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1A770D-179C-4353-8DD5-5425E4F210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1" i="1"/>
  <c r="V520" i="1"/>
  <c r="W519" i="1"/>
  <c r="X519" i="1" s="1"/>
  <c r="W518" i="1"/>
  <c r="X518" i="1" s="1"/>
  <c r="W517" i="1"/>
  <c r="X517" i="1" s="1"/>
  <c r="W516" i="1"/>
  <c r="W515" i="1"/>
  <c r="X515" i="1" s="1"/>
  <c r="N515" i="1"/>
  <c r="V513" i="1"/>
  <c r="V512" i="1"/>
  <c r="W511" i="1"/>
  <c r="X511" i="1" s="1"/>
  <c r="W510" i="1"/>
  <c r="X510" i="1" s="1"/>
  <c r="X509" i="1"/>
  <c r="W509" i="1"/>
  <c r="W508" i="1"/>
  <c r="W512" i="1" s="1"/>
  <c r="V506" i="1"/>
  <c r="V505" i="1"/>
  <c r="W504" i="1"/>
  <c r="X504" i="1" s="1"/>
  <c r="X503" i="1"/>
  <c r="W503" i="1"/>
  <c r="W502" i="1"/>
  <c r="V500" i="1"/>
  <c r="V499" i="1"/>
  <c r="W498" i="1"/>
  <c r="X498" i="1" s="1"/>
  <c r="W497" i="1"/>
  <c r="X497" i="1" s="1"/>
  <c r="W496" i="1"/>
  <c r="X496" i="1" s="1"/>
  <c r="W495" i="1"/>
  <c r="X494" i="1"/>
  <c r="W494" i="1"/>
  <c r="V490" i="1"/>
  <c r="V489" i="1"/>
  <c r="X488" i="1"/>
  <c r="W488" i="1"/>
  <c r="N488" i="1"/>
  <c r="W487" i="1"/>
  <c r="X487" i="1" s="1"/>
  <c r="N487" i="1"/>
  <c r="W486" i="1"/>
  <c r="N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X479" i="1"/>
  <c r="W479" i="1"/>
  <c r="N479" i="1"/>
  <c r="W478" i="1"/>
  <c r="N478" i="1"/>
  <c r="W477" i="1"/>
  <c r="X477" i="1" s="1"/>
  <c r="N477" i="1"/>
  <c r="V475" i="1"/>
  <c r="V474" i="1"/>
  <c r="W473" i="1"/>
  <c r="X473" i="1" s="1"/>
  <c r="N473" i="1"/>
  <c r="W472" i="1"/>
  <c r="X472" i="1" s="1"/>
  <c r="N472" i="1"/>
  <c r="V470" i="1"/>
  <c r="V469" i="1"/>
  <c r="X468" i="1"/>
  <c r="W468" i="1"/>
  <c r="N468" i="1"/>
  <c r="W467" i="1"/>
  <c r="X467" i="1" s="1"/>
  <c r="W466" i="1"/>
  <c r="X466" i="1" s="1"/>
  <c r="N466" i="1"/>
  <c r="X465" i="1"/>
  <c r="W465" i="1"/>
  <c r="N465" i="1"/>
  <c r="W464" i="1"/>
  <c r="X464" i="1" s="1"/>
  <c r="W463" i="1"/>
  <c r="X463" i="1" s="1"/>
  <c r="N463" i="1"/>
  <c r="X462" i="1"/>
  <c r="W462" i="1"/>
  <c r="W461" i="1"/>
  <c r="X461" i="1" s="1"/>
  <c r="N461" i="1"/>
  <c r="X460" i="1"/>
  <c r="W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W453" i="1"/>
  <c r="X453" i="1" s="1"/>
  <c r="N453" i="1"/>
  <c r="W452" i="1"/>
  <c r="X452" i="1" s="1"/>
  <c r="W451" i="1"/>
  <c r="X451" i="1" s="1"/>
  <c r="N451" i="1"/>
  <c r="W450" i="1"/>
  <c r="X450" i="1" s="1"/>
  <c r="V446" i="1"/>
  <c r="V445" i="1"/>
  <c r="W444" i="1"/>
  <c r="W445" i="1" s="1"/>
  <c r="N444" i="1"/>
  <c r="V442" i="1"/>
  <c r="V441" i="1"/>
  <c r="W440" i="1"/>
  <c r="W441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X433" i="1"/>
  <c r="W433" i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N426" i="1"/>
  <c r="W425" i="1"/>
  <c r="X425" i="1" s="1"/>
  <c r="N425" i="1"/>
  <c r="V422" i="1"/>
  <c r="V421" i="1"/>
  <c r="W420" i="1"/>
  <c r="X420" i="1" s="1"/>
  <c r="N420" i="1"/>
  <c r="X419" i="1"/>
  <c r="W419" i="1"/>
  <c r="N419" i="1"/>
  <c r="W418" i="1"/>
  <c r="N418" i="1"/>
  <c r="W417" i="1"/>
  <c r="X417" i="1" s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W411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X392" i="1"/>
  <c r="W392" i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1" i="1"/>
  <c r="V380" i="1"/>
  <c r="W379" i="1"/>
  <c r="X379" i="1" s="1"/>
  <c r="X380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W377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N350" i="1"/>
  <c r="W349" i="1"/>
  <c r="X349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W328" i="1" s="1"/>
  <c r="N326" i="1"/>
  <c r="V322" i="1"/>
  <c r="V321" i="1"/>
  <c r="W320" i="1"/>
  <c r="N320" i="1"/>
  <c r="V318" i="1"/>
  <c r="V317" i="1"/>
  <c r="W316" i="1"/>
  <c r="N316" i="1"/>
  <c r="V314" i="1"/>
  <c r="V313" i="1"/>
  <c r="W312" i="1"/>
  <c r="W313" i="1" s="1"/>
  <c r="N312" i="1"/>
  <c r="V310" i="1"/>
  <c r="V309" i="1"/>
  <c r="W308" i="1"/>
  <c r="W310" i="1" s="1"/>
  <c r="N308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N285" i="1"/>
  <c r="X284" i="1"/>
  <c r="W284" i="1"/>
  <c r="N284" i="1"/>
  <c r="V282" i="1"/>
  <c r="V281" i="1"/>
  <c r="W280" i="1"/>
  <c r="X280" i="1" s="1"/>
  <c r="N280" i="1"/>
  <c r="W279" i="1"/>
  <c r="W278" i="1"/>
  <c r="X278" i="1" s="1"/>
  <c r="V276" i="1"/>
  <c r="V275" i="1"/>
  <c r="W274" i="1"/>
  <c r="X274" i="1" s="1"/>
  <c r="N274" i="1"/>
  <c r="W273" i="1"/>
  <c r="X273" i="1" s="1"/>
  <c r="N273" i="1"/>
  <c r="W272" i="1"/>
  <c r="X272" i="1" s="1"/>
  <c r="N272" i="1"/>
  <c r="V270" i="1"/>
  <c r="V269" i="1"/>
  <c r="W268" i="1"/>
  <c r="X268" i="1" s="1"/>
  <c r="N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7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32" i="1" s="1"/>
  <c r="V217" i="1"/>
  <c r="V216" i="1"/>
  <c r="W215" i="1"/>
  <c r="N215" i="1"/>
  <c r="V213" i="1"/>
  <c r="V212" i="1"/>
  <c r="W211" i="1"/>
  <c r="X211" i="1" s="1"/>
  <c r="W210" i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X174" i="1"/>
  <c r="W174" i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W118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N58" i="1"/>
  <c r="W57" i="1"/>
  <c r="X57" i="1" s="1"/>
  <c r="N57" i="1"/>
  <c r="W56" i="1"/>
  <c r="X56" i="1" s="1"/>
  <c r="N56" i="1"/>
  <c r="W53" i="1"/>
  <c r="V53" i="1"/>
  <c r="W52" i="1"/>
  <c r="V52" i="1"/>
  <c r="X51" i="1"/>
  <c r="W51" i="1"/>
  <c r="N51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D7" i="1"/>
  <c r="O6" i="1"/>
  <c r="N2" i="1"/>
  <c r="X474" i="1" l="1"/>
  <c r="W281" i="1"/>
  <c r="W381" i="1"/>
  <c r="W500" i="1"/>
  <c r="H9" i="1"/>
  <c r="J9" i="1"/>
  <c r="W41" i="1"/>
  <c r="X40" i="1"/>
  <c r="X41" i="1" s="1"/>
  <c r="C532" i="1"/>
  <c r="X50" i="1"/>
  <c r="X52" i="1" s="1"/>
  <c r="W136" i="1"/>
  <c r="W169" i="1"/>
  <c r="W168" i="1"/>
  <c r="X166" i="1"/>
  <c r="X202" i="1"/>
  <c r="W275" i="1"/>
  <c r="W309" i="1"/>
  <c r="W37" i="1"/>
  <c r="X36" i="1"/>
  <c r="X37" i="1" s="1"/>
  <c r="W45" i="1"/>
  <c r="X44" i="1"/>
  <c r="X45" i="1" s="1"/>
  <c r="W322" i="1"/>
  <c r="W321" i="1"/>
  <c r="X320" i="1"/>
  <c r="X321" i="1" s="1"/>
  <c r="W327" i="1"/>
  <c r="X350" i="1"/>
  <c r="X351" i="1" s="1"/>
  <c r="W351" i="1"/>
  <c r="W364" i="1"/>
  <c r="W365" i="1"/>
  <c r="W410" i="1"/>
  <c r="W442" i="1"/>
  <c r="W446" i="1"/>
  <c r="W474" i="1"/>
  <c r="W475" i="1"/>
  <c r="W513" i="1"/>
  <c r="V522" i="1"/>
  <c r="W60" i="1"/>
  <c r="W94" i="1"/>
  <c r="W93" i="1"/>
  <c r="J532" i="1"/>
  <c r="W212" i="1"/>
  <c r="X372" i="1"/>
  <c r="W380" i="1"/>
  <c r="W422" i="1"/>
  <c r="X440" i="1"/>
  <c r="X441" i="1" s="1"/>
  <c r="X444" i="1"/>
  <c r="X445" i="1" s="1"/>
  <c r="W499" i="1"/>
  <c r="X195" i="1"/>
  <c r="I532" i="1"/>
  <c r="W163" i="1"/>
  <c r="X215" i="1"/>
  <c r="X216" i="1" s="1"/>
  <c r="W216" i="1"/>
  <c r="W217" i="1"/>
  <c r="W256" i="1"/>
  <c r="W257" i="1"/>
  <c r="X285" i="1"/>
  <c r="W287" i="1"/>
  <c r="W318" i="1"/>
  <c r="W317" i="1"/>
  <c r="A10" i="1"/>
  <c r="X58" i="1"/>
  <c r="W85" i="1"/>
  <c r="X133" i="1"/>
  <c r="X161" i="1"/>
  <c r="X163" i="1" s="1"/>
  <c r="W176" i="1"/>
  <c r="X210" i="1"/>
  <c r="M532" i="1"/>
  <c r="X252" i="1"/>
  <c r="X256" i="1" s="1"/>
  <c r="X279" i="1"/>
  <c r="X316" i="1"/>
  <c r="X317" i="1" s="1"/>
  <c r="Q532" i="1"/>
  <c r="W340" i="1"/>
  <c r="W341" i="1"/>
  <c r="X332" i="1"/>
  <c r="X340" i="1" s="1"/>
  <c r="W346" i="1"/>
  <c r="X343" i="1"/>
  <c r="X346" i="1" s="1"/>
  <c r="W347" i="1"/>
  <c r="W415" i="1"/>
  <c r="X413" i="1"/>
  <c r="X414" i="1" s="1"/>
  <c r="W414" i="1"/>
  <c r="W484" i="1"/>
  <c r="X478" i="1"/>
  <c r="X483" i="1" s="1"/>
  <c r="W483" i="1"/>
  <c r="X104" i="1"/>
  <c r="W524" i="1"/>
  <c r="B532" i="1"/>
  <c r="W523" i="1"/>
  <c r="W33" i="1"/>
  <c r="W34" i="1"/>
  <c r="F9" i="1"/>
  <c r="X22" i="1"/>
  <c r="X23" i="1" s="1"/>
  <c r="X85" i="1"/>
  <c r="W105" i="1"/>
  <c r="W129" i="1"/>
  <c r="W128" i="1"/>
  <c r="X136" i="1"/>
  <c r="W137" i="1"/>
  <c r="H532" i="1"/>
  <c r="W157" i="1"/>
  <c r="W158" i="1"/>
  <c r="X168" i="1"/>
  <c r="X175" i="1"/>
  <c r="X245" i="1"/>
  <c r="W250" i="1"/>
  <c r="X248" i="1"/>
  <c r="X249" i="1" s="1"/>
  <c r="W270" i="1"/>
  <c r="X259" i="1"/>
  <c r="X269" i="1" s="1"/>
  <c r="W269" i="1"/>
  <c r="X275" i="1"/>
  <c r="X287" i="1"/>
  <c r="W299" i="1"/>
  <c r="W305" i="1"/>
  <c r="X302" i="1"/>
  <c r="X304" i="1" s="1"/>
  <c r="W304" i="1"/>
  <c r="W314" i="1"/>
  <c r="X312" i="1"/>
  <c r="X313" i="1" s="1"/>
  <c r="X354" i="1"/>
  <c r="X355" i="1" s="1"/>
  <c r="W355" i="1"/>
  <c r="W356" i="1"/>
  <c r="W428" i="1"/>
  <c r="X426" i="1"/>
  <c r="X427" i="1" s="1"/>
  <c r="T532" i="1"/>
  <c r="W427" i="1"/>
  <c r="U532" i="1"/>
  <c r="W521" i="1"/>
  <c r="W520" i="1"/>
  <c r="X516" i="1"/>
  <c r="X520" i="1" s="1"/>
  <c r="F532" i="1"/>
  <c r="X60" i="1"/>
  <c r="W104" i="1"/>
  <c r="W144" i="1"/>
  <c r="W421" i="1"/>
  <c r="X418" i="1"/>
  <c r="X421" i="1" s="1"/>
  <c r="F10" i="1"/>
  <c r="X26" i="1"/>
  <c r="X33" i="1" s="1"/>
  <c r="V526" i="1"/>
  <c r="W24" i="1"/>
  <c r="W61" i="1"/>
  <c r="W86" i="1"/>
  <c r="X121" i="1"/>
  <c r="X128" i="1" s="1"/>
  <c r="X148" i="1"/>
  <c r="X157" i="1" s="1"/>
  <c r="W164" i="1"/>
  <c r="W196" i="1"/>
  <c r="W203" i="1"/>
  <c r="W202" i="1"/>
  <c r="W245" i="1"/>
  <c r="W282" i="1"/>
  <c r="R532" i="1"/>
  <c r="X359" i="1"/>
  <c r="X364" i="1" s="1"/>
  <c r="X376" i="1"/>
  <c r="X403" i="1"/>
  <c r="W470" i="1"/>
  <c r="X454" i="1"/>
  <c r="X469" i="1" s="1"/>
  <c r="O532" i="1"/>
  <c r="D532" i="1"/>
  <c r="E532" i="1"/>
  <c r="W119" i="1"/>
  <c r="W145" i="1"/>
  <c r="W175" i="1"/>
  <c r="W276" i="1"/>
  <c r="W288" i="1"/>
  <c r="N532" i="1"/>
  <c r="W370" i="1"/>
  <c r="X367" i="1"/>
  <c r="X369" i="1" s="1"/>
  <c r="W376" i="1"/>
  <c r="W388" i="1"/>
  <c r="X385" i="1"/>
  <c r="X387" i="1" s="1"/>
  <c r="W489" i="1"/>
  <c r="X486" i="1"/>
  <c r="X489" i="1" s="1"/>
  <c r="W506" i="1"/>
  <c r="X502" i="1"/>
  <c r="X505" i="1" s="1"/>
  <c r="V525" i="1"/>
  <c r="G532" i="1"/>
  <c r="P532" i="1"/>
  <c r="X88" i="1"/>
  <c r="X93" i="1" s="1"/>
  <c r="X107" i="1"/>
  <c r="X118" i="1" s="1"/>
  <c r="X141" i="1"/>
  <c r="X144" i="1" s="1"/>
  <c r="W195" i="1"/>
  <c r="X206" i="1"/>
  <c r="W213" i="1"/>
  <c r="X281" i="1"/>
  <c r="X291" i="1"/>
  <c r="X299" i="1" s="1"/>
  <c r="W300" i="1"/>
  <c r="X308" i="1"/>
  <c r="X309" i="1" s="1"/>
  <c r="X326" i="1"/>
  <c r="X327" i="1" s="1"/>
  <c r="W352" i="1"/>
  <c r="W369" i="1"/>
  <c r="W387" i="1"/>
  <c r="W403" i="1"/>
  <c r="W404" i="1"/>
  <c r="X406" i="1"/>
  <c r="X410" i="1" s="1"/>
  <c r="W437" i="1"/>
  <c r="X430" i="1"/>
  <c r="X437" i="1" s="1"/>
  <c r="W438" i="1"/>
  <c r="W490" i="1"/>
  <c r="X495" i="1"/>
  <c r="X499" i="1" s="1"/>
  <c r="W505" i="1"/>
  <c r="X508" i="1"/>
  <c r="X512" i="1" s="1"/>
  <c r="S532" i="1"/>
  <c r="V532" i="1"/>
  <c r="W246" i="1"/>
  <c r="W469" i="1"/>
  <c r="W526" i="1" l="1"/>
  <c r="W522" i="1"/>
  <c r="X212" i="1"/>
  <c r="X527" i="1" s="1"/>
  <c r="W525" i="1"/>
</calcChain>
</file>

<file path=xl/sharedStrings.xml><?xml version="1.0" encoding="utf-8"?>
<sst xmlns="http://schemas.openxmlformats.org/spreadsheetml/2006/main" count="2291" uniqueCount="766">
  <si>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</si>
  <si>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</si>
  <si>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</si>
  <si>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</si>
  <si>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</si>
  <si>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</si>
  <si>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</si>
  <si>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</si>
  <si>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</si>
  <si>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</si>
  <si>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</si>
  <si>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</si>
  <si>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</si>
  <si>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</si>
  <si>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</si>
  <si>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</si>
  <si>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</si>
  <si>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</si>
  <si>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</si>
  <si>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</si>
  <si>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</si>
  <si>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</si>
  <si>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</si>
  <si>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</si>
  <si>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</si>
  <si>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</si>
  <si>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</si>
  <si>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</si>
  <si>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</si>
  <si>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</si>
  <si>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</si>
  <si>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</si>
  <si>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</si>
  <si>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</si>
  <si>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</si>
  <si>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</si>
  <si>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</si>
  <si>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</si>
  <si>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</si>
  <si>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</si>
  <si>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</si>
  <si>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</si>
  <si>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</si>
  <si>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</si>
  <si>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</si>
  <si>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</si>
  <si>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</si>
  <si>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</si>
  <si>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</si>
  <si>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</si>
  <si>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</si>
  <si>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</si>
  <si>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</si>
  <si>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</si>
  <si>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</si>
  <si>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</si>
  <si>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</si>
  <si>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</si>
  <si>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</si>
  <si>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</si>
  <si>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</si>
  <si>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</si>
  <si>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</si>
  <si>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</si>
  <si>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</si>
  <si>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</si>
  <si>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</si>
  <si>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</si>
  <si>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</si>
  <si>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</si>
  <si>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</si>
  <si>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</si>
  <si>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</si>
  <si>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</si>
  <si>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</si>
  <si>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</si>
  <si>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</si>
  <si>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</si>
  <si>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</si>
  <si>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</si>
  <si>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</si>
  <si>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</si>
  <si>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</si>
  <si>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</si>
  <si>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</si>
  <si>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</si>
  <si>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</si>
  <si>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</si>
  <si>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</si>
  <si>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</si>
  <si>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</si>
  <si>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</si>
  <si>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</si>
  <si>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</si>
  <si>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</si>
  <si>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</si>
  <si>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</si>
  <si>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</si>
  <si>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</si>
  <si>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</si>
  <si>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</si>
  <si>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</si>
  <si>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</si>
  <si>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</si>
  <si>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</si>
  <si>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</si>
  <si>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</si>
  <si>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</si>
  <si>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</si>
  <si>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</si>
  <si>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</si>
  <si>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</si>
  <si>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</si>
  <si>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</si>
  <si>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</si>
  <si>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</si>
  <si>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</si>
  <si>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</si>
  <si>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</si>
  <si>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</si>
  <si>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</si>
  <si>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</si>
  <si>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</si>
  <si>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</si>
  <si>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</si>
  <si>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</si>
  <si>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</si>
  <si>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</si>
  <si>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</si>
  <si>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</si>
  <si>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</si>
  <si>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</si>
  <si>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</si>
  <si>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</si>
  <si>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</si>
  <si>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</si>
  <si>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</si>
  <si>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</si>
  <si>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</si>
  <si>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</si>
  <si>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</si>
  <si>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</si>
  <si>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</si>
  <si>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</si>
  <si>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</si>
  <si>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</si>
  <si>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</si>
  <si>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</si>
  <si>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</si>
  <si>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</si>
  <si>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</si>
  <si>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</si>
  <si>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</si>
  <si>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</si>
  <si>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</si>
  <si>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</si>
  <si>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</si>
  <si>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</si>
  <si>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</si>
  <si>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</si>
  <si>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</si>
  <si>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</si>
  <si>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</si>
  <si>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</si>
  <si>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</si>
  <si>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</si>
  <si>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</si>
  <si>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</si>
  <si>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</si>
  <si>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</si>
  <si>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</si>
  <si>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</si>
  <si>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</si>
  <si>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</si>
  <si>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</si>
  <si>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</si>
  <si>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</si>
  <si>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</si>
  <si>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</si>
  <si>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</si>
  <si>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</si>
  <si>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</si>
  <si>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</si>
  <si>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</si>
  <si>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</si>
  <si>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</si>
  <si>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</si>
  <si>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</si>
  <si>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</si>
  <si>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</si>
  <si>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</si>
  <si>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</si>
  <si>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</si>
  <si>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</si>
  <si>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</si>
  <si>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</si>
  <si>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</si>
  <si>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</si>
  <si>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</si>
  <si>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</si>
  <si>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</si>
  <si>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</si>
  <si>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</si>
  <si>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</si>
  <si>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</si>
  <si>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</si>
  <si>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</si>
  <si>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</si>
  <si>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</si>
  <si>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</si>
  <si>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</si>
  <si>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</si>
  <si>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</si>
  <si>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</si>
  <si>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</si>
  <si>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</si>
  <si>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</si>
  <si>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</si>
  <si>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</si>
  <si>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</si>
  <si>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</si>
  <si>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</si>
  <si>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</si>
  <si>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</si>
  <si>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</si>
  <si>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</si>
  <si>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</si>
  <si>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</si>
  <si>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</si>
  <si>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</si>
  <si>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</si>
  <si>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</si>
  <si>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</si>
  <si>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</si>
  <si>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</si>
  <si>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</si>
  <si>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</si>
  <si>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</si>
  <si>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</si>
  <si>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</si>
  <si>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</si>
  <si>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</si>
  <si>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</si>
  <si>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</si>
  <si>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</si>
  <si>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</si>
  <si>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</si>
  <si>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</si>
  <si>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</si>
  <si>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</si>
  <si>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</si>
  <si>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</si>
  <si>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</si>
  <si>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</si>
  <si>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</si>
  <si>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</si>
  <si>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</si>
  <si>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</si>
  <si>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</si>
  <si>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</si>
  <si>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</si>
  <si>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</si>
  <si>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</si>
  <si>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</si>
  <si>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</si>
  <si>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</si>
  <si>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</si>
  <si>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</si>
  <si>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</si>
  <si>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</si>
  <si>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</si>
  <si>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</si>
  <si>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</si>
  <si>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</si>
  <si>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</si>
  <si>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</si>
  <si>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</si>
  <si>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</si>
  <si>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</si>
  <si>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</si>
  <si>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</si>
  <si>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</si>
  <si>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</si>
  <si>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</si>
  <si>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</si>
  <si>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</si>
  <si>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</si>
  <si>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</si>
  <si>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</si>
  <si>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</si>
  <si>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</si>
  <si>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</si>
  <si>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</si>
  <si>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</si>
  <si>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</si>
  <si>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</si>
  <si>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</si>
  <si>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</si>
  <si>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</si>
  <si>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</si>
  <si>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</si>
  <si>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</si>
  <si>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</si>
  <si>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</si>
  <si>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</si>
  <si>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</si>
  <si>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</si>
  <si>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</si>
  <si>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</si>
  <si>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</si>
  <si>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</si>
  <si>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</si>
  <si>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</si>
  <si>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</si>
  <si>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</si>
  <si>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</si>
  <si>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</si>
  <si>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</si>
  <si>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</si>
  <si>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</si>
  <si>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</si>
  <si>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</si>
  <si>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</si>
  <si>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</si>
  <si>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</si>
  <si>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</si>
  <si>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</si>
  <si>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</si>
  <si>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</si>
  <si>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</si>
  <si>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</si>
  <si>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</si>
  <si>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</si>
  <si>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</si>
  <si>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</si>
  <si>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</si>
  <si>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</si>
  <si>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</si>
  <si>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</si>
  <si>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</si>
  <si>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</si>
  <si>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</si>
  <si>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</si>
  <si>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</si>
  <si>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</si>
  <si>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</si>
  <si>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</si>
  <si>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</si>
  <si>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</si>
  <si>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</si>
  <si>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</si>
  <si>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</si>
  <si>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</si>
  <si>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</si>
  <si>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</si>
  <si>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</si>
  <si>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</si>
  <si>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</si>
  <si>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</si>
  <si>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</si>
  <si>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</si>
  <si>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</si>
  <si>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</si>
  <si>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</si>
  <si>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</si>
  <si>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</si>
  <si>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</si>
  <si>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</si>
  <si>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</si>
  <si>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</si>
  <si>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</si>
  <si>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</si>
  <si>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</si>
  <si>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</si>
  <si>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</si>
  <si>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</si>
  <si>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</si>
  <si>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</si>
  <si>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</si>
  <si>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</si>
  <si>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</si>
  <si>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</si>
  <si>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</si>
  <si>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</si>
  <si>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</si>
  <si>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</si>
  <si>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</si>
  <si>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</si>
  <si>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</si>
  <si>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</si>
  <si>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</si>
  <si>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</si>
  <si>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</si>
  <si>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</si>
  <si>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</si>
  <si>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</si>
  <si>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</si>
  <si>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</si>
  <si>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</si>
  <si>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</si>
  <si>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</si>
  <si>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</si>
  <si>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</si>
  <si>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</si>
  <si>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</si>
  <si>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</si>
  <si>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</si>
  <si>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</si>
  <si>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</si>
  <si>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</si>
  <si>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</si>
  <si>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</si>
  <si>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</si>
  <si>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</si>
  <si>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</si>
  <si>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</si>
  <si>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</si>
  <si>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</si>
  <si>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</si>
  <si>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</si>
  <si>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</si>
  <si>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</si>
  <si>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</si>
  <si>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</si>
  <si>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</si>
  <si>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</si>
  <si>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</si>
  <si>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</si>
  <si>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</si>
  <si>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</si>
  <si>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</si>
  <si>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</si>
  <si>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</si>
  <si>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</si>
  <si>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</si>
  <si>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</si>
  <si>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</si>
  <si>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</si>
  <si>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</si>
  <si>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</si>
  <si>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</si>
  <si>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</si>
  <si>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</si>
  <si>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</si>
  <si>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</si>
  <si>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</si>
  <si>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</si>
  <si>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</si>
  <si>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</si>
  <si>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</si>
  <si>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</si>
  <si>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</si>
  <si>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</si>
  <si>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</si>
  <si>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</si>
  <si>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</si>
  <si>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</si>
  <si>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</si>
  <si>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</si>
  <si>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</si>
  <si>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</si>
  <si>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</si>
  <si>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</si>
  <si>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</si>
  <si>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</si>
  <si>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</si>
  <si>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</si>
  <si>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</si>
  <si>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</si>
  <si>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</si>
  <si>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</si>
  <si>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</si>
  <si>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</si>
  <si>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</si>
  <si>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</si>
  <si>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</si>
  <si>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</si>
  <si>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</si>
  <si>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</si>
  <si>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</si>
  <si>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</si>
  <si>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</si>
  <si>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</si>
  <si>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</si>
  <si>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</si>
  <si>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</si>
  <si>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</si>
  <si>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</si>
  <si>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</si>
  <si>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</si>
  <si>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</si>
  <si>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</si>
  <si>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</si>
  <si>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</si>
  <si>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</si>
  <si>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</si>
  <si>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</si>
  <si>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</si>
  <si>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</si>
  <si>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</si>
  <si>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</si>
  <si>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</si>
  <si>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</si>
  <si>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</si>
  <si>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</si>
  <si>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</si>
  <si>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</si>
  <si>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</si>
  <si>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</si>
  <si>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</si>
  <si>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</si>
  <si>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</si>
  <si>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</si>
  <si>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</si>
  <si>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</si>
  <si>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</si>
  <si>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</si>
  <si>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</si>
  <si>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</si>
  <si>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</si>
  <si>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</si>
  <si>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</si>
  <si>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</si>
  <si>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</si>
  <si>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</si>
  <si>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</si>
  <si>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</si>
  <si>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</si>
  <si>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</si>
  <si>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</si>
  <si>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</si>
  <si>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</si>
  <si>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</si>
  <si>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</si>
  <si>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</si>
  <si>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</si>
  <si>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</si>
  <si>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</si>
  <si>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</si>
  <si>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</si>
  <si>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</si>
  <si>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</si>
  <si>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</si>
  <si>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</si>
  <si>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</si>
  <si>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</si>
  <si>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</si>
  <si>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</si>
  <si>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</si>
  <si>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</si>
  <si>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</si>
  <si>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</si>
  <si>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</si>
  <si>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</si>
  <si>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</si>
  <si>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</si>
  <si>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</si>
  <si>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</si>
  <si>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</si>
  <si>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</si>
  <si>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</si>
  <si>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</si>
  <si>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</si>
  <si>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</si>
  <si>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</si>
  <si>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</si>
  <si>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</si>
  <si>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</si>
  <si>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</si>
  <si>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</si>
  <si>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</si>
  <si>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</si>
  <si>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</si>
  <si>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</si>
  <si>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</si>
  <si>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</si>
  <si>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</si>
  <si>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</si>
  <si>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</si>
  <si>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</si>
  <si>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</si>
  <si>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</si>
  <si>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</si>
  <si>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</si>
  <si>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</si>
  <si>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</si>
  <si>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</si>
  <si>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</si>
  <si>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</si>
  <si>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</si>
  <si>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</si>
  <si>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</si>
  <si>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</si>
  <si>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</si>
  <si>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</si>
  <si>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</si>
  <si>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</si>
  <si>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</si>
  <si>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</si>
  <si>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</si>
  <si>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</si>
  <si>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</si>
  <si>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</si>
  <si>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</si>
  <si>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</si>
  <si>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</si>
  <si>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</si>
  <si>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</si>
  <si>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</si>
  <si>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</si>
  <si>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</si>
  <si>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</si>
  <si>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</si>
  <si>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</si>
  <si>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</si>
  <si>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</si>
  <si>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</si>
  <si>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</si>
  <si>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</si>
  <si>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</si>
  <si>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</si>
  <si>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</si>
  <si>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</si>
  <si>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</si>
  <si>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</si>
  <si>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</si>
  <si>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</si>
  <si>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</si>
  <si>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</si>
  <si>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</si>
  <si>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</si>
  <si>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</si>
  <si>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</si>
  <si>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</si>
  <si>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</si>
  <si>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</si>
  <si>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</si>
  <si>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</si>
  <si>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</si>
  <si>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</si>
  <si>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</si>
  <si>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</si>
  <si>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</si>
  <si>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</si>
  <si>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</si>
  <si>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</si>
  <si>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</si>
  <si>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</si>
  <si>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</si>
  <si>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</si>
  <si>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</si>
  <si>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</si>
  <si>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</si>
  <si>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</si>
  <si>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</si>
  <si>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</si>
  <si>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</si>
  <si>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</si>
  <si>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</si>
  <si>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</si>
  <si>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</si>
  <si>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</si>
  <si>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</si>
  <si>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</si>
  <si>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</si>
  <si>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</si>
  <si>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</si>
  <si>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</si>
  <si>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</si>
  <si>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</si>
  <si>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</si>
  <si>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</si>
  <si>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</si>
  <si>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</si>
  <si>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</si>
  <si>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</si>
  <si>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</si>
  <si>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</si>
  <si>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</si>
  <si>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</si>
  <si>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</si>
  <si>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</si>
  <si>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</si>
  <si>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</si>
  <si>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</si>
  <si>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</si>
  <si>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</si>
  <si>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</si>
  <si>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</si>
  <si>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</si>
  <si>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</si>
  <si>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</si>
  <si>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</si>
  <si>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</si>
  <si>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</si>
  <si>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</si>
  <si>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</si>
  <si>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</si>
  <si>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</si>
  <si>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</si>
  <si>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</si>
  <si>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</si>
  <si>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</si>
  <si>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</si>
  <si>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</si>
  <si>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</si>
  <si>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</si>
  <si>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</si>
  <si>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</si>
  <si>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</si>
  <si>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</si>
  <si>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</si>
  <si>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</si>
  <si>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</si>
  <si>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</si>
  <si>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</si>
  <si>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</si>
  <si>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</si>
  <si>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</si>
  <si>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</si>
  <si>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</si>
  <si>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</si>
  <si>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</si>
  <si>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</si>
  <si>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</si>
  <si>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</si>
  <si>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</si>
  <si>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</si>
  <si>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</si>
  <si>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</si>
  <si>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</si>
  <si>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</si>
  <si>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</si>
  <si>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</si>
  <si>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</si>
  <si>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</si>
  <si>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</si>
  <si>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</si>
  <si>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</si>
  <si>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</si>
  <si>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</si>
  <si>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</si>
  <si>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</si>
  <si>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</si>
  <si>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</si>
  <si>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</si>
  <si>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</si>
  <si>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</si>
  <si>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</si>
  <si>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</si>
  <si>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</si>
  <si>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</si>
  <si>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</si>
  <si>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</si>
  <si>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</si>
  <si>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</si>
  <si>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</si>
  <si>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</si>
  <si>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</si>
  <si>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</si>
  <si>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</si>
  <si>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</si>
  <si>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</si>
  <si>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</si>
  <si>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111032-Г224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</si>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</sst>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504" t="s">
        <v>0</v>
      </c>
      <c r="E1" s="360"/>
      <c r="F1" s="360"/>
      <c r="G1" s="12" t="s">
        <v>1</v>
      </c>
      <c r="H1" s="504" t="s">
        <v>2</v>
      </c>
      <c r="I1" s="360"/>
      <c r="J1" s="360"/>
      <c r="K1" s="360"/>
      <c r="L1" s="360"/>
      <c r="M1" s="360"/>
      <c r="N1" s="360"/>
      <c r="O1" s="360"/>
      <c r="P1" s="359" t="s">
        <v>3</v>
      </c>
      <c r="Q1" s="360"/>
      <c r="R1" s="3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95" t="s">
        <v>8</v>
      </c>
      <c r="B5" s="432"/>
      <c r="C5" s="393"/>
      <c r="D5" s="657" t="s">
        <v>764</v>
      </c>
      <c r="E5" s="658"/>
      <c r="F5" s="430" t="s">
        <v>9</v>
      </c>
      <c r="G5" s="393"/>
      <c r="H5" s="657" t="s">
        <v>765</v>
      </c>
      <c r="I5" s="703"/>
      <c r="J5" s="703"/>
      <c r="K5" s="703"/>
      <c r="L5" s="658"/>
      <c r="N5" s="24" t="s">
        <v>10</v>
      </c>
      <c r="O5" s="408">
        <v>45344</v>
      </c>
      <c r="P5" s="409"/>
      <c r="R5" s="399" t="s">
        <v>11</v>
      </c>
      <c r="S5" s="400"/>
      <c r="T5" s="576" t="s">
        <v>12</v>
      </c>
      <c r="U5" s="409"/>
      <c r="Z5" s="51"/>
      <c r="AA5" s="51"/>
      <c r="AB5" s="51"/>
    </row>
    <row r="6" spans="1:29" s="348" customFormat="1" ht="24" customHeight="1" x14ac:dyDescent="0.2">
      <c r="A6" s="595" t="s">
        <v>13</v>
      </c>
      <c r="B6" s="432"/>
      <c r="C6" s="393"/>
      <c r="D6" s="463" t="s">
        <v>14</v>
      </c>
      <c r="E6" s="464"/>
      <c r="F6" s="464"/>
      <c r="G6" s="464"/>
      <c r="H6" s="464"/>
      <c r="I6" s="464"/>
      <c r="J6" s="464"/>
      <c r="K6" s="464"/>
      <c r="L6" s="409"/>
      <c r="N6" s="24" t="s">
        <v>15</v>
      </c>
      <c r="O6" s="642" t="str">
        <f>IF(O5=0," ",CHOOSE(WEEKDAY(O5,2),"Понедельник","Вторник","Среда","Четверг","Пятница","Суббота","Воскресенье"))</f>
        <v>Четверг</v>
      </c>
      <c r="P6" s="363"/>
      <c r="R6" s="675" t="s">
        <v>16</v>
      </c>
      <c r="S6" s="400"/>
      <c r="T6" s="556" t="s">
        <v>17</v>
      </c>
      <c r="U6" s="55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44" t="str">
        <f>IFERROR(VLOOKUP(DeliveryAddress,Table,3,0),1)</f>
        <v>6</v>
      </c>
      <c r="E7" s="545"/>
      <c r="F7" s="545"/>
      <c r="G7" s="545"/>
      <c r="H7" s="545"/>
      <c r="I7" s="545"/>
      <c r="J7" s="545"/>
      <c r="K7" s="545"/>
      <c r="L7" s="480"/>
      <c r="N7" s="24"/>
      <c r="O7" s="42"/>
      <c r="P7" s="42"/>
      <c r="R7" s="380"/>
      <c r="S7" s="400"/>
      <c r="T7" s="558"/>
      <c r="U7" s="559"/>
      <c r="Z7" s="51"/>
      <c r="AA7" s="51"/>
      <c r="AB7" s="51"/>
    </row>
    <row r="8" spans="1:29" s="348" customFormat="1" ht="25.5" customHeight="1" x14ac:dyDescent="0.2">
      <c r="A8" s="378" t="s">
        <v>18</v>
      </c>
      <c r="B8" s="366"/>
      <c r="C8" s="367"/>
      <c r="D8" s="646"/>
      <c r="E8" s="647"/>
      <c r="F8" s="647"/>
      <c r="G8" s="647"/>
      <c r="H8" s="647"/>
      <c r="I8" s="647"/>
      <c r="J8" s="647"/>
      <c r="K8" s="647"/>
      <c r="L8" s="648"/>
      <c r="N8" s="24" t="s">
        <v>19</v>
      </c>
      <c r="O8" s="441">
        <v>0.58333333333333337</v>
      </c>
      <c r="P8" s="409"/>
      <c r="R8" s="380"/>
      <c r="S8" s="400"/>
      <c r="T8" s="558"/>
      <c r="U8" s="559"/>
      <c r="Z8" s="51"/>
      <c r="AA8" s="51"/>
      <c r="AB8" s="51"/>
    </row>
    <row r="9" spans="1:29" s="348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53"/>
      <c r="E9" s="39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N9" s="26" t="s">
        <v>20</v>
      </c>
      <c r="O9" s="408"/>
      <c r="P9" s="409"/>
      <c r="R9" s="380"/>
      <c r="S9" s="400"/>
      <c r="T9" s="560"/>
      <c r="U9" s="561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53"/>
      <c r="E10" s="39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85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41"/>
      <c r="P10" s="409"/>
      <c r="S10" s="24" t="s">
        <v>22</v>
      </c>
      <c r="T10" s="709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393"/>
      <c r="N12" s="24" t="s">
        <v>29</v>
      </c>
      <c r="O12" s="479"/>
      <c r="P12" s="480"/>
      <c r="Q12" s="23"/>
      <c r="S12" s="24"/>
      <c r="T12" s="360"/>
      <c r="U12" s="380"/>
      <c r="Z12" s="51"/>
      <c r="AA12" s="51"/>
      <c r="AB12" s="51"/>
    </row>
    <row r="13" spans="1:29" s="348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393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393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83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393"/>
      <c r="N15" s="615" t="s">
        <v>34</v>
      </c>
      <c r="O15" s="360"/>
      <c r="P15" s="360"/>
      <c r="Q15" s="360"/>
      <c r="R15" s="3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593" t="s">
        <v>37</v>
      </c>
      <c r="D17" s="368" t="s">
        <v>38</v>
      </c>
      <c r="E17" s="369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640"/>
      <c r="P17" s="640"/>
      <c r="Q17" s="640"/>
      <c r="R17" s="369"/>
      <c r="S17" s="392" t="s">
        <v>48</v>
      </c>
      <c r="T17" s="393"/>
      <c r="U17" s="368" t="s">
        <v>49</v>
      </c>
      <c r="V17" s="368" t="s">
        <v>50</v>
      </c>
      <c r="W17" s="693" t="s">
        <v>51</v>
      </c>
      <c r="X17" s="368" t="s">
        <v>52</v>
      </c>
      <c r="Y17" s="376" t="s">
        <v>53</v>
      </c>
      <c r="Z17" s="376" t="s">
        <v>54</v>
      </c>
      <c r="AA17" s="376" t="s">
        <v>55</v>
      </c>
      <c r="AB17" s="682"/>
      <c r="AC17" s="683"/>
      <c r="AD17" s="611"/>
      <c r="BA17" s="681" t="s">
        <v>56</v>
      </c>
    </row>
    <row r="18" spans="1:53" ht="14.25" customHeight="1" x14ac:dyDescent="0.2">
      <c r="A18" s="372"/>
      <c r="B18" s="372"/>
      <c r="C18" s="372"/>
      <c r="D18" s="370"/>
      <c r="E18" s="371"/>
      <c r="F18" s="372"/>
      <c r="G18" s="372"/>
      <c r="H18" s="372"/>
      <c r="I18" s="372"/>
      <c r="J18" s="372"/>
      <c r="K18" s="372"/>
      <c r="L18" s="372"/>
      <c r="M18" s="372"/>
      <c r="N18" s="370"/>
      <c r="O18" s="641"/>
      <c r="P18" s="641"/>
      <c r="Q18" s="641"/>
      <c r="R18" s="371"/>
      <c r="S18" s="349" t="s">
        <v>57</v>
      </c>
      <c r="T18" s="349" t="s">
        <v>58</v>
      </c>
      <c r="U18" s="372"/>
      <c r="V18" s="372"/>
      <c r="W18" s="694"/>
      <c r="X18" s="372"/>
      <c r="Y18" s="377"/>
      <c r="Z18" s="377"/>
      <c r="AA18" s="684"/>
      <c r="AB18" s="685"/>
      <c r="AC18" s="686"/>
      <c r="AD18" s="612"/>
      <c r="BA18" s="380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90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50"/>
      <c r="Z20" s="350"/>
    </row>
    <row r="21" spans="1:53" ht="14.25" hidden="1" customHeight="1" x14ac:dyDescent="0.25">
      <c r="A21" s="37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3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6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6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7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3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3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3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3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3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3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8" t="s">
        <v>80</v>
      </c>
      <c r="O31" s="362"/>
      <c r="P31" s="362"/>
      <c r="Q31" s="362"/>
      <c r="R31" s="363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3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5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6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6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79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3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5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6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6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79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3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5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6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6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79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3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5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6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6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3" t="s">
        <v>95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90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50"/>
      <c r="Z48" s="350"/>
    </row>
    <row r="49" spans="1:53" ht="14.25" hidden="1" customHeight="1" x14ac:dyDescent="0.25">
      <c r="A49" s="379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51"/>
      <c r="Z49" s="351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3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4"/>
      <c r="T50" s="34"/>
      <c r="U50" s="35" t="s">
        <v>65</v>
      </c>
      <c r="V50" s="355">
        <v>0</v>
      </c>
      <c r="W50" s="35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3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4"/>
      <c r="T51" s="34"/>
      <c r="U51" s="35" t="s">
        <v>65</v>
      </c>
      <c r="V51" s="355">
        <v>0</v>
      </c>
      <c r="W51" s="356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5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6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0</v>
      </c>
      <c r="W52" s="357">
        <f>IFERROR(W50/H50,"0")+IFERROR(W51/H51,"0")</f>
        <v>0</v>
      </c>
      <c r="X52" s="357">
        <f>IFERROR(IF(X50="",0,X50),"0")+IFERROR(IF(X51="",0,X51),"0")</f>
        <v>0</v>
      </c>
      <c r="Y52" s="358"/>
      <c r="Z52" s="358"/>
    </row>
    <row r="53" spans="1:53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6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0</v>
      </c>
      <c r="W53" s="357">
        <f>IFERROR(SUM(W50:W51),"0")</f>
        <v>0</v>
      </c>
      <c r="X53" s="37"/>
      <c r="Y53" s="358"/>
      <c r="Z53" s="358"/>
    </row>
    <row r="54" spans="1:53" ht="16.5" hidden="1" customHeight="1" x14ac:dyDescent="0.25">
      <c r="A54" s="390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50"/>
      <c r="Z54" s="350"/>
    </row>
    <row r="55" spans="1:53" ht="14.25" hidden="1" customHeight="1" x14ac:dyDescent="0.25">
      <c r="A55" s="379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51"/>
      <c r="Z55" s="35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3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4"/>
      <c r="T56" s="34"/>
      <c r="U56" s="35" t="s">
        <v>65</v>
      </c>
      <c r="V56" s="355">
        <v>120</v>
      </c>
      <c r="W56" s="356">
        <f>IFERROR(IF(V56="",0,CEILING((V56/$H56),1)*$H56),"")</f>
        <v>129.60000000000002</v>
      </c>
      <c r="X56" s="36">
        <f>IFERROR(IF(W56=0,"",ROUNDUP(W56/H56,0)*0.02175),"")</f>
        <v>0.26100000000000001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3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3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4"/>
      <c r="T58" s="34"/>
      <c r="U58" s="35" t="s">
        <v>65</v>
      </c>
      <c r="V58" s="355">
        <v>9</v>
      </c>
      <c r="W58" s="356">
        <f>IFERROR(IF(V58="",0,CEILING((V58/$H58),1)*$H58),"")</f>
        <v>9</v>
      </c>
      <c r="X58" s="36">
        <f>IFERROR(IF(W58=0,"",ROUNDUP(W58/H58,0)*0.00937),"")</f>
        <v>1.874E-2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3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6" t="s">
        <v>114</v>
      </c>
      <c r="O59" s="362"/>
      <c r="P59" s="362"/>
      <c r="Q59" s="362"/>
      <c r="R59" s="363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5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6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13.111111111111111</v>
      </c>
      <c r="W60" s="357">
        <f>IFERROR(W56/H56,"0")+IFERROR(W57/H57,"0")+IFERROR(W58/H58,"0")+IFERROR(W59/H59,"0")</f>
        <v>14.000000000000002</v>
      </c>
      <c r="X60" s="357">
        <f>IFERROR(IF(X56="",0,X56),"0")+IFERROR(IF(X57="",0,X57),"0")+IFERROR(IF(X58="",0,X58),"0")+IFERROR(IF(X59="",0,X59),"0")</f>
        <v>0.27973999999999999</v>
      </c>
      <c r="Y60" s="358"/>
      <c r="Z60" s="358"/>
    </row>
    <row r="61" spans="1:53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6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129</v>
      </c>
      <c r="W61" s="357">
        <f>IFERROR(SUM(W56:W59),"0")</f>
        <v>138.60000000000002</v>
      </c>
      <c r="X61" s="37"/>
      <c r="Y61" s="358"/>
      <c r="Z61" s="358"/>
    </row>
    <row r="62" spans="1:53" ht="16.5" hidden="1" customHeight="1" x14ac:dyDescent="0.25">
      <c r="A62" s="390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50"/>
      <c r="Z62" s="350"/>
    </row>
    <row r="63" spans="1:53" ht="14.25" hidden="1" customHeight="1" x14ac:dyDescent="0.25">
      <c r="A63" s="379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51"/>
      <c r="Z63" s="351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3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4"/>
      <c r="T64" s="34"/>
      <c r="U64" s="35" t="s">
        <v>65</v>
      </c>
      <c r="V64" s="355">
        <v>0</v>
      </c>
      <c r="W64" s="356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3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3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34"/>
      <c r="T66" s="34"/>
      <c r="U66" s="35" t="s">
        <v>65</v>
      </c>
      <c r="V66" s="355">
        <v>0</v>
      </c>
      <c r="W66" s="35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3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3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4"/>
      <c r="T68" s="34"/>
      <c r="U68" s="35" t="s">
        <v>65</v>
      </c>
      <c r="V68" s="355">
        <v>0</v>
      </c>
      <c r="W68" s="35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3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3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3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3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34"/>
      <c r="T72" s="34"/>
      <c r="U72" s="35" t="s">
        <v>65</v>
      </c>
      <c r="V72" s="355">
        <v>0</v>
      </c>
      <c r="W72" s="356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3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3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3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3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3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3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4"/>
      <c r="T78" s="34"/>
      <c r="U78" s="35" t="s">
        <v>65</v>
      </c>
      <c r="V78" s="355">
        <v>0</v>
      </c>
      <c r="W78" s="35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3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3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3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3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3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3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85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6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8"/>
      <c r="Z85" s="358"/>
    </row>
    <row r="86" spans="1:53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6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0</v>
      </c>
      <c r="W86" s="357">
        <f>IFERROR(SUM(W64:W84),"0")</f>
        <v>0</v>
      </c>
      <c r="X86" s="37"/>
      <c r="Y86" s="358"/>
      <c r="Z86" s="358"/>
    </row>
    <row r="87" spans="1:53" ht="14.25" hidden="1" customHeight="1" x14ac:dyDescent="0.25">
      <c r="A87" s="379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3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3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81" t="s">
        <v>160</v>
      </c>
      <c r="O89" s="362"/>
      <c r="P89" s="362"/>
      <c r="Q89" s="362"/>
      <c r="R89" s="363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3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3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3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85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6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6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hidden="1" customHeight="1" x14ac:dyDescent="0.25">
      <c r="A95" s="37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51"/>
      <c r="Z95" s="351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3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3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3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4"/>
      <c r="T98" s="34"/>
      <c r="U98" s="35" t="s">
        <v>65</v>
      </c>
      <c r="V98" s="355">
        <v>0</v>
      </c>
      <c r="W98" s="35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3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3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3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3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4"/>
      <c r="T102" s="34"/>
      <c r="U102" s="35" t="s">
        <v>65</v>
      </c>
      <c r="V102" s="355">
        <v>0</v>
      </c>
      <c r="W102" s="35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3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85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6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0</v>
      </c>
      <c r="W104" s="357">
        <f>IFERROR(W96/H96,"0")+IFERROR(W97/H97,"0")+IFERROR(W98/H98,"0")+IFERROR(W99/H99,"0")+IFERROR(W100/H100,"0")+IFERROR(W101/H101,"0")+IFERROR(W102/H102,"0")+IFERROR(W103/H103,"0")</f>
        <v>0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8"/>
      <c r="Z104" s="358"/>
    </row>
    <row r="105" spans="1:53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6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0</v>
      </c>
      <c r="W105" s="357">
        <f>IFERROR(SUM(W96:W103),"0")</f>
        <v>0</v>
      </c>
      <c r="X105" s="37"/>
      <c r="Y105" s="358"/>
      <c r="Z105" s="358"/>
    </row>
    <row r="106" spans="1:53" ht="14.25" hidden="1" customHeight="1" x14ac:dyDescent="0.25">
      <c r="A106" s="37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3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3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3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3"/>
      <c r="S108" s="34"/>
      <c r="T108" s="34"/>
      <c r="U108" s="35" t="s">
        <v>65</v>
      </c>
      <c r="V108" s="355">
        <v>12</v>
      </c>
      <c r="W108" s="356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3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3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3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3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4"/>
      <c r="T112" s="34"/>
      <c r="U112" s="35" t="s">
        <v>65</v>
      </c>
      <c r="V112" s="355">
        <v>0</v>
      </c>
      <c r="W112" s="35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3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4"/>
      <c r="T113" s="34"/>
      <c r="U113" s="35" t="s">
        <v>65</v>
      </c>
      <c r="V113" s="355">
        <v>0</v>
      </c>
      <c r="W113" s="35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3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3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3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3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5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6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1.4285714285714286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4.3499999999999997E-2</v>
      </c>
      <c r="Y118" s="358"/>
      <c r="Z118" s="35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6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12</v>
      </c>
      <c r="W119" s="357">
        <f>IFERROR(SUM(W107:W117),"0")</f>
        <v>16.8</v>
      </c>
      <c r="X119" s="37"/>
      <c r="Y119" s="358"/>
      <c r="Z119" s="358"/>
    </row>
    <row r="120" spans="1:53" ht="14.25" hidden="1" customHeight="1" x14ac:dyDescent="0.25">
      <c r="A120" s="379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3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3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72" t="s">
        <v>208</v>
      </c>
      <c r="O122" s="362"/>
      <c r="P122" s="362"/>
      <c r="Q122" s="362"/>
      <c r="R122" s="363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3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3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3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3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3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5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6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6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390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50"/>
      <c r="Z130" s="350"/>
    </row>
    <row r="131" spans="1:53" ht="14.25" hidden="1" customHeight="1" x14ac:dyDescent="0.25">
      <c r="A131" s="379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51"/>
      <c r="Z131" s="351"/>
    </row>
    <row r="132" spans="1:53" ht="27" hidden="1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3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4"/>
      <c r="T132" s="34"/>
      <c r="U132" s="35" t="s">
        <v>65</v>
      </c>
      <c r="V132" s="355">
        <v>0</v>
      </c>
      <c r="W132" s="35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3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3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3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4"/>
      <c r="T135" s="34"/>
      <c r="U135" s="35" t="s">
        <v>65</v>
      </c>
      <c r="V135" s="355">
        <v>0</v>
      </c>
      <c r="W135" s="356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85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6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0</v>
      </c>
      <c r="W136" s="357">
        <f>IFERROR(W132/H132,"0")+IFERROR(W133/H133,"0")+IFERROR(W134/H134,"0")+IFERROR(W135/H135,"0")</f>
        <v>0</v>
      </c>
      <c r="X136" s="357">
        <f>IFERROR(IF(X132="",0,X132),"0")+IFERROR(IF(X133="",0,X133),"0")+IFERROR(IF(X134="",0,X134),"0")+IFERROR(IF(X135="",0,X135),"0")</f>
        <v>0</v>
      </c>
      <c r="Y136" s="358"/>
      <c r="Z136" s="358"/>
    </row>
    <row r="137" spans="1:53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6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0</v>
      </c>
      <c r="W137" s="357">
        <f>IFERROR(SUM(W132:W135),"0")</f>
        <v>0</v>
      </c>
      <c r="X137" s="37"/>
      <c r="Y137" s="358"/>
      <c r="Z137" s="358"/>
    </row>
    <row r="138" spans="1:53" ht="27.75" hidden="1" customHeight="1" x14ac:dyDescent="0.2">
      <c r="A138" s="373" t="s">
        <v>225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48"/>
      <c r="Z138" s="48"/>
    </row>
    <row r="139" spans="1:53" ht="16.5" hidden="1" customHeight="1" x14ac:dyDescent="0.25">
      <c r="A139" s="390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50"/>
      <c r="Z139" s="350"/>
    </row>
    <row r="140" spans="1:53" ht="14.25" hidden="1" customHeight="1" x14ac:dyDescent="0.25">
      <c r="A140" s="379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3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3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3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5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6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6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390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50"/>
      <c r="Z146" s="350"/>
    </row>
    <row r="147" spans="1:53" ht="14.25" hidden="1" customHeight="1" x14ac:dyDescent="0.25">
      <c r="A147" s="379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51"/>
      <c r="Z147" s="351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3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3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3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3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4"/>
      <c r="T151" s="34"/>
      <c r="U151" s="35" t="s">
        <v>65</v>
      </c>
      <c r="V151" s="355">
        <v>0</v>
      </c>
      <c r="W151" s="35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3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3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3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3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3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85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6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0</v>
      </c>
      <c r="W157" s="357">
        <f>IFERROR(W148/H148,"0")+IFERROR(W149/H149,"0")+IFERROR(W150/H150,"0")+IFERROR(W151/H151,"0")+IFERROR(W152/H152,"0")+IFERROR(W153/H153,"0")+IFERROR(W154/H154,"0")+IFERROR(W155/H155,"0")+IFERROR(W156/H156,"0")</f>
        <v>0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8"/>
      <c r="Z157" s="358"/>
    </row>
    <row r="158" spans="1:53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6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0</v>
      </c>
      <c r="W158" s="357">
        <f>IFERROR(SUM(W148:W156),"0")</f>
        <v>0</v>
      </c>
      <c r="X158" s="37"/>
      <c r="Y158" s="358"/>
      <c r="Z158" s="358"/>
    </row>
    <row r="159" spans="1:53" ht="16.5" hidden="1" customHeight="1" x14ac:dyDescent="0.25">
      <c r="A159" s="390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50"/>
      <c r="Z159" s="350"/>
    </row>
    <row r="160" spans="1:53" ht="14.25" hidden="1" customHeight="1" x14ac:dyDescent="0.25">
      <c r="A160" s="379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3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3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5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6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6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79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3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3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5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6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6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79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51"/>
      <c r="Z170" s="351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3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3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3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3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85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6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6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hidden="1" customHeight="1" x14ac:dyDescent="0.25">
      <c r="A177" s="379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3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3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4"/>
      <c r="T179" s="34"/>
      <c r="U179" s="35" t="s">
        <v>65</v>
      </c>
      <c r="V179" s="355">
        <v>0</v>
      </c>
      <c r="W179" s="35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3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3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4"/>
      <c r="T181" s="34"/>
      <c r="U181" s="35" t="s">
        <v>65</v>
      </c>
      <c r="V181" s="355">
        <v>7</v>
      </c>
      <c r="W181" s="356">
        <f t="shared" si="9"/>
        <v>8</v>
      </c>
      <c r="X181" s="36">
        <f>IFERROR(IF(W181=0,"",ROUNDUP(W181/H181,0)*0.01196),"")</f>
        <v>2.392E-2</v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3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3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3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4"/>
      <c r="T184" s="34"/>
      <c r="U184" s="35" t="s">
        <v>65</v>
      </c>
      <c r="V184" s="355">
        <v>0</v>
      </c>
      <c r="W184" s="35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3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3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4"/>
      <c r="T186" s="34"/>
      <c r="U186" s="35" t="s">
        <v>65</v>
      </c>
      <c r="V186" s="355">
        <v>0</v>
      </c>
      <c r="W186" s="35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3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3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3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3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4"/>
      <c r="T190" s="34"/>
      <c r="U190" s="35" t="s">
        <v>65</v>
      </c>
      <c r="V190" s="355">
        <v>0</v>
      </c>
      <c r="W190" s="35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3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4"/>
      <c r="T191" s="34"/>
      <c r="U191" s="35" t="s">
        <v>65</v>
      </c>
      <c r="V191" s="355">
        <v>0</v>
      </c>
      <c r="W191" s="35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3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3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4"/>
      <c r="T193" s="34"/>
      <c r="U193" s="35" t="s">
        <v>65</v>
      </c>
      <c r="V193" s="355">
        <v>0</v>
      </c>
      <c r="W193" s="35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3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5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6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1.75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2.392E-2</v>
      </c>
      <c r="Y195" s="358"/>
      <c r="Z195" s="358"/>
    </row>
    <row r="196" spans="1:53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6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7</v>
      </c>
      <c r="W196" s="357">
        <f>IFERROR(SUM(W178:W194),"0")</f>
        <v>8</v>
      </c>
      <c r="X196" s="37"/>
      <c r="Y196" s="358"/>
      <c r="Z196" s="358"/>
    </row>
    <row r="197" spans="1:53" ht="14.25" hidden="1" customHeight="1" x14ac:dyDescent="0.25">
      <c r="A197" s="379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3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3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3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3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5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6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6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hidden="1" customHeight="1" x14ac:dyDescent="0.25">
      <c r="A204" s="390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50"/>
      <c r="Z204" s="350"/>
    </row>
    <row r="205" spans="1:53" ht="14.25" hidden="1" customHeight="1" x14ac:dyDescent="0.25">
      <c r="A205" s="379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3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26" t="s">
        <v>314</v>
      </c>
      <c r="O206" s="362"/>
      <c r="P206" s="362"/>
      <c r="Q206" s="362"/>
      <c r="R206" s="363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3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2"/>
      <c r="P207" s="362"/>
      <c r="Q207" s="362"/>
      <c r="R207" s="363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3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2"/>
      <c r="P208" s="362"/>
      <c r="Q208" s="362"/>
      <c r="R208" s="363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3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29" t="s">
        <v>324</v>
      </c>
      <c r="O209" s="362"/>
      <c r="P209" s="362"/>
      <c r="Q209" s="362"/>
      <c r="R209" s="363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3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4" t="s">
        <v>327</v>
      </c>
      <c r="O210" s="362"/>
      <c r="P210" s="362"/>
      <c r="Q210" s="362"/>
      <c r="R210" s="363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3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8" t="s">
        <v>330</v>
      </c>
      <c r="O211" s="362"/>
      <c r="P211" s="362"/>
      <c r="Q211" s="362"/>
      <c r="R211" s="363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5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6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6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79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51"/>
      <c r="Z214" s="351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3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4"/>
      <c r="T215" s="34"/>
      <c r="U215" s="35" t="s">
        <v>65</v>
      </c>
      <c r="V215" s="355">
        <v>0</v>
      </c>
      <c r="W215" s="35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85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6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0</v>
      </c>
      <c r="W216" s="357">
        <f>IFERROR(W215/H215,"0")</f>
        <v>0</v>
      </c>
      <c r="X216" s="357">
        <f>IFERROR(IF(X215="",0,X215),"0")</f>
        <v>0</v>
      </c>
      <c r="Y216" s="358"/>
      <c r="Z216" s="358"/>
    </row>
    <row r="217" spans="1:53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6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0</v>
      </c>
      <c r="W217" s="357">
        <f>IFERROR(SUM(W215:W215),"0")</f>
        <v>0</v>
      </c>
      <c r="X217" s="37"/>
      <c r="Y217" s="358"/>
      <c r="Z217" s="358"/>
    </row>
    <row r="218" spans="1:53" ht="16.5" hidden="1" customHeight="1" x14ac:dyDescent="0.25">
      <c r="A218" s="390" t="s">
        <v>333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50"/>
      <c r="Z218" s="350"/>
    </row>
    <row r="219" spans="1:53" ht="14.25" hidden="1" customHeight="1" x14ac:dyDescent="0.25">
      <c r="A219" s="379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3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701" t="s">
        <v>336</v>
      </c>
      <c r="O220" s="362"/>
      <c r="P220" s="362"/>
      <c r="Q220" s="362"/>
      <c r="R220" s="363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3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5" t="s">
        <v>339</v>
      </c>
      <c r="O221" s="362"/>
      <c r="P221" s="362"/>
      <c r="Q221" s="362"/>
      <c r="R221" s="363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3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2"/>
      <c r="P222" s="362"/>
      <c r="Q222" s="362"/>
      <c r="R222" s="363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3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345</v>
      </c>
      <c r="O223" s="362"/>
      <c r="P223" s="362"/>
      <c r="Q223" s="362"/>
      <c r="R223" s="363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3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348</v>
      </c>
      <c r="O224" s="362"/>
      <c r="P224" s="362"/>
      <c r="Q224" s="362"/>
      <c r="R224" s="363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3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9" t="s">
        <v>351</v>
      </c>
      <c r="O225" s="362"/>
      <c r="P225" s="362"/>
      <c r="Q225" s="362"/>
      <c r="R225" s="363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5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6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6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390" t="s">
        <v>352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50"/>
      <c r="Z228" s="350"/>
    </row>
    <row r="229" spans="1:53" ht="14.25" hidden="1" customHeight="1" x14ac:dyDescent="0.25">
      <c r="A229" s="379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51"/>
      <c r="Z229" s="351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3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3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3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4"/>
      <c r="T232" s="34"/>
      <c r="U232" s="35" t="s">
        <v>65</v>
      </c>
      <c r="V232" s="355">
        <v>100</v>
      </c>
      <c r="W232" s="356">
        <f t="shared" si="13"/>
        <v>108</v>
      </c>
      <c r="X232" s="36">
        <f>IFERROR(IF(W232=0,"",ROUNDUP(W232/H232,0)*0.02175),"")</f>
        <v>0.21749999999999997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3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3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3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3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4"/>
      <c r="T236" s="34"/>
      <c r="U236" s="35" t="s">
        <v>65</v>
      </c>
      <c r="V236" s="355">
        <v>20</v>
      </c>
      <c r="W236" s="356">
        <f t="shared" si="13"/>
        <v>21.6</v>
      </c>
      <c r="X236" s="36">
        <f>IFERROR(IF(W236=0,"",ROUNDUP(W236/H236,0)*0.02175),"")</f>
        <v>4.3499999999999997E-2</v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3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3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4"/>
      <c r="T238" s="34"/>
      <c r="U238" s="35" t="s">
        <v>65</v>
      </c>
      <c r="V238" s="355">
        <v>0</v>
      </c>
      <c r="W238" s="356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3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3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3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3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3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3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85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6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11.111111111111111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12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0.26099999999999995</v>
      </c>
      <c r="Y245" s="358"/>
      <c r="Z245" s="35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6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120</v>
      </c>
      <c r="W246" s="357">
        <f>IFERROR(SUM(W230:W244),"0")</f>
        <v>129.6</v>
      </c>
      <c r="X246" s="37"/>
      <c r="Y246" s="358"/>
      <c r="Z246" s="358"/>
    </row>
    <row r="247" spans="1:53" ht="14.25" hidden="1" customHeight="1" x14ac:dyDescent="0.25">
      <c r="A247" s="379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3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5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6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6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79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3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4"/>
      <c r="T252" s="34"/>
      <c r="U252" s="35" t="s">
        <v>65</v>
      </c>
      <c r="V252" s="355">
        <v>30</v>
      </c>
      <c r="W252" s="356">
        <f>IFERROR(IF(V252="",0,CEILING((V252/$H252),1)*$H252),"")</f>
        <v>33.6</v>
      </c>
      <c r="X252" s="36">
        <f>IFERROR(IF(W252=0,"",ROUNDUP(W252/H252,0)*0.00753),"")</f>
        <v>6.0240000000000002E-2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3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4"/>
      <c r="T253" s="34"/>
      <c r="U253" s="35" t="s">
        <v>65</v>
      </c>
      <c r="V253" s="355">
        <v>45</v>
      </c>
      <c r="W253" s="356">
        <f>IFERROR(IF(V253="",0,CEILING((V253/$H253),1)*$H253),"")</f>
        <v>46.2</v>
      </c>
      <c r="X253" s="36">
        <f>IFERROR(IF(W253=0,"",ROUNDUP(W253/H253,0)*0.00753),"")</f>
        <v>8.2830000000000001E-2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3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4"/>
      <c r="T254" s="34"/>
      <c r="U254" s="35" t="s">
        <v>65</v>
      </c>
      <c r="V254" s="355">
        <v>0</v>
      </c>
      <c r="W254" s="356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3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5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6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17.857142857142854</v>
      </c>
      <c r="W256" s="357">
        <f>IFERROR(W252/H252,"0")+IFERROR(W253/H253,"0")+IFERROR(W254/H254,"0")+IFERROR(W255/H255,"0")</f>
        <v>19</v>
      </c>
      <c r="X256" s="357">
        <f>IFERROR(IF(X252="",0,X252),"0")+IFERROR(IF(X253="",0,X253),"0")+IFERROR(IF(X254="",0,X254),"0")+IFERROR(IF(X255="",0,X255),"0")</f>
        <v>0.14307</v>
      </c>
      <c r="Y256" s="358"/>
      <c r="Z256" s="358"/>
    </row>
    <row r="257" spans="1:53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6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75</v>
      </c>
      <c r="W257" s="357">
        <f>IFERROR(SUM(W252:W255),"0")</f>
        <v>79.800000000000011</v>
      </c>
      <c r="X257" s="37"/>
      <c r="Y257" s="358"/>
      <c r="Z257" s="358"/>
    </row>
    <row r="258" spans="1:53" ht="14.25" hidden="1" customHeight="1" x14ac:dyDescent="0.25">
      <c r="A258" s="379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3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4"/>
      <c r="T259" s="34"/>
      <c r="U259" s="35" t="s">
        <v>65</v>
      </c>
      <c r="V259" s="355">
        <v>200</v>
      </c>
      <c r="W259" s="356">
        <f t="shared" ref="W259:W268" si="15">IFERROR(IF(V259="",0,CEILING((V259/$H259),1)*$H259),"")</f>
        <v>202.79999999999998</v>
      </c>
      <c r="X259" s="36">
        <f>IFERROR(IF(W259=0,"",ROUNDUP(W259/H259,0)*0.02175),"")</f>
        <v>0.5655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3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3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3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3"/>
      <c r="S262" s="34"/>
      <c r="T262" s="34"/>
      <c r="U262" s="35" t="s">
        <v>65</v>
      </c>
      <c r="V262" s="355">
        <v>0</v>
      </c>
      <c r="W262" s="35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3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3"/>
      <c r="S263" s="34"/>
      <c r="T263" s="34"/>
      <c r="U263" s="35" t="s">
        <v>65</v>
      </c>
      <c r="V263" s="355">
        <v>0</v>
      </c>
      <c r="W263" s="35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3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34"/>
      <c r="T264" s="34"/>
      <c r="U264" s="35" t="s">
        <v>65</v>
      </c>
      <c r="V264" s="355">
        <v>0</v>
      </c>
      <c r="W264" s="356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3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3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3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3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5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6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25.641025641025642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26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0.5655</v>
      </c>
      <c r="Y269" s="358"/>
      <c r="Z269" s="35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6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200</v>
      </c>
      <c r="W270" s="357">
        <f>IFERROR(SUM(W259:W268),"0")</f>
        <v>202.79999999999998</v>
      </c>
      <c r="X270" s="37"/>
      <c r="Y270" s="358"/>
      <c r="Z270" s="358"/>
    </row>
    <row r="271" spans="1:53" ht="14.25" hidden="1" customHeight="1" x14ac:dyDescent="0.25">
      <c r="A271" s="379" t="s">
        <v>203</v>
      </c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51"/>
      <c r="Z271" s="351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3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34"/>
      <c r="T272" s="34"/>
      <c r="U272" s="35" t="s">
        <v>65</v>
      </c>
      <c r="V272" s="355">
        <v>0</v>
      </c>
      <c r="W272" s="35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3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34"/>
      <c r="T273" s="34"/>
      <c r="U273" s="35" t="s">
        <v>65</v>
      </c>
      <c r="V273" s="355">
        <v>20</v>
      </c>
      <c r="W273" s="356">
        <f>IFERROR(IF(V273="",0,CEILING((V273/$H273),1)*$H273),"")</f>
        <v>23.4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3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85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6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2.5641025641025643</v>
      </c>
      <c r="W275" s="357">
        <f>IFERROR(W272/H272,"0")+IFERROR(W273/H273,"0")+IFERROR(W274/H274,"0")</f>
        <v>3</v>
      </c>
      <c r="X275" s="357">
        <f>IFERROR(IF(X272="",0,X272),"0")+IFERROR(IF(X273="",0,X273),"0")+IFERROR(IF(X274="",0,X274),"0")</f>
        <v>6.5250000000000002E-2</v>
      </c>
      <c r="Y275" s="358"/>
      <c r="Z275" s="358"/>
    </row>
    <row r="276" spans="1:53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6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20</v>
      </c>
      <c r="W276" s="357">
        <f>IFERROR(SUM(W272:W274),"0")</f>
        <v>23.4</v>
      </c>
      <c r="X276" s="37"/>
      <c r="Y276" s="358"/>
      <c r="Z276" s="358"/>
    </row>
    <row r="277" spans="1:53" ht="14.25" hidden="1" customHeight="1" x14ac:dyDescent="0.25">
      <c r="A277" s="379" t="s">
        <v>83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3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55" t="s">
        <v>419</v>
      </c>
      <c r="O278" s="362"/>
      <c r="P278" s="362"/>
      <c r="Q278" s="362"/>
      <c r="R278" s="363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3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5" t="s">
        <v>422</v>
      </c>
      <c r="O279" s="362"/>
      <c r="P279" s="362"/>
      <c r="Q279" s="362"/>
      <c r="R279" s="363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3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34"/>
      <c r="T280" s="34"/>
      <c r="U280" s="35" t="s">
        <v>65</v>
      </c>
      <c r="V280" s="355">
        <v>0</v>
      </c>
      <c r="W280" s="35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85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6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0</v>
      </c>
      <c r="W281" s="357">
        <f>IFERROR(W278/H278,"0")+IFERROR(W279/H279,"0")+IFERROR(W280/H280,"0")</f>
        <v>0</v>
      </c>
      <c r="X281" s="357">
        <f>IFERROR(IF(X278="",0,X278),"0")+IFERROR(IF(X279="",0,X279),"0")+IFERROR(IF(X280="",0,X280),"0")</f>
        <v>0</v>
      </c>
      <c r="Y281" s="358"/>
      <c r="Z281" s="358"/>
    </row>
    <row r="282" spans="1:53" hidden="1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6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0</v>
      </c>
      <c r="W282" s="357">
        <f>IFERROR(SUM(W278:W280),"0")</f>
        <v>0</v>
      </c>
      <c r="X282" s="37"/>
      <c r="Y282" s="358"/>
      <c r="Z282" s="358"/>
    </row>
    <row r="283" spans="1:53" ht="14.25" hidden="1" customHeight="1" x14ac:dyDescent="0.25">
      <c r="A283" s="379" t="s">
        <v>425</v>
      </c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3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3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3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7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5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6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6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390" t="s">
        <v>434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50"/>
      <c r="Z289" s="350"/>
    </row>
    <row r="290" spans="1:53" ht="14.25" hidden="1" customHeight="1" x14ac:dyDescent="0.25">
      <c r="A290" s="379" t="s">
        <v>105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51"/>
      <c r="Z290" s="351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3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4"/>
      <c r="T291" s="34"/>
      <c r="U291" s="35" t="s">
        <v>65</v>
      </c>
      <c r="V291" s="355">
        <v>0</v>
      </c>
      <c r="W291" s="356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3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7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3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3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3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34"/>
      <c r="T295" s="34"/>
      <c r="U295" s="35" t="s">
        <v>65</v>
      </c>
      <c r="V295" s="355">
        <v>0</v>
      </c>
      <c r="W295" s="356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3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3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3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85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6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0</v>
      </c>
      <c r="W299" s="357">
        <f>IFERROR(W291/H291,"0")+IFERROR(W292/H292,"0")+IFERROR(W293/H293,"0")+IFERROR(W294/H294,"0")+IFERROR(W295/H295,"0")+IFERROR(W296/H296,"0")+IFERROR(W297/H297,"0")+IFERROR(W298/H298,"0")</f>
        <v>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8"/>
      <c r="Z299" s="358"/>
    </row>
    <row r="300" spans="1:53" hidden="1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6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0</v>
      </c>
      <c r="W300" s="357">
        <f>IFERROR(SUM(W291:W298),"0")</f>
        <v>0</v>
      </c>
      <c r="X300" s="37"/>
      <c r="Y300" s="358"/>
      <c r="Z300" s="358"/>
    </row>
    <row r="301" spans="1:53" ht="14.25" hidden="1" customHeight="1" x14ac:dyDescent="0.25">
      <c r="A301" s="379" t="s">
        <v>60</v>
      </c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3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3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5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6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6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390" t="s">
        <v>452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50"/>
      <c r="Z306" s="350"/>
    </row>
    <row r="307" spans="1:53" ht="14.25" hidden="1" customHeight="1" x14ac:dyDescent="0.25">
      <c r="A307" s="379" t="s">
        <v>60</v>
      </c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51"/>
      <c r="Z307" s="351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3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85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6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6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hidden="1" customHeight="1" x14ac:dyDescent="0.25">
      <c r="A311" s="379" t="s">
        <v>68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51"/>
      <c r="Z311" s="351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3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34"/>
      <c r="T312" s="34"/>
      <c r="U312" s="35" t="s">
        <v>65</v>
      </c>
      <c r="V312" s="355">
        <v>25</v>
      </c>
      <c r="W312" s="356">
        <f>IFERROR(IF(V312="",0,CEILING((V312/$H312),1)*$H312),"")</f>
        <v>32.4</v>
      </c>
      <c r="X312" s="36">
        <f>IFERROR(IF(W312=0,"",ROUNDUP(W312/H312,0)*0.02175),"")</f>
        <v>8.6999999999999994E-2</v>
      </c>
      <c r="Y312" s="56"/>
      <c r="Z312" s="57"/>
      <c r="AD312" s="58"/>
      <c r="BA312" s="236" t="s">
        <v>1</v>
      </c>
    </row>
    <row r="313" spans="1:53" x14ac:dyDescent="0.2">
      <c r="A313" s="385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6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3.0864197530864197</v>
      </c>
      <c r="W313" s="357">
        <f>IFERROR(W312/H312,"0")</f>
        <v>4</v>
      </c>
      <c r="X313" s="357">
        <f>IFERROR(IF(X312="",0,X312),"0")</f>
        <v>8.6999999999999994E-2</v>
      </c>
      <c r="Y313" s="358"/>
      <c r="Z313" s="358"/>
    </row>
    <row r="314" spans="1:53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6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25</v>
      </c>
      <c r="W314" s="357">
        <f>IFERROR(SUM(W312:W312),"0")</f>
        <v>32.4</v>
      </c>
      <c r="X314" s="37"/>
      <c r="Y314" s="358"/>
      <c r="Z314" s="358"/>
    </row>
    <row r="315" spans="1:53" ht="14.25" hidden="1" customHeight="1" x14ac:dyDescent="0.25">
      <c r="A315" s="379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51"/>
      <c r="Z315" s="351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3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5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6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6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hidden="1" customHeight="1" x14ac:dyDescent="0.25">
      <c r="A319" s="379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51"/>
      <c r="Z319" s="351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3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4"/>
      <c r="T320" s="34"/>
      <c r="U320" s="35" t="s">
        <v>65</v>
      </c>
      <c r="V320" s="355">
        <v>0</v>
      </c>
      <c r="W320" s="356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5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6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0</v>
      </c>
      <c r="W321" s="357">
        <f>IFERROR(W320/H320,"0")</f>
        <v>0</v>
      </c>
      <c r="X321" s="357">
        <f>IFERROR(IF(X320="",0,X320),"0")</f>
        <v>0</v>
      </c>
      <c r="Y321" s="358"/>
      <c r="Z321" s="358"/>
    </row>
    <row r="322" spans="1:53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6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0</v>
      </c>
      <c r="W322" s="357">
        <f>IFERROR(SUM(W320:W320),"0")</f>
        <v>0</v>
      </c>
      <c r="X322" s="37"/>
      <c r="Y322" s="358"/>
      <c r="Z322" s="358"/>
    </row>
    <row r="323" spans="1:53" ht="27.75" hidden="1" customHeight="1" x14ac:dyDescent="0.2">
      <c r="A323" s="373" t="s">
        <v>461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48"/>
      <c r="Z323" s="48"/>
    </row>
    <row r="324" spans="1:53" ht="16.5" hidden="1" customHeight="1" x14ac:dyDescent="0.25">
      <c r="A324" s="390" t="s">
        <v>462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50"/>
      <c r="Z324" s="350"/>
    </row>
    <row r="325" spans="1:53" ht="14.25" hidden="1" customHeight="1" x14ac:dyDescent="0.25">
      <c r="A325" s="379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3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6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5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6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6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3" t="s">
        <v>465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48"/>
      <c r="Z329" s="48"/>
    </row>
    <row r="330" spans="1:53" ht="16.5" hidden="1" customHeight="1" x14ac:dyDescent="0.25">
      <c r="A330" s="390" t="s">
        <v>466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50"/>
      <c r="Z330" s="350"/>
    </row>
    <row r="331" spans="1:53" ht="14.25" hidden="1" customHeight="1" x14ac:dyDescent="0.25">
      <c r="A331" s="379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3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4"/>
      <c r="T332" s="34"/>
      <c r="U332" s="35" t="s">
        <v>65</v>
      </c>
      <c r="V332" s="355">
        <v>60</v>
      </c>
      <c r="W332" s="356">
        <f t="shared" ref="W332:W339" si="17">IFERROR(IF(V332="",0,CEILING((V332/$H332),1)*$H332),"")</f>
        <v>60</v>
      </c>
      <c r="X332" s="36">
        <f>IFERROR(IF(W332=0,"",ROUNDUP(W332/H332,0)*0.02175),"")</f>
        <v>8.6999999999999994E-2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3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3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4"/>
      <c r="T334" s="34"/>
      <c r="U334" s="35" t="s">
        <v>65</v>
      </c>
      <c r="V334" s="355">
        <v>0</v>
      </c>
      <c r="W334" s="356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3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5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3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4"/>
      <c r="T336" s="34"/>
      <c r="U336" s="35" t="s">
        <v>65</v>
      </c>
      <c r="V336" s="355">
        <v>15</v>
      </c>
      <c r="W336" s="356">
        <f t="shared" si="17"/>
        <v>15</v>
      </c>
      <c r="X336" s="36">
        <f>IFERROR(IF(W336=0,"",ROUNDUP(W336/H336,0)*0.02175),"")</f>
        <v>2.1749999999999999E-2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3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3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3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5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6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5</v>
      </c>
      <c r="W340" s="357">
        <f>IFERROR(W332/H332,"0")+IFERROR(W333/H333,"0")+IFERROR(W334/H334,"0")+IFERROR(W335/H335,"0")+IFERROR(W336/H336,"0")+IFERROR(W337/H337,"0")+IFERROR(W338/H338,"0")+IFERROR(W339/H339,"0")</f>
        <v>5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0.10874999999999999</v>
      </c>
      <c r="Y340" s="358"/>
      <c r="Z340" s="358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6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75</v>
      </c>
      <c r="W341" s="357">
        <f>IFERROR(SUM(W332:W339),"0")</f>
        <v>75</v>
      </c>
      <c r="X341" s="37"/>
      <c r="Y341" s="358"/>
      <c r="Z341" s="358"/>
    </row>
    <row r="342" spans="1:53" ht="14.25" hidden="1" customHeight="1" x14ac:dyDescent="0.25">
      <c r="A342" s="379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51"/>
      <c r="Z342" s="351"/>
    </row>
    <row r="343" spans="1:53" ht="27" hidden="1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3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4"/>
      <c r="T343" s="34"/>
      <c r="U343" s="35" t="s">
        <v>65</v>
      </c>
      <c r="V343" s="355">
        <v>0</v>
      </c>
      <c r="W343" s="35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3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7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3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hidden="1" x14ac:dyDescent="0.2">
      <c r="A346" s="385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6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0</v>
      </c>
      <c r="W346" s="357">
        <f>IFERROR(W343/H343,"0")+IFERROR(W344/H344,"0")+IFERROR(W345/H345,"0")</f>
        <v>0</v>
      </c>
      <c r="X346" s="357">
        <f>IFERROR(IF(X343="",0,X343),"0")+IFERROR(IF(X344="",0,X344),"0")+IFERROR(IF(X345="",0,X345),"0")</f>
        <v>0</v>
      </c>
      <c r="Y346" s="358"/>
      <c r="Z346" s="358"/>
    </row>
    <row r="347" spans="1:53" hidden="1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6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0</v>
      </c>
      <c r="W347" s="357">
        <f>IFERROR(SUM(W343:W345),"0")</f>
        <v>0</v>
      </c>
      <c r="X347" s="37"/>
      <c r="Y347" s="358"/>
      <c r="Z347" s="358"/>
    </row>
    <row r="348" spans="1:53" ht="14.25" hidden="1" customHeight="1" x14ac:dyDescent="0.25">
      <c r="A348" s="379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3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91" t="s">
        <v>488</v>
      </c>
      <c r="O349" s="362"/>
      <c r="P349" s="362"/>
      <c r="Q349" s="362"/>
      <c r="R349" s="363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3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5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6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6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79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51"/>
      <c r="Z353" s="351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3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4"/>
      <c r="T354" s="34"/>
      <c r="U354" s="35" t="s">
        <v>65</v>
      </c>
      <c r="V354" s="355">
        <v>0</v>
      </c>
      <c r="W354" s="356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5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6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0</v>
      </c>
      <c r="W355" s="357">
        <f>IFERROR(W354/H354,"0")</f>
        <v>0</v>
      </c>
      <c r="X355" s="357">
        <f>IFERROR(IF(X354="",0,X354),"0")</f>
        <v>0</v>
      </c>
      <c r="Y355" s="358"/>
      <c r="Z355" s="358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6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0</v>
      </c>
      <c r="W356" s="357">
        <f>IFERROR(SUM(W354:W354),"0")</f>
        <v>0</v>
      </c>
      <c r="X356" s="37"/>
      <c r="Y356" s="358"/>
      <c r="Z356" s="358"/>
    </row>
    <row r="357" spans="1:53" ht="16.5" hidden="1" customHeight="1" x14ac:dyDescent="0.25">
      <c r="A357" s="390" t="s">
        <v>493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50"/>
      <c r="Z357" s="350"/>
    </row>
    <row r="358" spans="1:53" ht="14.25" hidden="1" customHeight="1" x14ac:dyDescent="0.25">
      <c r="A358" s="379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51"/>
      <c r="Z358" s="351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3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3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3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3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3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5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6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hidden="1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6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hidden="1" customHeight="1" x14ac:dyDescent="0.25">
      <c r="A366" s="379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51"/>
      <c r="Z366" s="351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3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3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5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6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hidden="1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6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hidden="1" customHeight="1" x14ac:dyDescent="0.25">
      <c r="A371" s="379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51"/>
      <c r="Z371" s="351"/>
    </row>
    <row r="372" spans="1:53" ht="27" hidden="1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3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4"/>
      <c r="T372" s="34"/>
      <c r="U372" s="35" t="s">
        <v>65</v>
      </c>
      <c r="V372" s="355">
        <v>0</v>
      </c>
      <c r="W372" s="356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3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3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4"/>
      <c r="T374" s="34"/>
      <c r="U374" s="35" t="s">
        <v>65</v>
      </c>
      <c r="V374" s="355">
        <v>0</v>
      </c>
      <c r="W374" s="35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3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5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6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0</v>
      </c>
      <c r="W376" s="357">
        <f>IFERROR(W372/H372,"0")+IFERROR(W373/H373,"0")+IFERROR(W374/H374,"0")+IFERROR(W375/H375,"0")</f>
        <v>0</v>
      </c>
      <c r="X376" s="357">
        <f>IFERROR(IF(X372="",0,X372),"0")+IFERROR(IF(X373="",0,X373),"0")+IFERROR(IF(X374="",0,X374),"0")+IFERROR(IF(X375="",0,X375),"0")</f>
        <v>0</v>
      </c>
      <c r="Y376" s="358"/>
      <c r="Z376" s="358"/>
    </row>
    <row r="377" spans="1:53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6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0</v>
      </c>
      <c r="W377" s="357">
        <f>IFERROR(SUM(W372:W375),"0")</f>
        <v>0</v>
      </c>
      <c r="X377" s="37"/>
      <c r="Y377" s="358"/>
      <c r="Z377" s="358"/>
    </row>
    <row r="378" spans="1:53" ht="14.25" hidden="1" customHeight="1" x14ac:dyDescent="0.25">
      <c r="A378" s="379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3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5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6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6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3" t="s">
        <v>518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48"/>
      <c r="Z382" s="48"/>
    </row>
    <row r="383" spans="1:53" ht="16.5" hidden="1" customHeight="1" x14ac:dyDescent="0.25">
      <c r="A383" s="390" t="s">
        <v>519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50"/>
      <c r="Z383" s="350"/>
    </row>
    <row r="384" spans="1:53" ht="14.25" hidden="1" customHeight="1" x14ac:dyDescent="0.25">
      <c r="A384" s="379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51"/>
      <c r="Z384" s="351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3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3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5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6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hidden="1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6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hidden="1" customHeight="1" x14ac:dyDescent="0.25">
      <c r="A389" s="379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51"/>
      <c r="Z389" s="351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3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4"/>
      <c r="T390" s="34"/>
      <c r="U390" s="35" t="s">
        <v>65</v>
      </c>
      <c r="V390" s="355">
        <v>0</v>
      </c>
      <c r="W390" s="356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3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4"/>
      <c r="T391" s="34"/>
      <c r="U391" s="35" t="s">
        <v>65</v>
      </c>
      <c r="V391" s="355">
        <v>0</v>
      </c>
      <c r="W391" s="35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3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4"/>
      <c r="T392" s="34"/>
      <c r="U392" s="35" t="s">
        <v>65</v>
      </c>
      <c r="V392" s="355">
        <v>0</v>
      </c>
      <c r="W392" s="356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3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3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3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4"/>
      <c r="T395" s="34"/>
      <c r="U395" s="35" t="s">
        <v>65</v>
      </c>
      <c r="V395" s="355">
        <v>0</v>
      </c>
      <c r="W395" s="35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3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3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4"/>
      <c r="T397" s="34"/>
      <c r="U397" s="35" t="s">
        <v>65</v>
      </c>
      <c r="V397" s="355">
        <v>0</v>
      </c>
      <c r="W397" s="35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3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3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3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3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0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4"/>
      <c r="T401" s="34"/>
      <c r="U401" s="35" t="s">
        <v>65</v>
      </c>
      <c r="V401" s="355">
        <v>0</v>
      </c>
      <c r="W401" s="356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3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85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6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8"/>
      <c r="Z403" s="358"/>
    </row>
    <row r="404" spans="1:53" hidden="1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6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0</v>
      </c>
      <c r="W404" s="357">
        <f>IFERROR(SUM(W390:W402),"0")</f>
        <v>0</v>
      </c>
      <c r="X404" s="37"/>
      <c r="Y404" s="358"/>
      <c r="Z404" s="358"/>
    </row>
    <row r="405" spans="1:53" ht="14.25" hidden="1" customHeight="1" x14ac:dyDescent="0.25">
      <c r="A405" s="379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3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3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3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3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5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6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6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79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3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5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6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6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79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3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3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3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3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3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3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3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3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85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6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6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hidden="1" customHeight="1" x14ac:dyDescent="0.25">
      <c r="A423" s="390" t="s">
        <v>570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50"/>
      <c r="Z423" s="350"/>
    </row>
    <row r="424" spans="1:53" ht="14.25" hidden="1" customHeight="1" x14ac:dyDescent="0.25">
      <c r="A424" s="379" t="s">
        <v>97</v>
      </c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Q424" s="380"/>
      <c r="R424" s="380"/>
      <c r="S424" s="380"/>
      <c r="T424" s="380"/>
      <c r="U424" s="380"/>
      <c r="V424" s="380"/>
      <c r="W424" s="380"/>
      <c r="X424" s="380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3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3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3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3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5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6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6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79" t="s">
        <v>60</v>
      </c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Q429" s="380"/>
      <c r="R429" s="380"/>
      <c r="S429" s="380"/>
      <c r="T429" s="380"/>
      <c r="U429" s="380"/>
      <c r="V429" s="380"/>
      <c r="W429" s="380"/>
      <c r="X429" s="380"/>
      <c r="Y429" s="351"/>
      <c r="Z429" s="351"/>
    </row>
    <row r="430" spans="1:53" ht="27" hidden="1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3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3"/>
      <c r="S430" s="34"/>
      <c r="T430" s="34"/>
      <c r="U430" s="35" t="s">
        <v>65</v>
      </c>
      <c r="V430" s="355">
        <v>0</v>
      </c>
      <c r="W430" s="356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3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3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3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3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3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3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3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3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3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3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3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3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85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6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0</v>
      </c>
      <c r="W437" s="357">
        <f>IFERROR(W430/H430,"0")+IFERROR(W431/H431,"0")+IFERROR(W432/H432,"0")+IFERROR(W433/H433,"0")+IFERROR(W434/H434,"0")+IFERROR(W435/H435,"0")+IFERROR(W436/H436,"0")</f>
        <v>0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8"/>
      <c r="Z437" s="358"/>
    </row>
    <row r="438" spans="1:53" hidden="1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6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0</v>
      </c>
      <c r="W438" s="357">
        <f>IFERROR(SUM(W430:W436),"0")</f>
        <v>0</v>
      </c>
      <c r="X438" s="37"/>
      <c r="Y438" s="358"/>
      <c r="Z438" s="358"/>
    </row>
    <row r="439" spans="1:53" ht="14.25" hidden="1" customHeight="1" x14ac:dyDescent="0.25">
      <c r="A439" s="379" t="s">
        <v>92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3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3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5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6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6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79" t="s">
        <v>591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51"/>
      <c r="Z443" s="351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3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3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85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6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6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hidden="1" customHeight="1" x14ac:dyDescent="0.2">
      <c r="A447" s="373" t="s">
        <v>594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48"/>
      <c r="Z447" s="48"/>
    </row>
    <row r="448" spans="1:53" ht="16.5" hidden="1" customHeight="1" x14ac:dyDescent="0.25">
      <c r="A448" s="390" t="s">
        <v>594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50"/>
      <c r="Z448" s="350"/>
    </row>
    <row r="449" spans="1:53" ht="14.25" hidden="1" customHeight="1" x14ac:dyDescent="0.25">
      <c r="A449" s="379" t="s">
        <v>105</v>
      </c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0"/>
      <c r="O449" s="380"/>
      <c r="P449" s="380"/>
      <c r="Q449" s="380"/>
      <c r="R449" s="380"/>
      <c r="S449" s="380"/>
      <c r="T449" s="380"/>
      <c r="U449" s="380"/>
      <c r="V449" s="380"/>
      <c r="W449" s="380"/>
      <c r="X449" s="380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3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624" t="s">
        <v>597</v>
      </c>
      <c r="O450" s="362"/>
      <c r="P450" s="362"/>
      <c r="Q450" s="362"/>
      <c r="R450" s="363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3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3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3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25" t="s">
        <v>602</v>
      </c>
      <c r="O452" s="362"/>
      <c r="P452" s="362"/>
      <c r="Q452" s="362"/>
      <c r="R452" s="363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3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4"/>
      <c r="T453" s="34"/>
      <c r="U453" s="35" t="s">
        <v>65</v>
      </c>
      <c r="V453" s="355">
        <v>0</v>
      </c>
      <c r="W453" s="35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3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7" t="s">
        <v>606</v>
      </c>
      <c r="O454" s="362"/>
      <c r="P454" s="362"/>
      <c r="Q454" s="362"/>
      <c r="R454" s="363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3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7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3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3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84" t="s">
        <v>610</v>
      </c>
      <c r="O456" s="362"/>
      <c r="P456" s="362"/>
      <c r="Q456" s="362"/>
      <c r="R456" s="363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3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3" t="s">
        <v>613</v>
      </c>
      <c r="O457" s="362"/>
      <c r="P457" s="362"/>
      <c r="Q457" s="362"/>
      <c r="R457" s="363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3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3"/>
      <c r="S458" s="34"/>
      <c r="T458" s="34"/>
      <c r="U458" s="35" t="s">
        <v>65</v>
      </c>
      <c r="V458" s="355">
        <v>0</v>
      </c>
      <c r="W458" s="356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3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43" t="s">
        <v>617</v>
      </c>
      <c r="O459" s="362"/>
      <c r="P459" s="362"/>
      <c r="Q459" s="362"/>
      <c r="R459" s="363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3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20" t="s">
        <v>620</v>
      </c>
      <c r="O460" s="362"/>
      <c r="P460" s="362"/>
      <c r="Q460" s="362"/>
      <c r="R460" s="363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3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2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3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3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9" t="s">
        <v>624</v>
      </c>
      <c r="O462" s="362"/>
      <c r="P462" s="362"/>
      <c r="Q462" s="362"/>
      <c r="R462" s="363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3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3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3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18" t="s">
        <v>628</v>
      </c>
      <c r="O464" s="362"/>
      <c r="P464" s="362"/>
      <c r="Q464" s="362"/>
      <c r="R464" s="363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3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3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3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3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3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497" t="s">
        <v>634</v>
      </c>
      <c r="O467" s="362"/>
      <c r="P467" s="362"/>
      <c r="Q467" s="362"/>
      <c r="R467" s="363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3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3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hidden="1" x14ac:dyDescent="0.2">
      <c r="A469" s="385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6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358"/>
      <c r="Z469" s="358"/>
    </row>
    <row r="470" spans="1:53" hidden="1" x14ac:dyDescent="0.2">
      <c r="A470" s="380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6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0</v>
      </c>
      <c r="W470" s="357">
        <f>IFERROR(SUM(W450:W468),"0")</f>
        <v>0</v>
      </c>
      <c r="X470" s="37"/>
      <c r="Y470" s="358"/>
      <c r="Z470" s="358"/>
    </row>
    <row r="471" spans="1:53" ht="14.25" hidden="1" customHeight="1" x14ac:dyDescent="0.25">
      <c r="A471" s="379" t="s">
        <v>97</v>
      </c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0"/>
      <c r="O471" s="380"/>
      <c r="P471" s="380"/>
      <c r="Q471" s="380"/>
      <c r="R471" s="380"/>
      <c r="S471" s="380"/>
      <c r="T471" s="380"/>
      <c r="U471" s="380"/>
      <c r="V471" s="380"/>
      <c r="W471" s="380"/>
      <c r="X471" s="380"/>
      <c r="Y471" s="351"/>
      <c r="Z471" s="351"/>
    </row>
    <row r="472" spans="1:53" ht="16.5" hidden="1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3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5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3"/>
      <c r="S472" s="34"/>
      <c r="T472" s="34"/>
      <c r="U472" s="35" t="s">
        <v>65</v>
      </c>
      <c r="V472" s="355">
        <v>0</v>
      </c>
      <c r="W472" s="356">
        <f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3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3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hidden="1" x14ac:dyDescent="0.2">
      <c r="A474" s="385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6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0</v>
      </c>
      <c r="W474" s="357">
        <f>IFERROR(W472/H472,"0")+IFERROR(W473/H473,"0")</f>
        <v>0</v>
      </c>
      <c r="X474" s="357">
        <f>IFERROR(IF(X472="",0,X472),"0")+IFERROR(IF(X473="",0,X473),"0")</f>
        <v>0</v>
      </c>
      <c r="Y474" s="358"/>
      <c r="Z474" s="358"/>
    </row>
    <row r="475" spans="1:53" hidden="1" x14ac:dyDescent="0.2">
      <c r="A475" s="380"/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6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0</v>
      </c>
      <c r="W475" s="357">
        <f>IFERROR(SUM(W472:W473),"0")</f>
        <v>0</v>
      </c>
      <c r="X475" s="37"/>
      <c r="Y475" s="358"/>
      <c r="Z475" s="358"/>
    </row>
    <row r="476" spans="1:53" ht="14.25" hidden="1" customHeight="1" x14ac:dyDescent="0.25">
      <c r="A476" s="379" t="s">
        <v>60</v>
      </c>
      <c r="B476" s="380"/>
      <c r="C476" s="380"/>
      <c r="D476" s="380"/>
      <c r="E476" s="380"/>
      <c r="F476" s="380"/>
      <c r="G476" s="380"/>
      <c r="H476" s="380"/>
      <c r="I476" s="380"/>
      <c r="J476" s="380"/>
      <c r="K476" s="380"/>
      <c r="L476" s="380"/>
      <c r="M476" s="380"/>
      <c r="N476" s="380"/>
      <c r="O476" s="380"/>
      <c r="P476" s="380"/>
      <c r="Q476" s="380"/>
      <c r="R476" s="380"/>
      <c r="S476" s="380"/>
      <c r="T476" s="380"/>
      <c r="U476" s="380"/>
      <c r="V476" s="380"/>
      <c r="W476" s="380"/>
      <c r="X476" s="380"/>
      <c r="Y476" s="351"/>
      <c r="Z476" s="351"/>
    </row>
    <row r="477" spans="1:53" ht="27" hidden="1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3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3"/>
      <c r="S477" s="34"/>
      <c r="T477" s="34"/>
      <c r="U477" s="35" t="s">
        <v>65</v>
      </c>
      <c r="V477" s="355">
        <v>0</v>
      </c>
      <c r="W477" s="356">
        <f t="shared" ref="W477:W482" si="24">IFERROR(IF(V477="",0,CEILING((V477/$H477),1)*$H477),"")</f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3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3"/>
      <c r="S478" s="34"/>
      <c r="T478" s="34"/>
      <c r="U478" s="35" t="s">
        <v>65</v>
      </c>
      <c r="V478" s="355">
        <v>0</v>
      </c>
      <c r="W478" s="356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3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3"/>
      <c r="S479" s="34"/>
      <c r="T479" s="34"/>
      <c r="U479" s="35" t="s">
        <v>65</v>
      </c>
      <c r="V479" s="355">
        <v>0</v>
      </c>
      <c r="W479" s="356">
        <f t="shared" si="24"/>
        <v>0</v>
      </c>
      <c r="X479" s="36" t="str">
        <f>IFERROR(IF(W479=0,"",ROUNDUP(W479/H479,0)*0.01196),"")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3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3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3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3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3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hidden="1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3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6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3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hidden="1" x14ac:dyDescent="0.2">
      <c r="A483" s="385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6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0</v>
      </c>
      <c r="W483" s="357">
        <f>IFERROR(W477/H477,"0")+IFERROR(W478/H478,"0")+IFERROR(W479/H479,"0")+IFERROR(W480/H480,"0")+IFERROR(W481/H481,"0")+IFERROR(W482/H482,"0")</f>
        <v>0</v>
      </c>
      <c r="X483" s="357">
        <f>IFERROR(IF(X477="",0,X477),"0")+IFERROR(IF(X478="",0,X478),"0")+IFERROR(IF(X479="",0,X479),"0")+IFERROR(IF(X480="",0,X480),"0")+IFERROR(IF(X481="",0,X481),"0")+IFERROR(IF(X482="",0,X482),"0")</f>
        <v>0</v>
      </c>
      <c r="Y483" s="358"/>
      <c r="Z483" s="358"/>
    </row>
    <row r="484" spans="1:53" hidden="1" x14ac:dyDescent="0.2">
      <c r="A484" s="380"/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6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0</v>
      </c>
      <c r="W484" s="357">
        <f>IFERROR(SUM(W477:W482),"0")</f>
        <v>0</v>
      </c>
      <c r="X484" s="37"/>
      <c r="Y484" s="358"/>
      <c r="Z484" s="358"/>
    </row>
    <row r="485" spans="1:53" ht="14.25" hidden="1" customHeight="1" x14ac:dyDescent="0.25">
      <c r="A485" s="379" t="s">
        <v>68</v>
      </c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0"/>
      <c r="O485" s="380"/>
      <c r="P485" s="380"/>
      <c r="Q485" s="380"/>
      <c r="R485" s="380"/>
      <c r="S485" s="380"/>
      <c r="T485" s="380"/>
      <c r="U485" s="380"/>
      <c r="V485" s="380"/>
      <c r="W485" s="380"/>
      <c r="X485" s="380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3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3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3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3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3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3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5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6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6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3" t="s">
        <v>658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48"/>
      <c r="Z491" s="48"/>
    </row>
    <row r="492" spans="1:53" ht="16.5" hidden="1" customHeight="1" x14ac:dyDescent="0.25">
      <c r="A492" s="390" t="s">
        <v>659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50"/>
      <c r="Z492" s="350"/>
    </row>
    <row r="493" spans="1:53" ht="14.25" hidden="1" customHeight="1" x14ac:dyDescent="0.25">
      <c r="A493" s="379" t="s">
        <v>105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3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70" t="s">
        <v>662</v>
      </c>
      <c r="O494" s="362"/>
      <c r="P494" s="362"/>
      <c r="Q494" s="362"/>
      <c r="R494" s="363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3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21" t="s">
        <v>665</v>
      </c>
      <c r="O495" s="362"/>
      <c r="P495" s="362"/>
      <c r="Q495" s="362"/>
      <c r="R495" s="363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3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502" t="s">
        <v>668</v>
      </c>
      <c r="O496" s="362"/>
      <c r="P496" s="362"/>
      <c r="Q496" s="362"/>
      <c r="R496" s="363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3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635" t="s">
        <v>671</v>
      </c>
      <c r="O497" s="362"/>
      <c r="P497" s="362"/>
      <c r="Q497" s="362"/>
      <c r="R497" s="363"/>
      <c r="S497" s="34"/>
      <c r="T497" s="34"/>
      <c r="U497" s="35" t="s">
        <v>65</v>
      </c>
      <c r="V497" s="355">
        <v>0</v>
      </c>
      <c r="W497" s="356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3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20" t="s">
        <v>674</v>
      </c>
      <c r="O498" s="362"/>
      <c r="P498" s="362"/>
      <c r="Q498" s="362"/>
      <c r="R498" s="363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hidden="1" x14ac:dyDescent="0.2">
      <c r="A499" s="385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6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0</v>
      </c>
      <c r="W499" s="357">
        <f>IFERROR(W494/H494,"0")+IFERROR(W495/H495,"0")+IFERROR(W496/H496,"0")+IFERROR(W497/H497,"0")+IFERROR(W498/H498,"0")</f>
        <v>0</v>
      </c>
      <c r="X499" s="357">
        <f>IFERROR(IF(X494="",0,X494),"0")+IFERROR(IF(X495="",0,X495),"0")+IFERROR(IF(X496="",0,X496),"0")+IFERROR(IF(X497="",0,X497),"0")+IFERROR(IF(X498="",0,X498),"0")</f>
        <v>0</v>
      </c>
      <c r="Y499" s="358"/>
      <c r="Z499" s="358"/>
    </row>
    <row r="500" spans="1:53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6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0</v>
      </c>
      <c r="W500" s="357">
        <f>IFERROR(SUM(W494:W498),"0")</f>
        <v>0</v>
      </c>
      <c r="X500" s="37"/>
      <c r="Y500" s="358"/>
      <c r="Z500" s="358"/>
    </row>
    <row r="501" spans="1:53" ht="14.25" hidden="1" customHeight="1" x14ac:dyDescent="0.25">
      <c r="A501" s="379" t="s">
        <v>97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3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4" t="s">
        <v>677</v>
      </c>
      <c r="O502" s="362"/>
      <c r="P502" s="362"/>
      <c r="Q502" s="362"/>
      <c r="R502" s="363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3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40" t="s">
        <v>680</v>
      </c>
      <c r="O503" s="362"/>
      <c r="P503" s="362"/>
      <c r="Q503" s="362"/>
      <c r="R503" s="363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3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731" t="s">
        <v>683</v>
      </c>
      <c r="O504" s="362"/>
      <c r="P504" s="362"/>
      <c r="Q504" s="362"/>
      <c r="R504" s="363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5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6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6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7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51"/>
      <c r="Z507" s="351"/>
    </row>
    <row r="508" spans="1:53" ht="27" hidden="1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3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49" t="s">
        <v>686</v>
      </c>
      <c r="O508" s="362"/>
      <c r="P508" s="362"/>
      <c r="Q508" s="362"/>
      <c r="R508" s="363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3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500" t="s">
        <v>689</v>
      </c>
      <c r="O509" s="362"/>
      <c r="P509" s="362"/>
      <c r="Q509" s="362"/>
      <c r="R509" s="363"/>
      <c r="S509" s="34"/>
      <c r="T509" s="34"/>
      <c r="U509" s="35" t="s">
        <v>65</v>
      </c>
      <c r="V509" s="355">
        <v>15</v>
      </c>
      <c r="W509" s="356">
        <f>IFERROR(IF(V509="",0,CEILING((V509/$H509),1)*$H509),"")</f>
        <v>16.8</v>
      </c>
      <c r="X509" s="36">
        <f>IFERROR(IF(W509=0,"",ROUNDUP(W509/H509,0)*0.00753),"")</f>
        <v>3.0120000000000001E-2</v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3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470" t="s">
        <v>692</v>
      </c>
      <c r="O510" s="362"/>
      <c r="P510" s="362"/>
      <c r="Q510" s="362"/>
      <c r="R510" s="363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hidden="1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3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510" t="s">
        <v>695</v>
      </c>
      <c r="O511" s="362"/>
      <c r="P511" s="362"/>
      <c r="Q511" s="362"/>
      <c r="R511" s="363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x14ac:dyDescent="0.2">
      <c r="A512" s="385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6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3.5714285714285712</v>
      </c>
      <c r="W512" s="357">
        <f>IFERROR(W508/H508,"0")+IFERROR(W509/H509,"0")+IFERROR(W510/H510,"0")+IFERROR(W511/H511,"0")</f>
        <v>4</v>
      </c>
      <c r="X512" s="357">
        <f>IFERROR(IF(X508="",0,X508),"0")+IFERROR(IF(X509="",0,X509),"0")+IFERROR(IF(X510="",0,X510),"0")+IFERROR(IF(X511="",0,X511),"0")</f>
        <v>3.0120000000000001E-2</v>
      </c>
      <c r="Y512" s="358"/>
      <c r="Z512" s="358"/>
    </row>
    <row r="513" spans="1:53" x14ac:dyDescent="0.2">
      <c r="A513" s="380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6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15</v>
      </c>
      <c r="W513" s="357">
        <f>IFERROR(SUM(W508:W511),"0")</f>
        <v>16.8</v>
      </c>
      <c r="X513" s="37"/>
      <c r="Y513" s="358"/>
      <c r="Z513" s="358"/>
    </row>
    <row r="514" spans="1:53" ht="14.25" hidden="1" customHeight="1" x14ac:dyDescent="0.25">
      <c r="A514" s="379" t="s">
        <v>68</v>
      </c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0"/>
      <c r="O514" s="380"/>
      <c r="P514" s="380"/>
      <c r="Q514" s="380"/>
      <c r="R514" s="380"/>
      <c r="S514" s="380"/>
      <c r="T514" s="380"/>
      <c r="U514" s="380"/>
      <c r="V514" s="380"/>
      <c r="W514" s="380"/>
      <c r="X514" s="380"/>
      <c r="Y514" s="351"/>
      <c r="Z514" s="351"/>
    </row>
    <row r="515" spans="1:53" ht="27" hidden="1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3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6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3"/>
      <c r="S515" s="34"/>
      <c r="T515" s="34"/>
      <c r="U515" s="35" t="s">
        <v>65</v>
      </c>
      <c r="V515" s="355">
        <v>0</v>
      </c>
      <c r="W515" s="356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3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505" t="s">
        <v>700</v>
      </c>
      <c r="O516" s="362"/>
      <c r="P516" s="362"/>
      <c r="Q516" s="362"/>
      <c r="R516" s="363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3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467" t="s">
        <v>703</v>
      </c>
      <c r="O517" s="362"/>
      <c r="P517" s="362"/>
      <c r="Q517" s="362"/>
      <c r="R517" s="363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3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730" t="s">
        <v>706</v>
      </c>
      <c r="O518" s="362"/>
      <c r="P518" s="362"/>
      <c r="Q518" s="362"/>
      <c r="R518" s="363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3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83" t="s">
        <v>709</v>
      </c>
      <c r="O519" s="362"/>
      <c r="P519" s="362"/>
      <c r="Q519" s="362"/>
      <c r="R519" s="363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hidden="1" x14ac:dyDescent="0.2">
      <c r="A520" s="385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6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0</v>
      </c>
      <c r="W520" s="357">
        <f>IFERROR(W515/H515,"0")+IFERROR(W516/H516,"0")+IFERROR(W517/H517,"0")+IFERROR(W518/H518,"0")+IFERROR(W519/H519,"0")</f>
        <v>0</v>
      </c>
      <c r="X520" s="357">
        <f>IFERROR(IF(X515="",0,X515),"0")+IFERROR(IF(X516="",0,X516),"0")+IFERROR(IF(X517="",0,X517),"0")+IFERROR(IF(X518="",0,X518),"0")+IFERROR(IF(X519="",0,X519),"0")</f>
        <v>0</v>
      </c>
      <c r="Y520" s="358"/>
      <c r="Z520" s="358"/>
    </row>
    <row r="521" spans="1:53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6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0</v>
      </c>
      <c r="W521" s="357">
        <f>IFERROR(SUM(W515:W519),"0")</f>
        <v>0</v>
      </c>
      <c r="X521" s="37"/>
      <c r="Y521" s="358"/>
      <c r="Z521" s="358"/>
    </row>
    <row r="522" spans="1:53" ht="15" customHeight="1" x14ac:dyDescent="0.2">
      <c r="A522" s="735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400"/>
      <c r="N522" s="445" t="s">
        <v>710</v>
      </c>
      <c r="O522" s="432"/>
      <c r="P522" s="432"/>
      <c r="Q522" s="432"/>
      <c r="R522" s="432"/>
      <c r="S522" s="432"/>
      <c r="T522" s="393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678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723.19999999999993</v>
      </c>
      <c r="X522" s="37"/>
      <c r="Y522" s="358"/>
      <c r="Z522" s="358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400"/>
      <c r="N523" s="445" t="s">
        <v>711</v>
      </c>
      <c r="O523" s="432"/>
      <c r="P523" s="432"/>
      <c r="Q523" s="432"/>
      <c r="R523" s="432"/>
      <c r="S523" s="432"/>
      <c r="T523" s="393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716.13239641839641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763.98</v>
      </c>
      <c r="X523" s="37"/>
      <c r="Y523" s="358"/>
      <c r="Z523" s="358"/>
    </row>
    <row r="524" spans="1:53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400"/>
      <c r="N524" s="445" t="s">
        <v>712</v>
      </c>
      <c r="O524" s="432"/>
      <c r="P524" s="432"/>
      <c r="Q524" s="432"/>
      <c r="R524" s="432"/>
      <c r="S524" s="432"/>
      <c r="T524" s="393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2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2</v>
      </c>
      <c r="X524" s="37"/>
      <c r="Y524" s="358"/>
      <c r="Z524" s="358"/>
    </row>
    <row r="525" spans="1:53" x14ac:dyDescent="0.2">
      <c r="A525" s="380"/>
      <c r="B525" s="380"/>
      <c r="C525" s="380"/>
      <c r="D525" s="380"/>
      <c r="E525" s="380"/>
      <c r="F525" s="380"/>
      <c r="G525" s="380"/>
      <c r="H525" s="380"/>
      <c r="I525" s="380"/>
      <c r="J525" s="380"/>
      <c r="K525" s="380"/>
      <c r="L525" s="380"/>
      <c r="M525" s="400"/>
      <c r="N525" s="445" t="s">
        <v>714</v>
      </c>
      <c r="O525" s="432"/>
      <c r="P525" s="432"/>
      <c r="Q525" s="432"/>
      <c r="R525" s="432"/>
      <c r="S525" s="432"/>
      <c r="T525" s="393"/>
      <c r="U525" s="37" t="s">
        <v>65</v>
      </c>
      <c r="V525" s="357">
        <f>GrossWeightTotal+PalletQtyTotal*25</f>
        <v>766.13239641839641</v>
      </c>
      <c r="W525" s="357">
        <f>GrossWeightTotalR+PalletQtyTotalR*25</f>
        <v>813.98</v>
      </c>
      <c r="X525" s="37"/>
      <c r="Y525" s="358"/>
      <c r="Z525" s="358"/>
    </row>
    <row r="526" spans="1:53" x14ac:dyDescent="0.2">
      <c r="A526" s="380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400"/>
      <c r="N526" s="445" t="s">
        <v>715</v>
      </c>
      <c r="O526" s="432"/>
      <c r="P526" s="432"/>
      <c r="Q526" s="432"/>
      <c r="R526" s="432"/>
      <c r="S526" s="432"/>
      <c r="T526" s="393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85.120913037579697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91</v>
      </c>
      <c r="X526" s="37"/>
      <c r="Y526" s="358"/>
      <c r="Z526" s="358"/>
    </row>
    <row r="527" spans="1:53" ht="14.25" hidden="1" customHeight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400"/>
      <c r="N527" s="445" t="s">
        <v>716</v>
      </c>
      <c r="O527" s="432"/>
      <c r="P527" s="432"/>
      <c r="Q527" s="432"/>
      <c r="R527" s="432"/>
      <c r="S527" s="432"/>
      <c r="T527" s="393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1.6078499999999998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420" t="s">
        <v>95</v>
      </c>
      <c r="D529" s="421"/>
      <c r="E529" s="421"/>
      <c r="F529" s="422"/>
      <c r="G529" s="420" t="s">
        <v>225</v>
      </c>
      <c r="H529" s="421"/>
      <c r="I529" s="421"/>
      <c r="J529" s="421"/>
      <c r="K529" s="421"/>
      <c r="L529" s="421"/>
      <c r="M529" s="421"/>
      <c r="N529" s="421"/>
      <c r="O529" s="422"/>
      <c r="P529" s="352" t="s">
        <v>461</v>
      </c>
      <c r="Q529" s="420" t="s">
        <v>465</v>
      </c>
      <c r="R529" s="422"/>
      <c r="S529" s="420" t="s">
        <v>518</v>
      </c>
      <c r="T529" s="422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32" t="s">
        <v>719</v>
      </c>
      <c r="B530" s="420" t="s">
        <v>59</v>
      </c>
      <c r="C530" s="420" t="s">
        <v>96</v>
      </c>
      <c r="D530" s="420" t="s">
        <v>104</v>
      </c>
      <c r="E530" s="420" t="s">
        <v>95</v>
      </c>
      <c r="F530" s="420" t="s">
        <v>217</v>
      </c>
      <c r="G530" s="420" t="s">
        <v>226</v>
      </c>
      <c r="H530" s="420" t="s">
        <v>233</v>
      </c>
      <c r="I530" s="420" t="s">
        <v>252</v>
      </c>
      <c r="J530" s="420" t="s">
        <v>311</v>
      </c>
      <c r="K530" s="353"/>
      <c r="L530" s="420" t="s">
        <v>333</v>
      </c>
      <c r="M530" s="420" t="s">
        <v>352</v>
      </c>
      <c r="N530" s="420" t="s">
        <v>434</v>
      </c>
      <c r="O530" s="420" t="s">
        <v>452</v>
      </c>
      <c r="P530" s="420" t="s">
        <v>462</v>
      </c>
      <c r="Q530" s="420" t="s">
        <v>466</v>
      </c>
      <c r="R530" s="420" t="s">
        <v>493</v>
      </c>
      <c r="S530" s="420" t="s">
        <v>519</v>
      </c>
      <c r="T530" s="420" t="s">
        <v>570</v>
      </c>
      <c r="U530" s="420" t="s">
        <v>594</v>
      </c>
      <c r="V530" s="420" t="s">
        <v>659</v>
      </c>
      <c r="Z530" s="52"/>
      <c r="AC530" s="353"/>
    </row>
    <row r="531" spans="1:29" ht="13.5" customHeight="1" thickBot="1" x14ac:dyDescent="0.25">
      <c r="A531" s="533"/>
      <c r="B531" s="496"/>
      <c r="C531" s="496"/>
      <c r="D531" s="496"/>
      <c r="E531" s="496"/>
      <c r="F531" s="496"/>
      <c r="G531" s="496"/>
      <c r="H531" s="496"/>
      <c r="I531" s="496"/>
      <c r="J531" s="496"/>
      <c r="K531" s="353"/>
      <c r="L531" s="496"/>
      <c r="M531" s="496"/>
      <c r="N531" s="496"/>
      <c r="O531" s="496"/>
      <c r="P531" s="496"/>
      <c r="Q531" s="496"/>
      <c r="R531" s="496"/>
      <c r="S531" s="496"/>
      <c r="T531" s="496"/>
      <c r="U531" s="496"/>
      <c r="V531" s="496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0</v>
      </c>
      <c r="D532" s="46">
        <f>IFERROR(W56*1,"0")+IFERROR(W57*1,"0")+IFERROR(W58*1,"0")+IFERROR(W59*1,"0")</f>
        <v>138.60000000000002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16.8</v>
      </c>
      <c r="F532" s="46">
        <f>IFERROR(W132*1,"0")+IFERROR(W133*1,"0")+IFERROR(W134*1,"0")+IFERROR(W135*1,"0")</f>
        <v>0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0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8</v>
      </c>
      <c r="J532" s="46">
        <f>IFERROR(W206*1,"0")+IFERROR(W207*1,"0")+IFERROR(W208*1,"0")+IFERROR(W209*1,"0")+IFERROR(W210*1,"0")+IFERROR(W211*1,"0")+IFERROR(W215*1,"0")</f>
        <v>0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435.59999999999991</v>
      </c>
      <c r="N532" s="46">
        <f>IFERROR(W291*1,"0")+IFERROR(W292*1,"0")+IFERROR(W293*1,"0")+IFERROR(W294*1,"0")+IFERROR(W295*1,"0")+IFERROR(W296*1,"0")+IFERROR(W297*1,"0")+IFERROR(W298*1,"0")+IFERROR(W302*1,"0")+IFERROR(W303*1,"0")</f>
        <v>0</v>
      </c>
      <c r="O532" s="46">
        <f>IFERROR(W308*1,"0")+IFERROR(W312*1,"0")+IFERROR(W316*1,"0")+IFERROR(W320*1,"0")</f>
        <v>32.4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75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16.8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43"/>
        <filter val="1,75"/>
        <filter val="100,00"/>
        <filter val="11,11"/>
        <filter val="12,00"/>
        <filter val="120,00"/>
        <filter val="129,00"/>
        <filter val="13,11"/>
        <filter val="15,00"/>
        <filter val="17,86"/>
        <filter val="2"/>
        <filter val="2,56"/>
        <filter val="20,00"/>
        <filter val="200,00"/>
        <filter val="25,00"/>
        <filter val="25,64"/>
        <filter val="3,09"/>
        <filter val="3,57"/>
        <filter val="30,00"/>
        <filter val="45,00"/>
        <filter val="5,00"/>
        <filter val="60,00"/>
        <filter val="678,00"/>
        <filter val="7,00"/>
        <filter val="716,13"/>
        <filter val="75,00"/>
        <filter val="766,13"/>
        <filter val="85,12"/>
        <filter val="9,00"/>
      </filters>
    </filterColumn>
  </autoFilter>
  <mergeCells count="951"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N202:T202"/>
    <mergeCell ref="D174:E174"/>
    <mergeCell ref="N199:R199"/>
    <mergeCell ref="U530:U531"/>
    <mergeCell ref="N413:R413"/>
    <mergeCell ref="N220:R220"/>
    <mergeCell ref="N407:R407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28:E28"/>
    <mergeCell ref="D326:E326"/>
    <mergeCell ref="N426:R426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A380:M381"/>
    <mergeCell ref="N341:T341"/>
    <mergeCell ref="N408:R408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A48:X48"/>
    <mergeCell ref="N23:T23"/>
    <mergeCell ref="N90:R90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D171:E171"/>
    <mergeCell ref="N109:R109"/>
    <mergeCell ref="D336:E336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D462:E462"/>
    <mergeCell ref="N133:R133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A139:X139"/>
    <mergeCell ref="D57:E57"/>
    <mergeCell ref="D395:E395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