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F33396-38D1-45C7-8FB2-A44B79D04E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V505" i="2"/>
  <c r="W504" i="2"/>
  <c r="X504" i="2" s="1"/>
  <c r="W503" i="2"/>
  <c r="X503" i="2" s="1"/>
  <c r="W502" i="2"/>
  <c r="V500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X488" i="2"/>
  <c r="W488" i="2"/>
  <c r="N488" i="2"/>
  <c r="W487" i="2"/>
  <c r="X487" i="2" s="1"/>
  <c r="N487" i="2"/>
  <c r="W486" i="2"/>
  <c r="X486" i="2" s="1"/>
  <c r="N486" i="2"/>
  <c r="V484" i="2"/>
  <c r="V483" i="2"/>
  <c r="W482" i="2"/>
  <c r="X482" i="2" s="1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W474" i="2" s="1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W446" i="2" s="1"/>
  <c r="N444" i="2"/>
  <c r="V442" i="2"/>
  <c r="V441" i="2"/>
  <c r="W440" i="2"/>
  <c r="N440" i="2"/>
  <c r="V438" i="2"/>
  <c r="V437" i="2"/>
  <c r="X436" i="2"/>
  <c r="W436" i="2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N417" i="2"/>
  <c r="V415" i="2"/>
  <c r="W414" i="2"/>
  <c r="V414" i="2"/>
  <c r="X413" i="2"/>
  <c r="X414" i="2" s="1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N386" i="2"/>
  <c r="W385" i="2"/>
  <c r="X385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N372" i="2"/>
  <c r="V370" i="2"/>
  <c r="V369" i="2"/>
  <c r="W368" i="2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X360" i="2"/>
  <c r="W360" i="2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X312" i="2"/>
  <c r="X313" i="2" s="1"/>
  <c r="W312" i="2"/>
  <c r="W313" i="2" s="1"/>
  <c r="N312" i="2"/>
  <c r="V310" i="2"/>
  <c r="V309" i="2"/>
  <c r="W308" i="2"/>
  <c r="N308" i="2"/>
  <c r="V305" i="2"/>
  <c r="V304" i="2"/>
  <c r="W303" i="2"/>
  <c r="N303" i="2"/>
  <c r="W302" i="2"/>
  <c r="X302" i="2" s="1"/>
  <c r="N302" i="2"/>
  <c r="V300" i="2"/>
  <c r="V299" i="2"/>
  <c r="W298" i="2"/>
  <c r="X298" i="2" s="1"/>
  <c r="N298" i="2"/>
  <c r="W297" i="2"/>
  <c r="X297" i="2" s="1"/>
  <c r="N297" i="2"/>
  <c r="X296" i="2"/>
  <c r="W296" i="2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X278" i="2" s="1"/>
  <c r="X281" i="2" s="1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X267" i="2"/>
  <c r="W267" i="2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X237" i="2"/>
  <c r="W237" i="2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X232" i="2"/>
  <c r="W232" i="2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X220" i="2"/>
  <c r="W220" i="2"/>
  <c r="V217" i="2"/>
  <c r="V216" i="2"/>
  <c r="W215" i="2"/>
  <c r="N215" i="2"/>
  <c r="V213" i="2"/>
  <c r="V212" i="2"/>
  <c r="X211" i="2"/>
  <c r="W211" i="2"/>
  <c r="X210" i="2"/>
  <c r="W210" i="2"/>
  <c r="X209" i="2"/>
  <c r="W209" i="2"/>
  <c r="X208" i="2"/>
  <c r="W208" i="2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X102" i="2"/>
  <c r="W102" i="2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W94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X57" i="2"/>
  <c r="W57" i="2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X26" i="2"/>
  <c r="W26" i="2"/>
  <c r="N26" i="2"/>
  <c r="V24" i="2"/>
  <c r="V23" i="2"/>
  <c r="W22" i="2"/>
  <c r="N22" i="2"/>
  <c r="H10" i="2"/>
  <c r="A9" i="2"/>
  <c r="F10" i="2" s="1"/>
  <c r="D7" i="2"/>
  <c r="O6" i="2"/>
  <c r="N2" i="2"/>
  <c r="D532" i="2" l="1"/>
  <c r="W86" i="2"/>
  <c r="X88" i="2"/>
  <c r="W104" i="2"/>
  <c r="W245" i="2"/>
  <c r="W305" i="2"/>
  <c r="W322" i="2"/>
  <c r="X444" i="2"/>
  <c r="X445" i="2" s="1"/>
  <c r="W445" i="2"/>
  <c r="J9" i="2"/>
  <c r="W34" i="2"/>
  <c r="W42" i="2"/>
  <c r="X52" i="2"/>
  <c r="W168" i="2"/>
  <c r="X166" i="2"/>
  <c r="J532" i="2"/>
  <c r="X206" i="2"/>
  <c r="W269" i="2"/>
  <c r="X260" i="2"/>
  <c r="O532" i="2"/>
  <c r="W310" i="2"/>
  <c r="W327" i="2"/>
  <c r="X326" i="2"/>
  <c r="X327" i="2" s="1"/>
  <c r="W380" i="2"/>
  <c r="X379" i="2"/>
  <c r="X380" i="2" s="1"/>
  <c r="W381" i="2"/>
  <c r="W411" i="2"/>
  <c r="X406" i="2"/>
  <c r="W442" i="2"/>
  <c r="W441" i="2"/>
  <c r="X440" i="2"/>
  <c r="X441" i="2" s="1"/>
  <c r="W506" i="2"/>
  <c r="X502" i="2"/>
  <c r="X505" i="2" s="1"/>
  <c r="W33" i="2"/>
  <c r="X36" i="2"/>
  <c r="X37" i="2" s="1"/>
  <c r="W37" i="2"/>
  <c r="X40" i="2"/>
  <c r="X41" i="2" s="1"/>
  <c r="X44" i="2"/>
  <c r="X45" i="2" s="1"/>
  <c r="W45" i="2"/>
  <c r="W53" i="2"/>
  <c r="X56" i="2"/>
  <c r="W60" i="2"/>
  <c r="X96" i="2"/>
  <c r="W105" i="2"/>
  <c r="F532" i="2"/>
  <c r="X132" i="2"/>
  <c r="W213" i="2"/>
  <c r="W217" i="2"/>
  <c r="W216" i="2"/>
  <c r="X215" i="2"/>
  <c r="X216" i="2" s="1"/>
  <c r="X299" i="2"/>
  <c r="W328" i="2"/>
  <c r="W351" i="2"/>
  <c r="X349" i="2"/>
  <c r="R532" i="2"/>
  <c r="X359" i="2"/>
  <c r="X364" i="2" s="1"/>
  <c r="W369" i="2"/>
  <c r="X367" i="2"/>
  <c r="W129" i="2"/>
  <c r="L532" i="2"/>
  <c r="W226" i="2"/>
  <c r="W281" i="2"/>
  <c r="W282" i="2"/>
  <c r="W300" i="2"/>
  <c r="W304" i="2"/>
  <c r="W314" i="2"/>
  <c r="W365" i="2"/>
  <c r="W370" i="2"/>
  <c r="W377" i="2"/>
  <c r="W388" i="2"/>
  <c r="W403" i="2"/>
  <c r="X421" i="2"/>
  <c r="W438" i="2"/>
  <c r="W437" i="2"/>
  <c r="W195" i="2"/>
  <c r="W119" i="2"/>
  <c r="W202" i="2"/>
  <c r="W499" i="2"/>
  <c r="X472" i="2"/>
  <c r="W475" i="2"/>
  <c r="X430" i="2"/>
  <c r="X179" i="2"/>
  <c r="W352" i="2"/>
  <c r="X351" i="2"/>
  <c r="S532" i="2"/>
  <c r="X275" i="2"/>
  <c r="V525" i="2"/>
  <c r="W176" i="2"/>
  <c r="W512" i="2"/>
  <c r="V532" i="2"/>
  <c r="W157" i="2"/>
  <c r="W257" i="2"/>
  <c r="X483" i="2"/>
  <c r="W524" i="2"/>
  <c r="I532" i="2"/>
  <c r="W341" i="2"/>
  <c r="V526" i="2"/>
  <c r="U532" i="2"/>
  <c r="V522" i="2"/>
  <c r="W470" i="2"/>
  <c r="X136" i="2"/>
  <c r="X195" i="2"/>
  <c r="X202" i="2"/>
  <c r="X489" i="2"/>
  <c r="X512" i="2"/>
  <c r="X168" i="2"/>
  <c r="X269" i="2"/>
  <c r="X33" i="2"/>
  <c r="X93" i="2"/>
  <c r="X410" i="2"/>
  <c r="X287" i="2"/>
  <c r="X118" i="2"/>
  <c r="X226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X469" i="2" l="1"/>
  <c r="W525" i="2"/>
  <c r="W526" i="2"/>
  <c r="W522" i="2"/>
  <c r="X527" i="2"/>
</calcChain>
</file>

<file path=xl/sharedStrings.xml><?xml version="1.0" encoding="utf-8"?>
<sst xmlns="http://schemas.openxmlformats.org/spreadsheetml/2006/main" count="3511" uniqueCount="769">
  <si>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</si>
  <si>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</si>
  <si>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</si>
  <si>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</si>
  <si>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</si>
  <si>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</si>
  <si>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</si>
  <si>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</si>
  <si>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</si>
  <si>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</si>
  <si>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</si>
  <si>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</si>
  <si>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</si>
  <si>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</si>
  <si>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</si>
  <si>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</si>
  <si>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</si>
  <si>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</si>
  <si>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</si>
  <si>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</si>
  <si>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</si>
  <si>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</si>
  <si>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</si>
  <si>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</si>
  <si>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</si>
  <si>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</si>
  <si>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</si>
  <si>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</si>
  <si>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</si>
  <si>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</si>
  <si>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</si>
  <si>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</si>
  <si>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</si>
  <si>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</si>
  <si>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</si>
  <si>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</si>
  <si>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</si>
  <si>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</si>
  <si>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</si>
  <si>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</si>
  <si>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</si>
  <si>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</si>
  <si>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</si>
  <si>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</si>
  <si>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</si>
  <si>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</si>
  <si>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</si>
  <si>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</si>
  <si>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</si>
  <si>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</si>
  <si>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</si>
  <si>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</si>
  <si>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</si>
  <si>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</si>
  <si>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</si>
  <si>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</si>
  <si>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</si>
  <si>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</si>
  <si>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</si>
  <si>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</si>
  <si>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</si>
  <si>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</si>
  <si>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</si>
  <si>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</si>
  <si>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</si>
  <si>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</si>
  <si>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</si>
  <si>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</si>
  <si>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</si>
  <si>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</si>
  <si>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</si>
  <si>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</si>
  <si>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</si>
  <si>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</si>
  <si>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</si>
  <si>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</si>
  <si>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</si>
  <si>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</si>
  <si>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</si>
  <si>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</si>
  <si>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</si>
  <si>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</si>
  <si>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</si>
  <si>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</si>
  <si>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</si>
  <si>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</si>
  <si>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</si>
  <si>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</si>
  <si>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</si>
  <si>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</si>
  <si>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</si>
  <si>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</si>
  <si>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</si>
  <si>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</si>
  <si>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</si>
  <si>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</si>
  <si>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</si>
  <si>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</si>
  <si>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</si>
  <si>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</si>
  <si>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</si>
  <si>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</si>
  <si>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</si>
  <si>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</si>
  <si>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</si>
  <si>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</si>
  <si>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</si>
  <si>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</si>
  <si>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</si>
  <si>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</si>
  <si>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</si>
  <si>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</si>
  <si>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</si>
  <si>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</si>
  <si>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</si>
  <si>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</si>
  <si>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</si>
  <si>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</si>
  <si>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</si>
  <si>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</si>
  <si>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</si>
  <si>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</si>
  <si>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</si>
  <si>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</si>
  <si>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</si>
  <si>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</si>
  <si>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</si>
  <si>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</si>
  <si>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</si>
  <si>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</si>
  <si>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</si>
  <si>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</si>
  <si>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</si>
  <si>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</si>
  <si>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</si>
  <si>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</si>
  <si>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</si>
  <si>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</si>
  <si>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</si>
  <si>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</si>
  <si>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</si>
  <si>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</si>
  <si>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</si>
  <si>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</si>
  <si>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</si>
  <si>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</si>
  <si>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</si>
  <si>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</si>
  <si>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</si>
  <si>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</si>
  <si>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</si>
  <si>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</si>
  <si>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</si>
  <si>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</si>
  <si>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</si>
  <si>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</si>
  <si>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</si>
  <si>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</si>
  <si>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</si>
  <si>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</si>
  <si>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</si>
  <si>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</si>
  <si>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</si>
  <si>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</si>
  <si>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</si>
  <si>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</si>
  <si>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</si>
  <si>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</si>
  <si>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</si>
  <si>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</si>
  <si>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</si>
  <si>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</si>
  <si>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</si>
  <si>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</si>
  <si>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</si>
  <si>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</si>
  <si>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</si>
  <si>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</si>
  <si>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</si>
  <si>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</si>
  <si>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</si>
  <si>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</si>
  <si>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</si>
  <si>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</si>
  <si>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</si>
  <si>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</si>
  <si>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</si>
  <si>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</si>
  <si>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</si>
  <si>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</si>
  <si>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</si>
  <si>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</si>
  <si>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</si>
  <si>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</si>
  <si>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</si>
  <si>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</si>
  <si>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</si>
  <si>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</si>
  <si>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</si>
  <si>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</si>
  <si>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</si>
  <si>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</si>
  <si>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</si>
  <si>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</si>
  <si>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</si>
  <si>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</si>
  <si>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</si>
  <si>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</si>
  <si>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</si>
  <si>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</si>
  <si>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</si>
  <si>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</si>
  <si>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</si>
  <si>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</si>
  <si>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</si>
  <si>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</si>
  <si>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</si>
  <si>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</si>
  <si>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</si>
  <si>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</si>
  <si>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</si>
  <si>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</si>
  <si>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</si>
  <si>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</si>
  <si>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</si>
  <si>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</si>
  <si>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</si>
  <si>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</si>
  <si>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</si>
  <si>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</si>
  <si>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</si>
  <si>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</si>
  <si>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</si>
  <si>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</si>
  <si>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</si>
  <si>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</si>
  <si>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</si>
  <si>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</si>
  <si>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</si>
  <si>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</si>
  <si>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</si>
  <si>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</si>
  <si>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</si>
  <si>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</si>
  <si>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</si>
  <si>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</si>
  <si>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</si>
  <si>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</si>
  <si>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</si>
  <si>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</si>
  <si>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</si>
  <si>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</si>
  <si>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</si>
  <si>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</si>
  <si>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</si>
  <si>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</si>
  <si>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</si>
  <si>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</si>
  <si>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</si>
  <si>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</si>
  <si>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</si>
  <si>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</si>
  <si>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</si>
  <si>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</si>
  <si>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</si>
  <si>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</si>
  <si>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</si>
  <si>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</si>
  <si>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</si>
  <si>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</si>
  <si>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</si>
  <si>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</si>
  <si>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</si>
  <si>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</si>
  <si>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</si>
  <si>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</si>
  <si>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</si>
  <si>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</si>
  <si>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</si>
  <si>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</si>
  <si>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</si>
  <si>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</si>
  <si>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</si>
  <si>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</si>
  <si>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</si>
  <si>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</si>
  <si>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</si>
  <si>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</si>
  <si>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</si>
  <si>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</si>
  <si>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</si>
  <si>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</si>
  <si>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</si>
  <si>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</si>
  <si>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</si>
  <si>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</si>
  <si>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</si>
  <si>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</si>
  <si>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</si>
  <si>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</si>
  <si>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</si>
  <si>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</si>
  <si>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</si>
  <si>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</si>
  <si>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</si>
  <si>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</si>
  <si>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</si>
  <si>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</si>
  <si>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</si>
  <si>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</si>
  <si>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</si>
  <si>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</si>
  <si>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</si>
  <si>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</si>
  <si>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</si>
  <si>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</si>
  <si>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</si>
  <si>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</si>
  <si>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</si>
  <si>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</si>
  <si>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</si>
  <si>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</si>
  <si>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</si>
  <si>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</si>
  <si>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</si>
  <si>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</si>
  <si>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</si>
  <si>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</si>
  <si>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</si>
  <si>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</si>
  <si>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</si>
  <si>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</si>
  <si>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</si>
  <si>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</si>
  <si>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</si>
  <si>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</si>
  <si>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</si>
  <si>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</si>
  <si>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</si>
  <si>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</si>
  <si>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</si>
  <si>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</si>
  <si>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</si>
  <si>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</si>
  <si>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</si>
  <si>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</si>
  <si>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</si>
  <si>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</si>
  <si>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</si>
  <si>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</si>
  <si>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</si>
  <si>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</si>
  <si>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</si>
  <si>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</si>
  <si>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</si>
  <si>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</si>
  <si>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</si>
  <si>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</si>
  <si>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</si>
  <si>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</si>
  <si>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</si>
  <si>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</si>
  <si>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</si>
  <si>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</si>
  <si>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</si>
  <si>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</si>
  <si>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</si>
  <si>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</si>
  <si>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</si>
  <si>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</si>
  <si>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</si>
  <si>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</si>
  <si>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</si>
  <si>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</si>
  <si>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</si>
  <si>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</si>
  <si>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</si>
  <si>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</si>
  <si>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</si>
  <si>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</si>
  <si>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</si>
  <si>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</si>
  <si>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</si>
  <si>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</si>
  <si>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</si>
  <si>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</si>
  <si>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</si>
  <si>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</si>
  <si>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</si>
  <si>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</si>
  <si>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</si>
  <si>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</si>
  <si>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</si>
  <si>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</si>
  <si>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</si>
  <si>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</si>
  <si>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</si>
  <si>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</si>
  <si>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</si>
  <si>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</si>
  <si>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</si>
  <si>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</si>
  <si>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</si>
  <si>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</si>
  <si>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</si>
  <si>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</si>
  <si>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</si>
  <si>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</si>
  <si>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</si>
  <si>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</si>
  <si>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</si>
  <si>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</si>
  <si>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</si>
  <si>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</si>
  <si>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</si>
  <si>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</si>
  <si>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</si>
  <si>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</si>
  <si>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</si>
  <si>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</si>
  <si>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</si>
  <si>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</si>
  <si>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</si>
  <si>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</si>
  <si>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</si>
  <si>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</si>
  <si>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</si>
  <si>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</si>
  <si>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</si>
  <si>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</si>
  <si>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</si>
  <si>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</si>
  <si>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</si>
  <si>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</si>
  <si>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</si>
  <si>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</si>
  <si>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</si>
  <si>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</si>
  <si>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</si>
  <si>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</si>
  <si>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</si>
  <si>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</si>
  <si>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</si>
  <si>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</si>
  <si>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</si>
  <si>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</si>
  <si>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</si>
  <si>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</si>
  <si>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</si>
  <si>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</si>
  <si>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</si>
  <si>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</si>
  <si>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</si>
  <si>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</si>
  <si>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</si>
  <si>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</si>
  <si>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</si>
  <si>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</si>
  <si>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</si>
  <si>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</si>
  <si>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</si>
  <si>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</si>
  <si>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</si>
  <si>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</si>
  <si>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</si>
  <si>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</si>
  <si>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</si>
  <si>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</si>
  <si>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</si>
  <si>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</si>
  <si>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</si>
  <si>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</si>
  <si>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</si>
  <si>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</si>
  <si>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</si>
  <si>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</si>
  <si>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</si>
  <si>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</si>
  <si>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</si>
  <si>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</si>
  <si>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</si>
  <si>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</si>
  <si>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</si>
  <si>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</si>
  <si>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</si>
  <si>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</si>
  <si>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</si>
  <si>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</si>
  <si>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</si>
  <si>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</si>
  <si>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</si>
  <si>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</si>
  <si>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</si>
  <si>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</si>
  <si>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</si>
  <si>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</si>
  <si>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</si>
  <si>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</si>
  <si>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</si>
  <si>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</si>
  <si>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</si>
  <si>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</si>
  <si>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</si>
  <si>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</si>
  <si>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</si>
  <si>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</si>
  <si>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</si>
  <si>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</si>
  <si>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</si>
  <si>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</si>
  <si>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</si>
  <si>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</si>
  <si>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</si>
  <si>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</si>
  <si>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</si>
  <si>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</si>
  <si>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</si>
  <si>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</si>
  <si>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</si>
  <si>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</si>
  <si>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</si>
  <si>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</si>
  <si>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</si>
  <si>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</si>
  <si>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</si>
  <si>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</si>
  <si>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</si>
  <si>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</si>
  <si>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</si>
  <si>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</si>
  <si>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</si>
  <si>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</si>
  <si>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</si>
  <si>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</si>
  <si>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</si>
  <si>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</si>
  <si>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</si>
  <si>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</si>
  <si>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</si>
  <si>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</si>
  <si>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</si>
  <si>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</si>
  <si>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</si>
  <si>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</si>
  <si>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</si>
  <si>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</si>
  <si>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</si>
  <si>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</si>
  <si>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</si>
  <si>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</si>
  <si>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</si>
  <si>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</si>
  <si>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</si>
  <si>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</si>
  <si>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</si>
  <si>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</si>
  <si>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</si>
  <si>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</si>
  <si>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</si>
  <si>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</si>
  <si>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</si>
  <si>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</si>
  <si>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</si>
  <si>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</si>
  <si>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</si>
  <si>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</si>
  <si>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</si>
  <si>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</si>
  <si>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</si>
  <si>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</si>
  <si>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</si>
  <si>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</si>
  <si>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</si>
  <si>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</si>
  <si>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</si>
  <si>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</si>
  <si>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</si>
  <si>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</si>
  <si>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</si>
  <si>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</si>
  <si>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</si>
  <si>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</si>
  <si>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</si>
  <si>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</si>
  <si>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</si>
  <si>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</si>
  <si>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</si>
  <si>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</si>
  <si>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</si>
  <si>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</si>
  <si>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</si>
  <si>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</si>
  <si>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</si>
  <si>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</si>
  <si>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</si>
  <si>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</si>
  <si>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</si>
  <si>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</si>
  <si>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</si>
  <si>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</si>
  <si>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</si>
  <si>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</si>
  <si>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</si>
  <si>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</si>
  <si>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</si>
  <si>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</si>
  <si>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</si>
  <si>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</si>
  <si>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</si>
  <si>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</si>
  <si>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</si>
  <si>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</si>
  <si>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</si>
  <si>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</si>
  <si>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</si>
  <si>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</si>
  <si>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</si>
  <si>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</si>
  <si>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</si>
  <si>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</si>
  <si>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</si>
  <si>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</si>
  <si>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</si>
  <si>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</si>
  <si>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</si>
  <si>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</si>
  <si>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</si>
  <si>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</si>
  <si>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</si>
  <si>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</si>
  <si>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</si>
  <si>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</si>
  <si>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</si>
  <si>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</si>
  <si>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</si>
  <si>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</si>
  <si>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</si>
  <si>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</si>
  <si>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</si>
  <si>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</si>
  <si>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</si>
  <si>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</si>
  <si>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</si>
  <si>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</si>
  <si>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</si>
  <si>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</si>
  <si>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</si>
  <si>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</si>
  <si>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</si>
  <si>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</si>
  <si>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</si>
  <si>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</si>
  <si>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</si>
  <si>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</si>
  <si>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</si>
  <si>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</si>
  <si>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</si>
  <si>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</si>
  <si>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</si>
  <si>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</si>
  <si>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</si>
  <si>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</si>
  <si>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</si>
  <si>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</si>
  <si>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</si>
  <si>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</si>
  <si>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</si>
  <si>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</si>
  <si>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</si>
  <si>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</si>
  <si>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</si>
  <si>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</si>
  <si>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</si>
  <si>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</si>
  <si>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</si>
  <si>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</si>
  <si>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</si>
  <si>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</si>
  <si>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</si>
  <si>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</si>
  <si>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</si>
  <si>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</si>
  <si>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</si>
  <si>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</si>
  <si>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</si>
  <si>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</si>
  <si>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</si>
  <si>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</si>
  <si>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</si>
  <si>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</si>
  <si>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</si>
  <si>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</si>
  <si>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</si>
  <si>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</si>
  <si>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</si>
  <si>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</si>
  <si>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</si>
  <si>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</si>
  <si>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</si>
  <si>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</si>
  <si>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</si>
  <si>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</si>
  <si>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</si>
  <si>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</si>
  <si>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</si>
  <si>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</si>
  <si>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</si>
  <si>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</si>
  <si>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</si>
  <si>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</si>
  <si>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</si>
  <si>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</si>
  <si>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</si>
  <si>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</si>
  <si>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</si>
  <si>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</si>
  <si>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</si>
  <si>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</si>
  <si>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</si>
  <si>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</si>
  <si>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</si>
  <si>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</si>
  <si>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</si>
  <si>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</si>
  <si>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</si>
  <si>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</si>
  <si>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</si>
  <si>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</si>
  <si>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</si>
  <si>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</si>
  <si>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</si>
  <si>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</si>
  <si>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</si>
  <si>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</si>
  <si>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</si>
  <si>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</si>
  <si>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</si>
  <si>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</si>
  <si>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</si>
  <si>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</si>
  <si>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</si>
  <si>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</si>
  <si>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</si>
  <si>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</si>
  <si>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</si>
  <si>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</si>
  <si>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</si>
  <si>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</si>
  <si>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</si>
  <si>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</si>
  <si>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</si>
  <si>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</si>
  <si>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</si>
  <si>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</si>
  <si>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</si>
  <si>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</si>
  <si>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</si>
  <si>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</si>
  <si>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</si>
  <si>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</si>
  <si>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</si>
  <si>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</si>
  <si>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</si>
  <si>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</si>
  <si>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</si>
  <si>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</si>
  <si>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</si>
  <si>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</si>
  <si>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111012-П233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</si>
</sst>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114" sqref="Z1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 t="s">
        <v>768</v>
      </c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45344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Четверг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0.375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hidden="1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hidden="1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hidden="1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hidden="1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hidden="1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hidden="1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hidden="1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54</v>
      </c>
      <c r="W114" s="56">
        <f t="shared" si="6"/>
        <v>54</v>
      </c>
      <c r="X114" s="42">
        <f>IFERROR(IF(W114=0,"",ROUNDUP(W114/H114,0)*0.00937),"")</f>
        <v>0.18740000000000001</v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0.18740000000000001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54</v>
      </c>
      <c r="W119" s="44">
        <f>IFERROR(SUM(W107:W117),"0")</f>
        <v>54</v>
      </c>
      <c r="X119" s="43"/>
      <c r="Y119" s="68"/>
      <c r="Z119" s="68"/>
    </row>
    <row r="120" spans="1:53" ht="14.25" hidden="1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hidden="1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50</v>
      </c>
      <c r="W132" s="56">
        <f>IFERROR(IF(V132="",0,CEILING((V132/$H132),1)*$H132),"")</f>
        <v>50.400000000000006</v>
      </c>
      <c r="X132" s="42">
        <f>IFERROR(IF(W132=0,"",ROUNDUP(W132/H132,0)*0.02175),"")</f>
        <v>0.1305</v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5.9523809523809526</v>
      </c>
      <c r="W136" s="44">
        <f>IFERROR(W132/H132,"0")+IFERROR(W133/H133,"0")+IFERROR(W134/H134,"0")+IFERROR(W135/H135,"0")</f>
        <v>6</v>
      </c>
      <c r="X136" s="44">
        <f>IFERROR(IF(X132="",0,X132),"0")+IFERROR(IF(X133="",0,X133),"0")+IFERROR(IF(X134="",0,X134),"0")+IFERROR(IF(X135="",0,X135),"0")</f>
        <v>0.1305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50</v>
      </c>
      <c r="W137" s="44">
        <f>IFERROR(SUM(W132:W135),"0")</f>
        <v>50.400000000000006</v>
      </c>
      <c r="X137" s="43"/>
      <c r="Y137" s="68"/>
      <c r="Z137" s="68"/>
    </row>
    <row r="138" spans="1:53" ht="27.75" hidden="1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hidden="1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hidden="1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hidden="1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230</v>
      </c>
      <c r="W150" s="56">
        <f t="shared" si="8"/>
        <v>231</v>
      </c>
      <c r="X150" s="42">
        <f>IFERROR(IF(W150=0,"",ROUNDUP(W150/H150,0)*0.00753),"")</f>
        <v>0.41415000000000002</v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54.761904761904759</v>
      </c>
      <c r="W157" s="44">
        <f>IFERROR(W148/H148,"0")+IFERROR(W149/H149,"0")+IFERROR(W150/H150,"0")+IFERROR(W151/H151,"0")+IFERROR(W152/H152,"0")+IFERROR(W153/H153,"0")+IFERROR(W154/H154,"0")+IFERROR(W155/H155,"0")+IFERROR(W156/H156,"0")</f>
        <v>55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0.41415000000000002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230</v>
      </c>
      <c r="W158" s="44">
        <f>IFERROR(SUM(W148:W156),"0")</f>
        <v>231</v>
      </c>
      <c r="X158" s="43"/>
      <c r="Y158" s="68"/>
      <c r="Z158" s="68"/>
    </row>
    <row r="159" spans="1:53" ht="16.5" hidden="1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hidden="1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45</v>
      </c>
      <c r="W162" s="56">
        <f>IFERROR(IF(V162="",0,CEILING((V162/$H162),1)*$H162),"")</f>
        <v>45.900000000000006</v>
      </c>
      <c r="X162" s="42">
        <f>IFERROR(IF(W162=0,"",ROUNDUP(W162/H162,0)*0.00753),"")</f>
        <v>0.12801000000000001</v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16.666666666666664</v>
      </c>
      <c r="W163" s="44">
        <f>IFERROR(W161/H161,"0")+IFERROR(W162/H162,"0")</f>
        <v>17</v>
      </c>
      <c r="X163" s="44">
        <f>IFERROR(IF(X161="",0,X161),"0")+IFERROR(IF(X162="",0,X162),"0")</f>
        <v>0.12801000000000001</v>
      </c>
      <c r="Y163" s="68"/>
      <c r="Z163" s="6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45</v>
      </c>
      <c r="W164" s="44">
        <f>IFERROR(SUM(W161:W162),"0")</f>
        <v>45.900000000000006</v>
      </c>
      <c r="X164" s="43"/>
      <c r="Y164" s="68"/>
      <c r="Z164" s="68"/>
    </row>
    <row r="165" spans="1:53" ht="14.25" hidden="1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350</v>
      </c>
      <c r="W171" s="56">
        <f>IFERROR(IF(V171="",0,CEILING((V171/$H171),1)*$H171),"")</f>
        <v>351</v>
      </c>
      <c r="X171" s="42">
        <f>IFERROR(IF(W171=0,"",ROUNDUP(W171/H171,0)*0.00937),"")</f>
        <v>0.60904999999999998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150</v>
      </c>
      <c r="W172" s="56">
        <f>IFERROR(IF(V172="",0,CEILING((V172/$H172),1)*$H172),"")</f>
        <v>151.20000000000002</v>
      </c>
      <c r="X172" s="42">
        <f>IFERROR(IF(W172=0,"",ROUNDUP(W172/H172,0)*0.00937),"")</f>
        <v>0.26235999999999998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330</v>
      </c>
      <c r="W173" s="56">
        <f>IFERROR(IF(V173="",0,CEILING((V173/$H173),1)*$H173),"")</f>
        <v>334.8</v>
      </c>
      <c r="X173" s="42">
        <f>IFERROR(IF(W173=0,"",ROUNDUP(W173/H173,0)*0.00937),"")</f>
        <v>0.58094000000000001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380</v>
      </c>
      <c r="W174" s="56">
        <f>IFERROR(IF(V174="",0,CEILING((V174/$H174),1)*$H174),"")</f>
        <v>383.40000000000003</v>
      </c>
      <c r="X174" s="42">
        <f>IFERROR(IF(W174=0,"",ROUNDUP(W174/H174,0)*0.00937),"")</f>
        <v>0.66527000000000003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224.07407407407408</v>
      </c>
      <c r="W175" s="44">
        <f>IFERROR(W171/H171,"0")+IFERROR(W172/H172,"0")+IFERROR(W173/H173,"0")+IFERROR(W174/H174,"0")</f>
        <v>226</v>
      </c>
      <c r="X175" s="44">
        <f>IFERROR(IF(X171="",0,X171),"0")+IFERROR(IF(X172="",0,X172),"0")+IFERROR(IF(X173="",0,X173),"0")+IFERROR(IF(X174="",0,X174),"0")</f>
        <v>2.1176200000000001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1210</v>
      </c>
      <c r="W176" s="44">
        <f>IFERROR(SUM(W171:W174),"0")</f>
        <v>1220.4000000000001</v>
      </c>
      <c r="X176" s="43"/>
      <c r="Y176" s="68"/>
      <c r="Z176" s="68"/>
    </row>
    <row r="177" spans="1:53" ht="14.25" hidden="1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300</v>
      </c>
      <c r="W179" s="56">
        <f t="shared" si="9"/>
        <v>304.5</v>
      </c>
      <c r="X179" s="42">
        <f>IFERROR(IF(W179=0,"",ROUNDUP(W179/H179,0)*0.02175),"")</f>
        <v>0.76124999999999998</v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100</v>
      </c>
      <c r="W182" s="56">
        <f t="shared" si="9"/>
        <v>101.39999999999999</v>
      </c>
      <c r="X182" s="42">
        <f>IFERROR(IF(W182=0,"",ROUNDUP(W182/H182,0)*0.02175),"")</f>
        <v>0.28275</v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72</v>
      </c>
      <c r="W194" s="56">
        <f t="shared" si="9"/>
        <v>72</v>
      </c>
      <c r="X194" s="42">
        <f t="shared" si="10"/>
        <v>0.22590000000000002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77.303271441202483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78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1.2699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472</v>
      </c>
      <c r="W196" s="44">
        <f>IFERROR(SUM(W178:W194),"0")</f>
        <v>477.9</v>
      </c>
      <c r="X196" s="43"/>
      <c r="Y196" s="68"/>
      <c r="Z196" s="68"/>
    </row>
    <row r="197" spans="1:53" ht="14.25" hidden="1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48</v>
      </c>
      <c r="W201" s="56">
        <f>IFERROR(IF(V201="",0,CEILING((V201/$H201),1)*$H201),"")</f>
        <v>48</v>
      </c>
      <c r="X201" s="42">
        <f>IFERROR(IF(W201=0,"",ROUNDUP(W201/H201,0)*0.00753),"")</f>
        <v>0.15060000000000001</v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20</v>
      </c>
      <c r="W202" s="44">
        <f>IFERROR(W198/H198,"0")+IFERROR(W199/H199,"0")+IFERROR(W200/H200,"0")+IFERROR(W201/H201,"0")</f>
        <v>20</v>
      </c>
      <c r="X202" s="44">
        <f>IFERROR(IF(X198="",0,X198),"0")+IFERROR(IF(X199="",0,X199),"0")+IFERROR(IF(X200="",0,X200),"0")+IFERROR(IF(X201="",0,X201),"0")</f>
        <v>0.15060000000000001</v>
      </c>
      <c r="Y202" s="68"/>
      <c r="Z202" s="6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48</v>
      </c>
      <c r="W203" s="44">
        <f>IFERROR(SUM(W198:W201),"0")</f>
        <v>48</v>
      </c>
      <c r="X203" s="43"/>
      <c r="Y203" s="68"/>
      <c r="Z203" s="68"/>
    </row>
    <row r="204" spans="1:53" ht="16.5" hidden="1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hidden="1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hidden="1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hidden="1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210</v>
      </c>
      <c r="W252" s="56">
        <f>IFERROR(IF(V252="",0,CEILING((V252/$H252),1)*$H252),"")</f>
        <v>210</v>
      </c>
      <c r="X252" s="42">
        <f>IFERROR(IF(W252=0,"",ROUNDUP(W252/H252,0)*0.00753),"")</f>
        <v>0.3765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210</v>
      </c>
      <c r="W253" s="56">
        <f>IFERROR(IF(V253="",0,CEILING((V253/$H253),1)*$H253),"")</f>
        <v>210</v>
      </c>
      <c r="X253" s="42">
        <f>IFERROR(IF(W253=0,"",ROUNDUP(W253/H253,0)*0.00753),"")</f>
        <v>0.3765</v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100</v>
      </c>
      <c r="W256" s="44">
        <f>IFERROR(W252/H252,"0")+IFERROR(W253/H253,"0")+IFERROR(W254/H254,"0")+IFERROR(W255/H255,"0")</f>
        <v>100</v>
      </c>
      <c r="X256" s="44">
        <f>IFERROR(IF(X252="",0,X252),"0")+IFERROR(IF(X253="",0,X253),"0")+IFERROR(IF(X254="",0,X254),"0")+IFERROR(IF(X255="",0,X255),"0")</f>
        <v>0.753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420</v>
      </c>
      <c r="W257" s="44">
        <f>IFERROR(SUM(W252:W255),"0")</f>
        <v>420</v>
      </c>
      <c r="X257" s="43"/>
      <c r="Y257" s="68"/>
      <c r="Z257" s="68"/>
    </row>
    <row r="258" spans="1:53" ht="14.25" hidden="1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hidden="1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hidden="1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hidden="1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0</v>
      </c>
      <c r="W270" s="44">
        <f>IFERROR(SUM(W259:W268),"0")</f>
        <v>0</v>
      </c>
      <c r="X270" s="43"/>
      <c r="Y270" s="68"/>
      <c r="Z270" s="68"/>
    </row>
    <row r="271" spans="1:53" ht="14.25" hidden="1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hidden="1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430</v>
      </c>
      <c r="W273" s="56">
        <f>IFERROR(IF(V273="",0,CEILING((V273/$H273),1)*$H273),"")</f>
        <v>436.8</v>
      </c>
      <c r="X273" s="42">
        <f>IFERROR(IF(W273=0,"",ROUNDUP(W273/H273,0)*0.02175),"")</f>
        <v>1.218</v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40</v>
      </c>
      <c r="W274" s="56">
        <f>IFERROR(IF(V274="",0,CEILING((V274/$H274),1)*$H274),"")</f>
        <v>42</v>
      </c>
      <c r="X274" s="42">
        <f>IFERROR(IF(W274=0,"",ROUNDUP(W274/H274,0)*0.02175),"")</f>
        <v>0.10874999999999999</v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59.890109890109891</v>
      </c>
      <c r="W275" s="44">
        <f>IFERROR(W272/H272,"0")+IFERROR(W273/H273,"0")+IFERROR(W274/H274,"0")</f>
        <v>61</v>
      </c>
      <c r="X275" s="44">
        <f>IFERROR(IF(X272="",0,X272),"0")+IFERROR(IF(X273="",0,X273),"0")+IFERROR(IF(X274="",0,X274),"0")</f>
        <v>1.3267499999999999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470</v>
      </c>
      <c r="W276" s="44">
        <f>IFERROR(SUM(W272:W274),"0")</f>
        <v>478.8</v>
      </c>
      <c r="X276" s="43"/>
      <c r="Y276" s="68"/>
      <c r="Z276" s="68"/>
    </row>
    <row r="277" spans="1:53" ht="14.25" hidden="1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hidden="1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idden="1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idden="1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hidden="1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hidden="1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hidden="1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hidden="1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hidden="1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hidden="1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hidden="1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hidden="1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300</v>
      </c>
      <c r="W332" s="56">
        <f t="shared" ref="W332:W339" si="17">IFERROR(IF(V332="",0,CEILING((V332/$H332),1)*$H332),"")</f>
        <v>300</v>
      </c>
      <c r="X332" s="42">
        <f>IFERROR(IF(W332=0,"",ROUNDUP(W332/H332,0)*0.02175),"")</f>
        <v>0.43499999999999994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3000</v>
      </c>
      <c r="W334" s="56">
        <f t="shared" si="17"/>
        <v>3000</v>
      </c>
      <c r="X334" s="42">
        <f>IFERROR(IF(W334=0,"",ROUNDUP(W334/H334,0)*0.02175),"")</f>
        <v>4.3499999999999996</v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1900</v>
      </c>
      <c r="W336" s="56">
        <f t="shared" si="17"/>
        <v>1905</v>
      </c>
      <c r="X336" s="42">
        <f>IFERROR(IF(W336=0,"",ROUNDUP(W336/H336,0)*0.02175),"")</f>
        <v>2.7622499999999999</v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346.66666666666669</v>
      </c>
      <c r="W340" s="44">
        <f>IFERROR(W332/H332,"0")+IFERROR(W333/H333,"0")+IFERROR(W334/H334,"0")+IFERROR(W335/H335,"0")+IFERROR(W336/H336,"0")+IFERROR(W337/H337,"0")+IFERROR(W338/H338,"0")+IFERROR(W339/H339,"0")</f>
        <v>347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7.5472499999999991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5200</v>
      </c>
      <c r="W341" s="44">
        <f>IFERROR(SUM(W332:W339),"0")</f>
        <v>5205</v>
      </c>
      <c r="X341" s="43"/>
      <c r="Y341" s="68"/>
      <c r="Z341" s="68"/>
    </row>
    <row r="342" spans="1:53" ht="14.25" hidden="1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3300</v>
      </c>
      <c r="W343" s="56">
        <f>IFERROR(IF(V343="",0,CEILING((V343/$H343),1)*$H343),"")</f>
        <v>3300</v>
      </c>
      <c r="X343" s="42">
        <f>IFERROR(IF(W343=0,"",ROUNDUP(W343/H343,0)*0.02175),"")</f>
        <v>4.7849999999999993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220</v>
      </c>
      <c r="W346" s="44">
        <f>IFERROR(W343/H343,"0")+IFERROR(W344/H344,"0")+IFERROR(W345/H345,"0")</f>
        <v>220</v>
      </c>
      <c r="X346" s="44">
        <f>IFERROR(IF(X343="",0,X343),"0")+IFERROR(IF(X344="",0,X344),"0")+IFERROR(IF(X345="",0,X345),"0")</f>
        <v>4.7849999999999993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3300</v>
      </c>
      <c r="W347" s="44">
        <f>IFERROR(SUM(W343:W345),"0")</f>
        <v>3300</v>
      </c>
      <c r="X347" s="43"/>
      <c r="Y347" s="68"/>
      <c r="Z347" s="68"/>
    </row>
    <row r="348" spans="1:53" ht="14.25" hidden="1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400</v>
      </c>
      <c r="W350" s="56">
        <f>IFERROR(IF(V350="",0,CEILING((V350/$H350),1)*$H350),"")</f>
        <v>405.59999999999997</v>
      </c>
      <c r="X350" s="42">
        <f>IFERROR(IF(W350=0,"",ROUNDUP(W350/H350,0)*0.02175),"")</f>
        <v>1.131</v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51.282051282051285</v>
      </c>
      <c r="W351" s="44">
        <f>IFERROR(W349/H349,"0")+IFERROR(W350/H350,"0")</f>
        <v>52</v>
      </c>
      <c r="X351" s="44">
        <f>IFERROR(IF(X349="",0,X349),"0")+IFERROR(IF(X350="",0,X350),"0")</f>
        <v>1.131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400</v>
      </c>
      <c r="W352" s="44">
        <f>IFERROR(SUM(W349:W350),"0")</f>
        <v>405.59999999999997</v>
      </c>
      <c r="X352" s="43"/>
      <c r="Y352" s="68"/>
      <c r="Z352" s="68"/>
    </row>
    <row r="353" spans="1:53" ht="14.25" hidden="1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250</v>
      </c>
      <c r="W354" s="56">
        <f>IFERROR(IF(V354="",0,CEILING((V354/$H354),1)*$H354),"")</f>
        <v>257.39999999999998</v>
      </c>
      <c r="X354" s="42">
        <f>IFERROR(IF(W354=0,"",ROUNDUP(W354/H354,0)*0.02175),"")</f>
        <v>0.71775</v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32.051282051282051</v>
      </c>
      <c r="W355" s="44">
        <f>IFERROR(W354/H354,"0")</f>
        <v>33</v>
      </c>
      <c r="X355" s="44">
        <f>IFERROR(IF(X354="",0,X354),"0")</f>
        <v>0.71775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250</v>
      </c>
      <c r="W356" s="44">
        <f>IFERROR(SUM(W354:W354),"0")</f>
        <v>257.39999999999998</v>
      </c>
      <c r="X356" s="43"/>
      <c r="Y356" s="68"/>
      <c r="Z356" s="68"/>
    </row>
    <row r="357" spans="1:53" ht="16.5" hidden="1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hidden="1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130</v>
      </c>
      <c r="W367" s="56">
        <f>IFERROR(IF(V367="",0,CEILING((V367/$H367),1)*$H367),"")</f>
        <v>131.4</v>
      </c>
      <c r="X367" s="42">
        <f>IFERROR(IF(W367=0,"",ROUNDUP(W367/H367,0)*0.00753),"")</f>
        <v>0.22590000000000002</v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29.680365296803654</v>
      </c>
      <c r="W369" s="44">
        <f>IFERROR(W367/H367,"0")+IFERROR(W368/H368,"0")</f>
        <v>30.000000000000004</v>
      </c>
      <c r="X369" s="44">
        <f>IFERROR(IF(X367="",0,X367),"0")+IFERROR(IF(X368="",0,X368),"0")</f>
        <v>0.22590000000000002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130</v>
      </c>
      <c r="W370" s="44">
        <f>IFERROR(SUM(W367:W368),"0")</f>
        <v>131.4</v>
      </c>
      <c r="X370" s="43"/>
      <c r="Y370" s="68"/>
      <c r="Z370" s="68"/>
    </row>
    <row r="371" spans="1:53" ht="14.25" hidden="1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300</v>
      </c>
      <c r="W372" s="56">
        <f>IFERROR(IF(V372="",0,CEILING((V372/$H372),1)*$H372),"")</f>
        <v>304.2</v>
      </c>
      <c r="X372" s="42">
        <f>IFERROR(IF(W372=0,"",ROUNDUP(W372/H372,0)*0.02175),"")</f>
        <v>0.84824999999999995</v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38.46153846153846</v>
      </c>
      <c r="W376" s="44">
        <f>IFERROR(W372/H372,"0")+IFERROR(W373/H373,"0")+IFERROR(W374/H374,"0")+IFERROR(W375/H375,"0")</f>
        <v>39</v>
      </c>
      <c r="X376" s="44">
        <f>IFERROR(IF(X372="",0,X372),"0")+IFERROR(IF(X373="",0,X373),"0")+IFERROR(IF(X374="",0,X374),"0")+IFERROR(IF(X375="",0,X375),"0")</f>
        <v>0.84824999999999995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300</v>
      </c>
      <c r="W377" s="44">
        <f>IFERROR(SUM(W372:W375),"0")</f>
        <v>304.2</v>
      </c>
      <c r="X377" s="43"/>
      <c r="Y377" s="68"/>
      <c r="Z377" s="68"/>
    </row>
    <row r="378" spans="1:53" ht="14.25" hidden="1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hidden="1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hidden="1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hidden="1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300</v>
      </c>
      <c r="W390" s="56">
        <f t="shared" ref="W390:W402" si="18">IFERROR(IF(V390="",0,CEILING((V390/$H390),1)*$H390),"")</f>
        <v>302.40000000000003</v>
      </c>
      <c r="X390" s="42">
        <f>IFERROR(IF(W390=0,"",ROUNDUP(W390/H390,0)*0.00753),"")</f>
        <v>0.54215999999999998</v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550</v>
      </c>
      <c r="W392" s="56">
        <f t="shared" si="18"/>
        <v>550.20000000000005</v>
      </c>
      <c r="X392" s="42">
        <f>IFERROR(IF(W392=0,"",ROUNDUP(W392/H392,0)*0.00753),"")</f>
        <v>0.98643000000000003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202.38095238095235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203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1.5285899999999999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850</v>
      </c>
      <c r="W404" s="44">
        <f>IFERROR(SUM(W390:W402),"0")</f>
        <v>852.60000000000014</v>
      </c>
      <c r="X404" s="43"/>
      <c r="Y404" s="68"/>
      <c r="Z404" s="68"/>
    </row>
    <row r="405" spans="1:53" ht="14.25" hidden="1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hidden="1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hidden="1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800</v>
      </c>
      <c r="W430" s="56">
        <f t="shared" ref="W430:W436" si="20">IFERROR(IF(V430="",0,CEILING((V430/$H430),1)*$H430),"")</f>
        <v>802.2</v>
      </c>
      <c r="X430" s="42">
        <f>IFERROR(IF(W430=0,"",ROUNDUP(W430/H430,0)*0.00753),"")</f>
        <v>1.4382300000000001</v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190.47619047619048</v>
      </c>
      <c r="W437" s="44">
        <f>IFERROR(W430/H430,"0")+IFERROR(W431/H431,"0")+IFERROR(W432/H432,"0")+IFERROR(W433/H433,"0")+IFERROR(W434/H434,"0")+IFERROR(W435/H435,"0")+IFERROR(W436/H436,"0")</f>
        <v>191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1.4382300000000001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800</v>
      </c>
      <c r="W438" s="44">
        <f>IFERROR(SUM(W430:W436),"0")</f>
        <v>802.2</v>
      </c>
      <c r="X438" s="43"/>
      <c r="Y438" s="68"/>
      <c r="Z438" s="68"/>
    </row>
    <row r="439" spans="1:53" ht="14.25" hidden="1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hidden="1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hidden="1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hidden="1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550</v>
      </c>
      <c r="W452" s="56">
        <f t="shared" si="21"/>
        <v>554.4</v>
      </c>
      <c r="X452" s="42">
        <f t="shared" si="22"/>
        <v>1.2558</v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360</v>
      </c>
      <c r="W457" s="56">
        <f t="shared" si="21"/>
        <v>364.32</v>
      </c>
      <c r="X457" s="42">
        <f t="shared" si="22"/>
        <v>0.82523999999999997</v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hidden="1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hidden="1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172.34848484848482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174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2.0810399999999998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910</v>
      </c>
      <c r="W470" s="44">
        <f>IFERROR(SUM(W450:W468),"0")</f>
        <v>918.72</v>
      </c>
      <c r="X470" s="43"/>
      <c r="Y470" s="68"/>
      <c r="Z470" s="68"/>
    </row>
    <row r="471" spans="1:53" ht="14.25" hidden="1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600</v>
      </c>
      <c r="W472" s="56">
        <f>IFERROR(IF(V472="",0,CEILING((V472/$H472),1)*$H472),"")</f>
        <v>601.92000000000007</v>
      </c>
      <c r="X472" s="42">
        <f>IFERROR(IF(W472=0,"",ROUNDUP(W472/H472,0)*0.01196),"")</f>
        <v>1.36344</v>
      </c>
      <c r="Y472" s="69" t="s">
        <v>48</v>
      </c>
      <c r="Z472" s="70" t="s">
        <v>48</v>
      </c>
      <c r="AD472" s="71"/>
      <c r="BA472" s="334" t="s">
        <v>66</v>
      </c>
    </row>
    <row r="473" spans="1:53" ht="16.5" hidden="1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113.63636363636363</v>
      </c>
      <c r="W474" s="44">
        <f>IFERROR(W472/H472,"0")+IFERROR(W473/H473,"0")</f>
        <v>114.00000000000001</v>
      </c>
      <c r="X474" s="44">
        <f>IFERROR(IF(X472="",0,X472),"0")+IFERROR(IF(X473="",0,X473),"0")</f>
        <v>1.36344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600</v>
      </c>
      <c r="W475" s="44">
        <f>IFERROR(SUM(W472:W473),"0")</f>
        <v>601.92000000000007</v>
      </c>
      <c r="X475" s="43"/>
      <c r="Y475" s="68"/>
      <c r="Z475" s="68"/>
    </row>
    <row r="476" spans="1:53" ht="14.25" hidden="1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450</v>
      </c>
      <c r="W477" s="56">
        <f t="shared" ref="W477:W482" si="24">IFERROR(IF(V477="",0,CEILING((V477/$H477),1)*$H477),"")</f>
        <v>454.08000000000004</v>
      </c>
      <c r="X477" s="42">
        <f>IFERROR(IF(W477=0,"",ROUNDUP(W477/H477,0)*0.01196),"")</f>
        <v>1.0285599999999999</v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400</v>
      </c>
      <c r="W478" s="56">
        <f t="shared" si="24"/>
        <v>401.28000000000003</v>
      </c>
      <c r="X478" s="42">
        <f>IFERROR(IF(W478=0,"",ROUNDUP(W478/H478,0)*0.01196),"")</f>
        <v>0.90895999999999999</v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400</v>
      </c>
      <c r="W479" s="56">
        <f t="shared" si="24"/>
        <v>401.28000000000003</v>
      </c>
      <c r="X479" s="42">
        <f>IFERROR(IF(W479=0,"",ROUNDUP(W479/H479,0)*0.01196),"")</f>
        <v>0.90895999999999999</v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hidden="1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236.74242424242422</v>
      </c>
      <c r="W483" s="44">
        <f>IFERROR(W477/H477,"0")+IFERROR(W478/H478,"0")+IFERROR(W479/H479,"0")+IFERROR(W480/H480,"0")+IFERROR(W481/H481,"0")+IFERROR(W482/H482,"0")</f>
        <v>238</v>
      </c>
      <c r="X483" s="44">
        <f>IFERROR(IF(X477="",0,X477),"0")+IFERROR(IF(X478="",0,X478),"0")+IFERROR(IF(X479="",0,X479),"0")+IFERROR(IF(X480="",0,X480),"0")+IFERROR(IF(X481="",0,X481),"0")+IFERROR(IF(X482="",0,X482),"0")</f>
        <v>2.8464799999999997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1250</v>
      </c>
      <c r="W484" s="44">
        <f>IFERROR(SUM(W477:W482),"0")</f>
        <v>1256.6400000000001</v>
      </c>
      <c r="X484" s="43"/>
      <c r="Y484" s="68"/>
      <c r="Z484" s="68"/>
    </row>
    <row r="485" spans="1:53" ht="14.25" hidden="1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hidden="1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hidden="1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hidden="1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idden="1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hidden="1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hidden="1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hidden="1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hidden="1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hidden="1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80</v>
      </c>
      <c r="W495" s="56">
        <f>IFERROR(IF(V495="",0,CEILING((V495/$H495),1)*$H495),"")</f>
        <v>86.4</v>
      </c>
      <c r="X495" s="42">
        <f>IFERROR(IF(W495=0,"",ROUNDUP(W495/H495,0)*0.02175),"")</f>
        <v>0.17399999999999999</v>
      </c>
      <c r="Y495" s="69" t="s">
        <v>48</v>
      </c>
      <c r="Z495" s="70" t="s">
        <v>328</v>
      </c>
      <c r="AD495" s="71"/>
      <c r="BA495" s="346" t="s">
        <v>66</v>
      </c>
    </row>
    <row r="496" spans="1:53" ht="27" hidden="1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hidden="1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7.4074074074074066</v>
      </c>
      <c r="W499" s="44">
        <f>IFERROR(W494/H494,"0")+IFERROR(W495/H495,"0")+IFERROR(W496/H496,"0")+IFERROR(W497/H497,"0")+IFERROR(W498/H498,"0")</f>
        <v>8</v>
      </c>
      <c r="X499" s="44">
        <f>IFERROR(IF(X494="",0,X494),"0")+IFERROR(IF(X495="",0,X495),"0")+IFERROR(IF(X496="",0,X496),"0")+IFERROR(IF(X497="",0,X497),"0")+IFERROR(IF(X498="",0,X498),"0")</f>
        <v>0.17399999999999999</v>
      </c>
      <c r="Y499" s="68"/>
      <c r="Z499" s="6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80</v>
      </c>
      <c r="W500" s="44">
        <f>IFERROR(SUM(W494:W498),"0")</f>
        <v>86.4</v>
      </c>
      <c r="X500" s="43"/>
      <c r="Y500" s="68"/>
      <c r="Z500" s="68"/>
    </row>
    <row r="501" spans="1:53" ht="14.25" hidden="1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hidden="1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hidden="1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hidden="1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hidden="1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hidden="1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hidden="1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80</v>
      </c>
      <c r="W508" s="56">
        <f>IFERROR(IF(V508="",0,CEILING((V508/$H508),1)*$H508),"")</f>
        <v>84</v>
      </c>
      <c r="X508" s="42">
        <f>IFERROR(IF(W508=0,"",ROUNDUP(W508/H508,0)*0.00753),"")</f>
        <v>0.15060000000000001</v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80</v>
      </c>
      <c r="W509" s="56">
        <f>IFERROR(IF(V509="",0,CEILING((V509/$H509),1)*$H509),"")</f>
        <v>84</v>
      </c>
      <c r="X509" s="42">
        <f>IFERROR(IF(W509=0,"",ROUNDUP(W509/H509,0)*0.00753),"")</f>
        <v>0.15060000000000001</v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hidden="1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38.095238095238095</v>
      </c>
      <c r="W512" s="44">
        <f>IFERROR(W508/H508,"0")+IFERROR(W509/H509,"0")+IFERROR(W510/H510,"0")+IFERROR(W511/H511,"0")</f>
        <v>40</v>
      </c>
      <c r="X512" s="44">
        <f>IFERROR(IF(X508="",0,X508),"0")+IFERROR(IF(X509="",0,X509),"0")+IFERROR(IF(X510="",0,X510),"0")+IFERROR(IF(X511="",0,X511),"0")</f>
        <v>0.30120000000000002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160</v>
      </c>
      <c r="W513" s="44">
        <f>IFERROR(SUM(W508:W511),"0")</f>
        <v>168</v>
      </c>
      <c r="X513" s="43"/>
      <c r="Y513" s="68"/>
      <c r="Z513" s="68"/>
    </row>
    <row r="514" spans="1:53" ht="14.25" hidden="1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750</v>
      </c>
      <c r="W515" s="56">
        <f>IFERROR(IF(V515="",0,CEILING((V515/$H515),1)*$H515),"")</f>
        <v>756.6</v>
      </c>
      <c r="X515" s="42">
        <f>IFERROR(IF(W515=0,"",ROUNDUP(W515/H515,0)*0.02175),"")</f>
        <v>2.10975</v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hidden="1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96.15384615384616</v>
      </c>
      <c r="W520" s="44">
        <f>IFERROR(W515/H515,"0")+IFERROR(W516/H516,"0")+IFERROR(W517/H517,"0")+IFERROR(W518/H518,"0")+IFERROR(W519/H519,"0")</f>
        <v>97</v>
      </c>
      <c r="X520" s="44">
        <f>IFERROR(IF(X515="",0,X515),"0")+IFERROR(IF(X516="",0,X516),"0")+IFERROR(IF(X517="",0,X517),"0")+IFERROR(IF(X518="",0,X518),"0")+IFERROR(IF(X519="",0,X519),"0")</f>
        <v>2.10975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750</v>
      </c>
      <c r="W521" s="44">
        <f>IFERROR(SUM(W515:W519),"0")</f>
        <v>756.6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17979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18073.080000000002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18842.518193965276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18942.328000000005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30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30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19592.518193965276</v>
      </c>
      <c r="W525" s="44">
        <f>GrossWeightTotalR+PalletQtyTotalR*25</f>
        <v>19692.328000000005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2354.031218785588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2369</v>
      </c>
      <c r="X526" s="43"/>
      <c r="Y526" s="68"/>
      <c r="Z526" s="68"/>
    </row>
    <row r="527" spans="1:53" ht="14.25" hidden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33.575810000000004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54</v>
      </c>
      <c r="F532" s="53">
        <f>IFERROR(W132*1,"0")+IFERROR(W133*1,"0")+IFERROR(W134*1,"0")+IFERROR(W135*1,"0")</f>
        <v>50.400000000000006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231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1792.2000000000003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898.8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9168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435.6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852.60000000000014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802.2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2777.2800000000007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1011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10,00"/>
        <filter val="1 250,00"/>
        <filter val="1 900,00"/>
        <filter val="100,00"/>
        <filter val="113,64"/>
        <filter val="130,00"/>
        <filter val="150,00"/>
        <filter val="16,67"/>
        <filter val="160,00"/>
        <filter val="17 979,00"/>
        <filter val="172,35"/>
        <filter val="18 842,52"/>
        <filter val="19 592,52"/>
        <filter val="190,48"/>
        <filter val="2 354,03"/>
        <filter val="20,00"/>
        <filter val="202,38"/>
        <filter val="210,00"/>
        <filter val="220,00"/>
        <filter val="224,07"/>
        <filter val="230,00"/>
        <filter val="236,74"/>
        <filter val="250,00"/>
        <filter val="29,68"/>
        <filter val="3 000,00"/>
        <filter val="3 300,00"/>
        <filter val="30"/>
        <filter val="300,00"/>
        <filter val="32,05"/>
        <filter val="330,00"/>
        <filter val="346,67"/>
        <filter val="350,00"/>
        <filter val="360,00"/>
        <filter val="38,10"/>
        <filter val="38,46"/>
        <filter val="380,00"/>
        <filter val="40,00"/>
        <filter val="400,00"/>
        <filter val="420,00"/>
        <filter val="430,00"/>
        <filter val="45,00"/>
        <filter val="450,00"/>
        <filter val="470,00"/>
        <filter val="472,00"/>
        <filter val="48,00"/>
        <filter val="5 200,00"/>
        <filter val="5,95"/>
        <filter val="50,00"/>
        <filter val="51,28"/>
        <filter val="54,00"/>
        <filter val="54,76"/>
        <filter val="550,00"/>
        <filter val="59,89"/>
        <filter val="600,00"/>
        <filter val="7,41"/>
        <filter val="72,00"/>
        <filter val="750,00"/>
        <filter val="77,30"/>
        <filter val="80,00"/>
        <filter val="800,00"/>
        <filter val="850,00"/>
        <filter val="910,00"/>
        <filter val="96,15"/>
      </filters>
    </filterColumn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2024-02-20T10:30:03Z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