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81D302-6E3A-4C49-A35C-85A76E4DC6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4" i="2" l="1"/>
  <c r="V523" i="2"/>
  <c r="V521" i="2"/>
  <c r="V520" i="2"/>
  <c r="W519" i="2"/>
  <c r="X519" i="2" s="1"/>
  <c r="X518" i="2"/>
  <c r="W518" i="2"/>
  <c r="W517" i="2"/>
  <c r="X517" i="2" s="1"/>
  <c r="W516" i="2"/>
  <c r="X516" i="2" s="1"/>
  <c r="W515" i="2"/>
  <c r="W521" i="2" s="1"/>
  <c r="N515" i="2"/>
  <c r="V513" i="2"/>
  <c r="V512" i="2"/>
  <c r="W511" i="2"/>
  <c r="X511" i="2" s="1"/>
  <c r="W510" i="2"/>
  <c r="X510" i="2" s="1"/>
  <c r="W509" i="2"/>
  <c r="X509" i="2" s="1"/>
  <c r="W508" i="2"/>
  <c r="X508" i="2" s="1"/>
  <c r="V506" i="2"/>
  <c r="V505" i="2"/>
  <c r="W504" i="2"/>
  <c r="X504" i="2" s="1"/>
  <c r="W503" i="2"/>
  <c r="X503" i="2" s="1"/>
  <c r="W502" i="2"/>
  <c r="V500" i="2"/>
  <c r="V499" i="2"/>
  <c r="W498" i="2"/>
  <c r="X498" i="2" s="1"/>
  <c r="W497" i="2"/>
  <c r="X497" i="2" s="1"/>
  <c r="W496" i="2"/>
  <c r="X496" i="2" s="1"/>
  <c r="W495" i="2"/>
  <c r="X495" i="2" s="1"/>
  <c r="W494" i="2"/>
  <c r="V490" i="2"/>
  <c r="V489" i="2"/>
  <c r="W488" i="2"/>
  <c r="X488" i="2" s="1"/>
  <c r="N488" i="2"/>
  <c r="W487" i="2"/>
  <c r="X487" i="2" s="1"/>
  <c r="N487" i="2"/>
  <c r="W486" i="2"/>
  <c r="X486" i="2" s="1"/>
  <c r="N486" i="2"/>
  <c r="V484" i="2"/>
  <c r="V483" i="2"/>
  <c r="X482" i="2"/>
  <c r="W482" i="2"/>
  <c r="N482" i="2"/>
  <c r="W481" i="2"/>
  <c r="X481" i="2" s="1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V475" i="2"/>
  <c r="V474" i="2"/>
  <c r="W473" i="2"/>
  <c r="N473" i="2"/>
  <c r="W472" i="2"/>
  <c r="W474" i="2" s="1"/>
  <c r="N472" i="2"/>
  <c r="V470" i="2"/>
  <c r="V469" i="2"/>
  <c r="W468" i="2"/>
  <c r="X468" i="2" s="1"/>
  <c r="N468" i="2"/>
  <c r="W467" i="2"/>
  <c r="X467" i="2" s="1"/>
  <c r="W466" i="2"/>
  <c r="X466" i="2" s="1"/>
  <c r="N466" i="2"/>
  <c r="W465" i="2"/>
  <c r="X465" i="2" s="1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W458" i="2"/>
  <c r="X458" i="2" s="1"/>
  <c r="N458" i="2"/>
  <c r="W457" i="2"/>
  <c r="X457" i="2" s="1"/>
  <c r="W456" i="2"/>
  <c r="X456" i="2" s="1"/>
  <c r="W455" i="2"/>
  <c r="X455" i="2" s="1"/>
  <c r="N455" i="2"/>
  <c r="W454" i="2"/>
  <c r="X454" i="2" s="1"/>
  <c r="W453" i="2"/>
  <c r="X453" i="2" s="1"/>
  <c r="N453" i="2"/>
  <c r="W452" i="2"/>
  <c r="X452" i="2" s="1"/>
  <c r="W451" i="2"/>
  <c r="N451" i="2"/>
  <c r="W450" i="2"/>
  <c r="V446" i="2"/>
  <c r="V445" i="2"/>
  <c r="W444" i="2"/>
  <c r="N444" i="2"/>
  <c r="V442" i="2"/>
  <c r="V441" i="2"/>
  <c r="W440" i="2"/>
  <c r="W442" i="2" s="1"/>
  <c r="N440" i="2"/>
  <c r="V438" i="2"/>
  <c r="V437" i="2"/>
  <c r="W436" i="2"/>
  <c r="X436" i="2" s="1"/>
  <c r="N436" i="2"/>
  <c r="W435" i="2"/>
  <c r="X435" i="2" s="1"/>
  <c r="N435" i="2"/>
  <c r="X434" i="2"/>
  <c r="W434" i="2"/>
  <c r="N434" i="2"/>
  <c r="W433" i="2"/>
  <c r="X433" i="2" s="1"/>
  <c r="N433" i="2"/>
  <c r="W432" i="2"/>
  <c r="X432" i="2" s="1"/>
  <c r="N432" i="2"/>
  <c r="W431" i="2"/>
  <c r="N431" i="2"/>
  <c r="W430" i="2"/>
  <c r="N430" i="2"/>
  <c r="V428" i="2"/>
  <c r="V427" i="2"/>
  <c r="W426" i="2"/>
  <c r="X426" i="2" s="1"/>
  <c r="N426" i="2"/>
  <c r="W425" i="2"/>
  <c r="W428" i="2" s="1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X421" i="2" s="1"/>
  <c r="N417" i="2"/>
  <c r="V415" i="2"/>
  <c r="V414" i="2"/>
  <c r="W413" i="2"/>
  <c r="N413" i="2"/>
  <c r="V411" i="2"/>
  <c r="V410" i="2"/>
  <c r="X409" i="2"/>
  <c r="W409" i="2"/>
  <c r="N409" i="2"/>
  <c r="W408" i="2"/>
  <c r="X408" i="2" s="1"/>
  <c r="N408" i="2"/>
  <c r="W407" i="2"/>
  <c r="X407" i="2" s="1"/>
  <c r="N407" i="2"/>
  <c r="W406" i="2"/>
  <c r="X406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X395" i="2"/>
  <c r="W395" i="2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N390" i="2"/>
  <c r="V388" i="2"/>
  <c r="V387" i="2"/>
  <c r="W386" i="2"/>
  <c r="N386" i="2"/>
  <c r="W385" i="2"/>
  <c r="X385" i="2" s="1"/>
  <c r="N385" i="2"/>
  <c r="V381" i="2"/>
  <c r="V380" i="2"/>
  <c r="W379" i="2"/>
  <c r="X379" i="2" s="1"/>
  <c r="X380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W377" i="2" s="1"/>
  <c r="N372" i="2"/>
  <c r="V370" i="2"/>
  <c r="V369" i="2"/>
  <c r="W368" i="2"/>
  <c r="N368" i="2"/>
  <c r="W367" i="2"/>
  <c r="W369" i="2" s="1"/>
  <c r="N367" i="2"/>
  <c r="V365" i="2"/>
  <c r="V364" i="2"/>
  <c r="X363" i="2"/>
  <c r="W363" i="2"/>
  <c r="N363" i="2"/>
  <c r="W362" i="2"/>
  <c r="X362" i="2" s="1"/>
  <c r="N362" i="2"/>
  <c r="W361" i="2"/>
  <c r="X361" i="2" s="1"/>
  <c r="N361" i="2"/>
  <c r="W360" i="2"/>
  <c r="X360" i="2" s="1"/>
  <c r="X364" i="2" s="1"/>
  <c r="N360" i="2"/>
  <c r="W359" i="2"/>
  <c r="X359" i="2" s="1"/>
  <c r="N359" i="2"/>
  <c r="V356" i="2"/>
  <c r="V355" i="2"/>
  <c r="W354" i="2"/>
  <c r="X354" i="2" s="1"/>
  <c r="X355" i="2" s="1"/>
  <c r="N354" i="2"/>
  <c r="V352" i="2"/>
  <c r="V351" i="2"/>
  <c r="W350" i="2"/>
  <c r="W351" i="2" s="1"/>
  <c r="N350" i="2"/>
  <c r="X349" i="2"/>
  <c r="W349" i="2"/>
  <c r="V347" i="2"/>
  <c r="V346" i="2"/>
  <c r="X345" i="2"/>
  <c r="W345" i="2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X334" i="2"/>
  <c r="W334" i="2"/>
  <c r="N334" i="2"/>
  <c r="W333" i="2"/>
  <c r="X333" i="2" s="1"/>
  <c r="N333" i="2"/>
  <c r="W332" i="2"/>
  <c r="N332" i="2"/>
  <c r="V328" i="2"/>
  <c r="V327" i="2"/>
  <c r="W326" i="2"/>
  <c r="W328" i="2" s="1"/>
  <c r="N326" i="2"/>
  <c r="W322" i="2"/>
  <c r="V322" i="2"/>
  <c r="V321" i="2"/>
  <c r="W320" i="2"/>
  <c r="W321" i="2" s="1"/>
  <c r="N320" i="2"/>
  <c r="V318" i="2"/>
  <c r="V317" i="2"/>
  <c r="W316" i="2"/>
  <c r="W318" i="2" s="1"/>
  <c r="N316" i="2"/>
  <c r="V314" i="2"/>
  <c r="V313" i="2"/>
  <c r="W312" i="2"/>
  <c r="W313" i="2" s="1"/>
  <c r="N312" i="2"/>
  <c r="V310" i="2"/>
  <c r="V309" i="2"/>
  <c r="W308" i="2"/>
  <c r="N308" i="2"/>
  <c r="V305" i="2"/>
  <c r="V304" i="2"/>
  <c r="W303" i="2"/>
  <c r="N303" i="2"/>
  <c r="W302" i="2"/>
  <c r="X302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X295" i="2"/>
  <c r="W295" i="2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X280" i="2"/>
  <c r="W280" i="2"/>
  <c r="N280" i="2"/>
  <c r="W279" i="2"/>
  <c r="X279" i="2" s="1"/>
  <c r="W278" i="2"/>
  <c r="V276" i="2"/>
  <c r="V275" i="2"/>
  <c r="W274" i="2"/>
  <c r="X274" i="2" s="1"/>
  <c r="N274" i="2"/>
  <c r="W273" i="2"/>
  <c r="X273" i="2" s="1"/>
  <c r="N273" i="2"/>
  <c r="W272" i="2"/>
  <c r="X272" i="2" s="1"/>
  <c r="N272" i="2"/>
  <c r="V270" i="2"/>
  <c r="V269" i="2"/>
  <c r="W268" i="2"/>
  <c r="X268" i="2" s="1"/>
  <c r="N268" i="2"/>
  <c r="W267" i="2"/>
  <c r="X267" i="2" s="1"/>
  <c r="N267" i="2"/>
  <c r="W266" i="2"/>
  <c r="X266" i="2" s="1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N252" i="2"/>
  <c r="V250" i="2"/>
  <c r="V249" i="2"/>
  <c r="W248" i="2"/>
  <c r="W250" i="2" s="1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X239" i="2"/>
  <c r="W239" i="2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X206" i="2" s="1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W179" i="2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V168" i="2"/>
  <c r="W167" i="2"/>
  <c r="X167" i="2" s="1"/>
  <c r="N167" i="2"/>
  <c r="W166" i="2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X155" i="2"/>
  <c r="W155" i="2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G532" i="2" s="1"/>
  <c r="N141" i="2"/>
  <c r="V137" i="2"/>
  <c r="V136" i="2"/>
  <c r="W135" i="2"/>
  <c r="X135" i="2" s="1"/>
  <c r="N135" i="2"/>
  <c r="X134" i="2"/>
  <c r="W134" i="2"/>
  <c r="N134" i="2"/>
  <c r="W133" i="2"/>
  <c r="X133" i="2" s="1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X123" i="2"/>
  <c r="W123" i="2"/>
  <c r="N123" i="2"/>
  <c r="W122" i="2"/>
  <c r="X122" i="2" s="1"/>
  <c r="W121" i="2"/>
  <c r="W129" i="2" s="1"/>
  <c r="N121" i="2"/>
  <c r="V119" i="2"/>
  <c r="V118" i="2"/>
  <c r="W117" i="2"/>
  <c r="X117" i="2" s="1"/>
  <c r="N117" i="2"/>
  <c r="X116" i="2"/>
  <c r="W116" i="2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X111" i="2"/>
  <c r="W111" i="2"/>
  <c r="N111" i="2"/>
  <c r="W110" i="2"/>
  <c r="X110" i="2" s="1"/>
  <c r="N110" i="2"/>
  <c r="W109" i="2"/>
  <c r="X109" i="2" s="1"/>
  <c r="N109" i="2"/>
  <c r="W108" i="2"/>
  <c r="X108" i="2" s="1"/>
  <c r="N108" i="2"/>
  <c r="W107" i="2"/>
  <c r="X107" i="2" s="1"/>
  <c r="N107" i="2"/>
  <c r="V105" i="2"/>
  <c r="V104" i="2"/>
  <c r="W103" i="2"/>
  <c r="X103" i="2" s="1"/>
  <c r="N103" i="2"/>
  <c r="W102" i="2"/>
  <c r="X102" i="2" s="1"/>
  <c r="N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W97" i="2"/>
  <c r="N97" i="2"/>
  <c r="X96" i="2"/>
  <c r="W96" i="2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W88" i="2"/>
  <c r="N88" i="2"/>
  <c r="V86" i="2"/>
  <c r="V85" i="2"/>
  <c r="W84" i="2"/>
  <c r="X84" i="2" s="1"/>
  <c r="N84" i="2"/>
  <c r="X83" i="2"/>
  <c r="W83" i="2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X77" i="2"/>
  <c r="W77" i="2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X66" i="2"/>
  <c r="W66" i="2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X57" i="2"/>
  <c r="W57" i="2"/>
  <c r="N57" i="2"/>
  <c r="W56" i="2"/>
  <c r="N56" i="2"/>
  <c r="V53" i="2"/>
  <c r="V52" i="2"/>
  <c r="W51" i="2"/>
  <c r="X51" i="2" s="1"/>
  <c r="N51" i="2"/>
  <c r="W50" i="2"/>
  <c r="X50" i="2" s="1"/>
  <c r="N50" i="2"/>
  <c r="V46" i="2"/>
  <c r="V45" i="2"/>
  <c r="X44" i="2"/>
  <c r="X45" i="2" s="1"/>
  <c r="W44" i="2"/>
  <c r="N44" i="2"/>
  <c r="V42" i="2"/>
  <c r="W41" i="2"/>
  <c r="V41" i="2"/>
  <c r="X40" i="2"/>
  <c r="X41" i="2" s="1"/>
  <c r="W40" i="2"/>
  <c r="W42" i="2" s="1"/>
  <c r="N40" i="2"/>
  <c r="V38" i="2"/>
  <c r="W37" i="2"/>
  <c r="V37" i="2"/>
  <c r="X36" i="2"/>
  <c r="X37" i="2" s="1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N28" i="2"/>
  <c r="X27" i="2"/>
  <c r="W27" i="2"/>
  <c r="N27" i="2"/>
  <c r="W26" i="2"/>
  <c r="N26" i="2"/>
  <c r="V24" i="2"/>
  <c r="V23" i="2"/>
  <c r="W22" i="2"/>
  <c r="N22" i="2"/>
  <c r="H10" i="2"/>
  <c r="A9" i="2"/>
  <c r="F10" i="2" s="1"/>
  <c r="D7" i="2"/>
  <c r="O6" i="2"/>
  <c r="N2" i="2"/>
  <c r="W34" i="2" l="1"/>
  <c r="X215" i="2"/>
  <c r="X216" i="2" s="1"/>
  <c r="W216" i="2"/>
  <c r="W305" i="2"/>
  <c r="W388" i="2"/>
  <c r="W403" i="2"/>
  <c r="W438" i="2"/>
  <c r="X440" i="2"/>
  <c r="X441" i="2" s="1"/>
  <c r="W441" i="2"/>
  <c r="W499" i="2"/>
  <c r="W94" i="2"/>
  <c r="X88" i="2"/>
  <c r="W105" i="2"/>
  <c r="X97" i="2"/>
  <c r="W226" i="2"/>
  <c r="O532" i="2"/>
  <c r="W310" i="2"/>
  <c r="W437" i="2"/>
  <c r="W446" i="2"/>
  <c r="W445" i="2"/>
  <c r="X444" i="2"/>
  <c r="X445" i="2" s="1"/>
  <c r="W506" i="2"/>
  <c r="X502" i="2"/>
  <c r="X505" i="2" s="1"/>
  <c r="W33" i="2"/>
  <c r="J9" i="2"/>
  <c r="X26" i="2"/>
  <c r="W46" i="2"/>
  <c r="W45" i="2"/>
  <c r="X52" i="2"/>
  <c r="W60" i="2"/>
  <c r="X56" i="2"/>
  <c r="W168" i="2"/>
  <c r="X166" i="2"/>
  <c r="L532" i="2"/>
  <c r="X220" i="2"/>
  <c r="W281" i="2"/>
  <c r="X278" i="2"/>
  <c r="X281" i="2" s="1"/>
  <c r="W282" i="2"/>
  <c r="W327" i="2"/>
  <c r="X326" i="2"/>
  <c r="X327" i="2" s="1"/>
  <c r="W370" i="2"/>
  <c r="W415" i="2"/>
  <c r="W414" i="2"/>
  <c r="X413" i="2"/>
  <c r="X414" i="2" s="1"/>
  <c r="W53" i="2"/>
  <c r="W104" i="2"/>
  <c r="W202" i="2"/>
  <c r="J532" i="2"/>
  <c r="W213" i="2"/>
  <c r="W245" i="2"/>
  <c r="W304" i="2"/>
  <c r="X346" i="2"/>
  <c r="W365" i="2"/>
  <c r="W380" i="2"/>
  <c r="W381" i="2"/>
  <c r="W411" i="2"/>
  <c r="W257" i="2"/>
  <c r="W86" i="2"/>
  <c r="D532" i="2"/>
  <c r="F532" i="2"/>
  <c r="W269" i="2"/>
  <c r="V525" i="2"/>
  <c r="X472" i="2"/>
  <c r="W475" i="2"/>
  <c r="W195" i="2"/>
  <c r="X483" i="2"/>
  <c r="X367" i="2"/>
  <c r="S532" i="2"/>
  <c r="X430" i="2"/>
  <c r="X179" i="2"/>
  <c r="X132" i="2"/>
  <c r="X136" i="2" s="1"/>
  <c r="W119" i="2"/>
  <c r="R532" i="2"/>
  <c r="W352" i="2"/>
  <c r="X350" i="2"/>
  <c r="X351" i="2" s="1"/>
  <c r="W314" i="2"/>
  <c r="X312" i="2"/>
  <c r="X313" i="2" s="1"/>
  <c r="X275" i="2"/>
  <c r="W157" i="2"/>
  <c r="W176" i="2"/>
  <c r="W524" i="2"/>
  <c r="I532" i="2"/>
  <c r="W512" i="2"/>
  <c r="W300" i="2"/>
  <c r="X299" i="2"/>
  <c r="U532" i="2"/>
  <c r="W470" i="2"/>
  <c r="W341" i="2"/>
  <c r="V526" i="2"/>
  <c r="V522" i="2"/>
  <c r="V532" i="2"/>
  <c r="X195" i="2"/>
  <c r="X202" i="2"/>
  <c r="X489" i="2"/>
  <c r="X512" i="2"/>
  <c r="X168" i="2"/>
  <c r="X269" i="2"/>
  <c r="X93" i="2"/>
  <c r="X410" i="2"/>
  <c r="X287" i="2"/>
  <c r="X118" i="2"/>
  <c r="X226" i="2"/>
  <c r="X60" i="2"/>
  <c r="X104" i="2"/>
  <c r="X157" i="2"/>
  <c r="W347" i="2"/>
  <c r="W421" i="2"/>
  <c r="W93" i="2"/>
  <c r="W169" i="2"/>
  <c r="W227" i="2"/>
  <c r="W256" i="2"/>
  <c r="W355" i="2"/>
  <c r="W376" i="2"/>
  <c r="W422" i="2"/>
  <c r="W500" i="2"/>
  <c r="W513" i="2"/>
  <c r="W61" i="2"/>
  <c r="X121" i="2"/>
  <c r="X128" i="2" s="1"/>
  <c r="W136" i="2"/>
  <c r="W164" i="2"/>
  <c r="W196" i="2"/>
  <c r="X252" i="2"/>
  <c r="X256" i="2" s="1"/>
  <c r="W275" i="2"/>
  <c r="X308" i="2"/>
  <c r="X309" i="2" s="1"/>
  <c r="X320" i="2"/>
  <c r="X321" i="2" s="1"/>
  <c r="X372" i="2"/>
  <c r="X376" i="2" s="1"/>
  <c r="X390" i="2"/>
  <c r="X403" i="2" s="1"/>
  <c r="W520" i="2"/>
  <c r="W158" i="2"/>
  <c r="W175" i="2"/>
  <c r="W246" i="2"/>
  <c r="W270" i="2"/>
  <c r="M532" i="2"/>
  <c r="X22" i="2"/>
  <c r="X23" i="2" s="1"/>
  <c r="X64" i="2"/>
  <c r="X85" i="2" s="1"/>
  <c r="W144" i="2"/>
  <c r="X171" i="2"/>
  <c r="X175" i="2" s="1"/>
  <c r="X230" i="2"/>
  <c r="X245" i="2" s="1"/>
  <c r="W287" i="2"/>
  <c r="W309" i="2"/>
  <c r="W356" i="2"/>
  <c r="X425" i="2"/>
  <c r="X427" i="2" s="1"/>
  <c r="X473" i="2"/>
  <c r="X474" i="2" s="1"/>
  <c r="X515" i="2"/>
  <c r="X520" i="2" s="1"/>
  <c r="N532" i="2"/>
  <c r="W137" i="2"/>
  <c r="W276" i="2"/>
  <c r="W340" i="2"/>
  <c r="W483" i="2"/>
  <c r="B532" i="2"/>
  <c r="W23" i="2"/>
  <c r="X28" i="2"/>
  <c r="X33" i="2" s="1"/>
  <c r="W52" i="2"/>
  <c r="W85" i="2"/>
  <c r="X161" i="2"/>
  <c r="X163" i="2" s="1"/>
  <c r="X248" i="2"/>
  <c r="X249" i="2" s="1"/>
  <c r="X303" i="2"/>
  <c r="X304" i="2" s="1"/>
  <c r="X316" i="2"/>
  <c r="X317" i="2" s="1"/>
  <c r="X332" i="2"/>
  <c r="X340" i="2" s="1"/>
  <c r="X368" i="2"/>
  <c r="X369" i="2" s="1"/>
  <c r="X386" i="2"/>
  <c r="X387" i="2" s="1"/>
  <c r="X431" i="2"/>
  <c r="X437" i="2" s="1"/>
  <c r="C532" i="2"/>
  <c r="P532" i="2"/>
  <c r="W145" i="2"/>
  <c r="W288" i="2"/>
  <c r="W346" i="2"/>
  <c r="W404" i="2"/>
  <c r="W469" i="2"/>
  <c r="W489" i="2"/>
  <c r="Q532" i="2"/>
  <c r="W203" i="2"/>
  <c r="F9" i="2"/>
  <c r="W118" i="2"/>
  <c r="X141" i="2"/>
  <c r="X144" i="2" s="1"/>
  <c r="W249" i="2"/>
  <c r="W317" i="2"/>
  <c r="W387" i="2"/>
  <c r="X450" i="2"/>
  <c r="W484" i="2"/>
  <c r="E532" i="2"/>
  <c r="H9" i="2"/>
  <c r="W24" i="2"/>
  <c r="W128" i="2"/>
  <c r="W212" i="2"/>
  <c r="W299" i="2"/>
  <c r="W364" i="2"/>
  <c r="W410" i="2"/>
  <c r="W427" i="2"/>
  <c r="W505" i="2"/>
  <c r="W523" i="2"/>
  <c r="T532" i="2"/>
  <c r="W490" i="2"/>
  <c r="A10" i="2"/>
  <c r="W163" i="2"/>
  <c r="X207" i="2"/>
  <c r="X212" i="2" s="1"/>
  <c r="X451" i="2"/>
  <c r="H532" i="2"/>
  <c r="X494" i="2"/>
  <c r="X499" i="2" s="1"/>
  <c r="X469" i="2" l="1"/>
  <c r="W525" i="2"/>
  <c r="W526" i="2"/>
  <c r="W522" i="2"/>
  <c r="X527" i="2"/>
</calcChain>
</file>

<file path=xl/sharedStrings.xml><?xml version="1.0" encoding="utf-8"?>
<sst xmlns="http://schemas.openxmlformats.org/spreadsheetml/2006/main" count="3511" uniqueCount="769">
  <si>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</si>
  <si>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</si>
  <si>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</si>
  <si>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</si>
  <si>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</si>
  <si>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</si>
  <si>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</si>
  <si>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</si>
  <si>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</si>
  <si>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</si>
  <si>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</si>
  <si>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</si>
  <si>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</si>
  <si>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</si>
  <si>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</si>
  <si>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</si>
  <si>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</si>
  <si>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</si>
  <si>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</si>
  <si>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</si>
  <si>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</si>
  <si>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</si>
  <si>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</si>
  <si>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</si>
  <si>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</si>
  <si>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</si>
  <si>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</si>
  <si>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</si>
  <si>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</si>
  <si>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</si>
  <si>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</si>
  <si>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</si>
  <si>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</si>
  <si>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</si>
  <si>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</si>
  <si>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</si>
  <si>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</si>
  <si>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</si>
  <si>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</si>
  <si>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</si>
  <si>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</si>
  <si>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</si>
  <si>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</si>
  <si>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</si>
  <si>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</si>
  <si>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</si>
  <si>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</si>
  <si>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</si>
  <si>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</si>
  <si>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</si>
  <si>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</si>
  <si>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</si>
  <si>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</si>
  <si>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</si>
  <si>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</si>
  <si>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</si>
  <si>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</si>
  <si>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</si>
  <si>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</si>
  <si>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</si>
  <si>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</si>
  <si>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</si>
  <si>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</si>
  <si>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</si>
  <si>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</si>
  <si>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</si>
  <si>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</si>
  <si>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19.02.2024</t>
  </si>
  <si>
    <t>14.02.2024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</si>
  <si>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</si>
  <si>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</si>
  <si>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</si>
  <si>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</si>
  <si>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</si>
  <si>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</si>
  <si>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</si>
  <si>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</si>
  <si>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</si>
  <si>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</si>
  <si>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</si>
  <si>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</si>
  <si>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</si>
  <si>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</si>
  <si>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</si>
  <si>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</si>
  <si>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</si>
  <si>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</si>
  <si>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</si>
  <si>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</si>
  <si>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</si>
  <si>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</si>
  <si>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</si>
  <si>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</si>
  <si>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</si>
  <si>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</si>
  <si>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</si>
  <si>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</si>
  <si>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</si>
  <si>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</si>
  <si>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</si>
  <si>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</si>
  <si>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</si>
  <si>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</si>
  <si>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</si>
  <si>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</si>
  <si>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</si>
  <si>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</si>
  <si>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</si>
  <si>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</si>
  <si>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</si>
  <si>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</si>
  <si>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</si>
  <si>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</si>
  <si>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</si>
  <si>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</si>
  <si>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</si>
  <si>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</si>
  <si>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</si>
  <si>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</si>
  <si>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</si>
  <si>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</si>
  <si>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</si>
  <si>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</si>
  <si>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</si>
  <si>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</si>
  <si>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</si>
  <si>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</si>
  <si>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</si>
  <si>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</si>
  <si>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</si>
  <si>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</si>
  <si>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</si>
  <si>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</si>
  <si>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</si>
  <si>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</si>
  <si>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</si>
  <si>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</si>
  <si>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</si>
  <si>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</si>
  <si>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</si>
  <si>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</si>
  <si>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</si>
  <si>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</si>
  <si>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</si>
  <si>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</si>
  <si>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</si>
  <si>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</si>
  <si>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</si>
  <si>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</si>
  <si>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</si>
  <si>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</si>
  <si>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</si>
  <si>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</si>
  <si>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</si>
  <si>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</si>
  <si>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</si>
  <si>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</si>
  <si>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</si>
  <si>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</si>
  <si>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</si>
  <si>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</si>
  <si>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</si>
  <si>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</si>
  <si>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</si>
  <si>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</si>
  <si>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</si>
  <si>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</si>
  <si>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</si>
  <si>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</si>
  <si>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</si>
  <si>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</si>
  <si>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</si>
  <si>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</si>
  <si>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</si>
  <si>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</si>
  <si>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</si>
  <si>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</si>
  <si>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</si>
  <si>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</si>
  <si>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</si>
  <si>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</si>
  <si>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</si>
  <si>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</si>
  <si>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</si>
  <si>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</si>
  <si>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</si>
  <si>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</si>
  <si>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</si>
  <si>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</si>
  <si>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</si>
  <si>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</si>
  <si>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</si>
  <si>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</si>
  <si>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</si>
  <si>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</si>
  <si>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</si>
  <si>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</si>
  <si>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</si>
  <si>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</si>
  <si>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</si>
  <si>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</si>
  <si>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</si>
  <si>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</si>
  <si>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</si>
  <si>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</si>
  <si>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</si>
  <si>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</si>
  <si>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</si>
  <si>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</si>
  <si>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</si>
  <si>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</si>
  <si>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</si>
  <si>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</si>
  <si>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</si>
  <si>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</si>
  <si>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</si>
  <si>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</si>
  <si>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</si>
  <si>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</si>
  <si>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</si>
  <si>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</si>
  <si>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</si>
  <si>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</si>
  <si>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</si>
  <si>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</si>
  <si>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</si>
  <si>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</si>
  <si>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</si>
  <si>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</si>
  <si>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</si>
  <si>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</si>
  <si>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</si>
  <si>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</si>
  <si>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</si>
  <si>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</si>
  <si>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</si>
  <si>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</si>
  <si>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</si>
  <si>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</si>
  <si>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</si>
  <si>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</si>
  <si>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</si>
  <si>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</si>
  <si>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</si>
  <si>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</si>
  <si>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</si>
  <si>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</si>
  <si>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</si>
  <si>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</si>
  <si>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</si>
  <si>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</si>
  <si>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</si>
  <si>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</si>
  <si>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</si>
  <si>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</si>
  <si>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</si>
  <si>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</si>
  <si>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</si>
  <si>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</si>
  <si>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</si>
  <si>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</si>
  <si>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</si>
  <si>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</si>
  <si>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</si>
  <si>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</si>
  <si>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</si>
  <si>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</si>
  <si>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</si>
  <si>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</si>
  <si>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</si>
  <si>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</si>
  <si>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</si>
  <si>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</si>
  <si>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</si>
  <si>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</si>
  <si>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</si>
  <si>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</si>
  <si>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</si>
  <si>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</si>
  <si>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</si>
  <si>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</si>
  <si>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</si>
  <si>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</si>
  <si>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</si>
  <si>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</si>
  <si>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</si>
  <si>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</si>
  <si>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</si>
  <si>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</si>
  <si>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</si>
  <si>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</si>
  <si>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</si>
  <si>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</si>
  <si>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</si>
  <si>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</si>
  <si>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</si>
  <si>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</si>
  <si>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</si>
  <si>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</si>
  <si>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</si>
  <si>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</si>
  <si>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</si>
  <si>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</si>
  <si>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</si>
  <si>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</si>
  <si>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</si>
  <si>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</si>
  <si>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</si>
  <si>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</si>
  <si>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</si>
  <si>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</si>
  <si>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</si>
  <si>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</si>
  <si>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</si>
  <si>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</si>
  <si>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</si>
  <si>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</si>
  <si>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</si>
  <si>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</si>
  <si>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</si>
  <si>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</si>
  <si>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</si>
  <si>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</si>
  <si>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</si>
  <si>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</si>
  <si>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</si>
  <si>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</si>
  <si>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</si>
  <si>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</si>
  <si>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</si>
  <si>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</si>
  <si>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</si>
  <si>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</si>
  <si>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</si>
  <si>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</si>
  <si>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</si>
  <si>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</si>
  <si>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</si>
  <si>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</si>
  <si>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</si>
  <si>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</si>
  <si>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</si>
  <si>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</si>
  <si>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</si>
  <si>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</si>
  <si>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</si>
  <si>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</si>
  <si>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</si>
  <si>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</si>
  <si>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</si>
  <si>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</si>
  <si>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</si>
  <si>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</si>
  <si>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</si>
  <si>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</si>
  <si>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</si>
  <si>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</si>
  <si>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</si>
  <si>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</si>
  <si>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</si>
  <si>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</si>
  <si>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</si>
  <si>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</si>
  <si>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</si>
  <si>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</si>
  <si>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</si>
  <si>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</si>
  <si>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</si>
  <si>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</si>
  <si>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</si>
  <si>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</si>
  <si>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</si>
  <si>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</si>
  <si>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</si>
  <si>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</si>
  <si>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</si>
  <si>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</si>
  <si>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</si>
  <si>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</si>
  <si>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</si>
  <si>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</si>
  <si>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</si>
  <si>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</si>
  <si>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</si>
  <si>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</si>
  <si>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</si>
  <si>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</si>
  <si>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</si>
  <si>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</si>
  <si>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</si>
  <si>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</si>
  <si>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</si>
  <si>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</si>
  <si>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</si>
  <si>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</si>
  <si>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</si>
  <si>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</si>
  <si>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</si>
  <si>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</si>
  <si>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</si>
  <si>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</si>
  <si>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</si>
  <si>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</si>
  <si>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</si>
  <si>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</si>
  <si>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</si>
  <si>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</si>
  <si>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</si>
  <si>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</si>
  <si>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</si>
  <si>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</si>
  <si>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</si>
  <si>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</si>
  <si>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</si>
  <si>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</si>
  <si>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</si>
  <si>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</si>
  <si>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</si>
  <si>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</si>
  <si>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</si>
  <si>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</si>
  <si>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</si>
  <si>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</si>
  <si>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</si>
  <si>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</si>
  <si>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</si>
  <si>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</si>
  <si>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</si>
  <si>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</si>
  <si>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</si>
  <si>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</si>
  <si>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</si>
  <si>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</si>
  <si>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</si>
  <si>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</si>
  <si>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</si>
  <si>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</si>
  <si>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</si>
  <si>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</si>
  <si>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</si>
  <si>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</si>
  <si>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</si>
  <si>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</si>
  <si>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</si>
  <si>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</si>
  <si>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</si>
  <si>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</si>
  <si>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</si>
  <si>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</si>
  <si>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</si>
  <si>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</si>
  <si>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</si>
  <si>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</si>
  <si>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</si>
  <si>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</si>
  <si>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</si>
  <si>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</si>
  <si>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</si>
  <si>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</si>
  <si>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</si>
  <si>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</si>
  <si>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</si>
  <si>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</si>
  <si>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</si>
  <si>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</si>
  <si>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</si>
  <si>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</si>
  <si>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</si>
  <si>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</si>
  <si>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</si>
  <si>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</si>
  <si>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</si>
  <si>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</si>
  <si>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</si>
  <si>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</si>
  <si>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</si>
  <si>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</si>
  <si>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</si>
  <si>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</si>
  <si>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</si>
  <si>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</si>
  <si>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</si>
  <si>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</si>
  <si>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</si>
  <si>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</si>
  <si>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</si>
  <si>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</si>
  <si>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</si>
  <si>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</si>
  <si>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</si>
  <si>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</si>
  <si>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</si>
  <si>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</si>
  <si>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</si>
  <si>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</si>
  <si>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</si>
  <si>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</si>
  <si>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</si>
  <si>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</si>
  <si>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</si>
  <si>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</si>
  <si>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</si>
  <si>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</si>
  <si>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</si>
  <si>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</si>
  <si>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</si>
  <si>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</si>
  <si>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</si>
  <si>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</si>
  <si>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</si>
  <si>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</si>
  <si>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</si>
  <si>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</si>
  <si>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</si>
  <si>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</si>
  <si>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</si>
  <si>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</si>
  <si>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</si>
  <si>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</si>
  <si>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</si>
  <si>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</si>
  <si>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</si>
  <si>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</si>
  <si>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</si>
  <si>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</si>
  <si>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</si>
  <si>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</si>
  <si>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</si>
  <si>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</si>
  <si>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</si>
  <si>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</si>
  <si>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</si>
  <si>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</si>
  <si>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</si>
  <si>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</si>
  <si>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</si>
  <si>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</si>
  <si>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</si>
  <si>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</si>
  <si>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</si>
  <si>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</si>
  <si>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</si>
  <si>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</si>
  <si>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</si>
  <si>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</si>
  <si>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</si>
  <si>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</si>
  <si>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</si>
  <si>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</si>
  <si>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</si>
  <si>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</si>
  <si>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</si>
  <si>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</si>
  <si>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</si>
  <si>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</si>
  <si>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</si>
  <si>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</si>
  <si>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</si>
  <si>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</si>
  <si>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</si>
  <si>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</si>
  <si>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</si>
  <si>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</si>
  <si>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</si>
  <si>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</si>
  <si>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</si>
  <si>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</si>
  <si>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</si>
  <si>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</si>
  <si>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</si>
  <si>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</si>
  <si>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</si>
  <si>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</si>
  <si>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</si>
  <si>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</si>
  <si>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</si>
  <si>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</si>
  <si>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</si>
  <si>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</si>
  <si>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</si>
  <si>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</si>
  <si>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</si>
  <si>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</si>
  <si>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</si>
  <si>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</si>
  <si>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</si>
  <si>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</si>
  <si>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</si>
  <si>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</si>
  <si>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</si>
  <si>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</si>
  <si>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</si>
  <si>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</si>
  <si>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</si>
  <si>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</si>
  <si>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</si>
  <si>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</si>
  <si>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</si>
  <si>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</si>
  <si>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</si>
  <si>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</si>
  <si>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</si>
  <si>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</si>
  <si>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</si>
  <si>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</si>
  <si>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</si>
  <si>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</si>
  <si>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</si>
  <si>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21.02.2024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</si>
  <si>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</si>
  <si>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</si>
  <si>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</si>
  <si>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</si>
  <si>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</si>
  <si>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</si>
  <si>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</si>
  <si>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</si>
  <si>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</si>
  <si>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</si>
  <si>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</si>
  <si>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</si>
  <si>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</si>
  <si>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</si>
  <si>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</si>
  <si>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</si>
  <si>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</si>
  <si>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</si>
  <si>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</si>
  <si>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</si>
  <si>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</si>
  <si>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</si>
  <si>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</si>
  <si>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</si>
  <si>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</si>
  <si>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</si>
  <si>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</si>
  <si>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</si>
  <si>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</si>
  <si>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</si>
  <si>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</si>
  <si>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</si>
  <si>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</si>
  <si>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</si>
  <si>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</si>
  <si>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</si>
  <si>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</si>
  <si>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</si>
  <si>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</si>
  <si>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</si>
  <si>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</si>
  <si>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</si>
  <si>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</si>
  <si>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</si>
  <si>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</si>
  <si>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</si>
  <si>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</si>
  <si>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</si>
  <si>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</si>
  <si>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</si>
  <si>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</si>
  <si>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</si>
  <si>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</si>
  <si>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</si>
  <si>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</si>
  <si>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</si>
  <si>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</si>
  <si>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</si>
  <si>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</si>
  <si>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</si>
  <si>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</si>
  <si>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</si>
  <si>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</si>
  <si>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</si>
  <si>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</si>
  <si>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</si>
  <si>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</si>
  <si>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</si>
  <si>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</si>
  <si>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</si>
  <si>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</si>
  <si>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</si>
  <si>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</si>
  <si>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</si>
  <si>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</si>
  <si>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</si>
  <si>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</si>
  <si>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</si>
  <si>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</si>
  <si>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</si>
  <si>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</si>
  <si>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</si>
  <si>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</si>
  <si>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</si>
  <si>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</si>
  <si>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</si>
  <si>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</si>
  <si>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</si>
  <si>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</si>
  <si>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</si>
  <si>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</si>
  <si>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</si>
  <si>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</si>
  <si>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</si>
  <si>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</si>
  <si>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</si>
  <si>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</si>
  <si>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</si>
  <si>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</si>
  <si>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</si>
  <si>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</si>
  <si>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</si>
  <si>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</si>
  <si>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</si>
  <si>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</si>
  <si>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</si>
  <si>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</si>
  <si>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</si>
  <si>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</si>
  <si>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</si>
  <si>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</si>
  <si>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</si>
  <si>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</si>
  <si>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</si>
  <si>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</si>
  <si>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</si>
  <si>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</si>
  <si>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</si>
  <si>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</si>
  <si>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</si>
  <si>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</si>
  <si>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</si>
  <si>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</si>
  <si>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</si>
  <si>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</si>
  <si>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</si>
  <si>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</si>
  <si>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</si>
  <si>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</si>
  <si>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</si>
  <si>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</si>
  <si>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</si>
  <si>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</si>
  <si>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</si>
  <si>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</si>
  <si>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</si>
  <si>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</si>
  <si>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</si>
  <si>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</si>
  <si>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</si>
  <si>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</si>
  <si>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</si>
  <si>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</si>
  <si>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</si>
  <si>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</si>
  <si>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</si>
  <si>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</si>
  <si>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</si>
  <si>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</si>
  <si>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</si>
  <si>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</si>
  <si>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</si>
  <si>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</si>
  <si>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</si>
  <si>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</si>
  <si>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</si>
  <si>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</si>
  <si>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</si>
  <si>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</si>
  <si>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111012-П233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</si>
</sst>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2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8" t="s">
        <v>29</v>
      </c>
      <c r="E1" s="718"/>
      <c r="F1" s="718"/>
      <c r="G1" s="14" t="s">
        <v>66</v>
      </c>
      <c r="H1" s="718" t="s">
        <v>49</v>
      </c>
      <c r="I1" s="718"/>
      <c r="J1" s="718"/>
      <c r="K1" s="718"/>
      <c r="L1" s="718"/>
      <c r="M1" s="718"/>
      <c r="N1" s="718"/>
      <c r="O1" s="718"/>
      <c r="P1" s="719" t="s">
        <v>67</v>
      </c>
      <c r="Q1" s="720"/>
      <c r="R1" s="7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21"/>
      <c r="P2" s="721"/>
      <c r="Q2" s="721"/>
      <c r="R2" s="721"/>
      <c r="S2" s="721"/>
      <c r="T2" s="721"/>
      <c r="U2" s="7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21"/>
      <c r="O3" s="721"/>
      <c r="P3" s="721"/>
      <c r="Q3" s="721"/>
      <c r="R3" s="721"/>
      <c r="S3" s="721"/>
      <c r="T3" s="721"/>
      <c r="U3" s="7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700" t="s">
        <v>8</v>
      </c>
      <c r="B5" s="700"/>
      <c r="C5" s="700"/>
      <c r="D5" s="722" t="s">
        <v>768</v>
      </c>
      <c r="E5" s="722"/>
      <c r="F5" s="723" t="s">
        <v>14</v>
      </c>
      <c r="G5" s="723"/>
      <c r="H5" s="722"/>
      <c r="I5" s="722"/>
      <c r="J5" s="722"/>
      <c r="K5" s="722"/>
      <c r="L5" s="722"/>
      <c r="N5" s="27" t="s">
        <v>4</v>
      </c>
      <c r="O5" s="717">
        <v>45344</v>
      </c>
      <c r="P5" s="717"/>
      <c r="R5" s="724" t="s">
        <v>3</v>
      </c>
      <c r="S5" s="725"/>
      <c r="T5" s="726" t="s">
        <v>725</v>
      </c>
      <c r="U5" s="727"/>
      <c r="Z5" s="60"/>
      <c r="AA5" s="60"/>
      <c r="AB5" s="60"/>
    </row>
    <row r="6" spans="1:29" s="17" customFormat="1" ht="24" customHeight="1" x14ac:dyDescent="0.2">
      <c r="A6" s="700" t="s">
        <v>1</v>
      </c>
      <c r="B6" s="700"/>
      <c r="C6" s="700"/>
      <c r="D6" s="701" t="s">
        <v>741</v>
      </c>
      <c r="E6" s="701"/>
      <c r="F6" s="701"/>
      <c r="G6" s="701"/>
      <c r="H6" s="701"/>
      <c r="I6" s="701"/>
      <c r="J6" s="701"/>
      <c r="K6" s="701"/>
      <c r="L6" s="701"/>
      <c r="N6" s="27" t="s">
        <v>30</v>
      </c>
      <c r="O6" s="702" t="str">
        <f>IF(O5=0," ",CHOOSE(WEEKDAY(O5,2),"Понедельник","Вторник","Среда","Четверг","Пятница","Суббота","Воскресенье"))</f>
        <v>Четверг</v>
      </c>
      <c r="P6" s="702"/>
      <c r="R6" s="703" t="s">
        <v>5</v>
      </c>
      <c r="S6" s="704"/>
      <c r="T6" s="705" t="s">
        <v>69</v>
      </c>
      <c r="U6" s="7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11" t="str">
        <f>IFERROR(VLOOKUP(DeliveryAddress,Table,3,0),1)</f>
        <v>6</v>
      </c>
      <c r="E7" s="712"/>
      <c r="F7" s="712"/>
      <c r="G7" s="712"/>
      <c r="H7" s="712"/>
      <c r="I7" s="712"/>
      <c r="J7" s="712"/>
      <c r="K7" s="712"/>
      <c r="L7" s="713"/>
      <c r="N7" s="29"/>
      <c r="O7" s="49"/>
      <c r="P7" s="49"/>
      <c r="R7" s="703"/>
      <c r="S7" s="704"/>
      <c r="T7" s="707"/>
      <c r="U7" s="708"/>
      <c r="Z7" s="60"/>
      <c r="AA7" s="60"/>
      <c r="AB7" s="60"/>
    </row>
    <row r="8" spans="1:29" s="17" customFormat="1" ht="25.5" customHeight="1" x14ac:dyDescent="0.2">
      <c r="A8" s="714" t="s">
        <v>60</v>
      </c>
      <c r="B8" s="714"/>
      <c r="C8" s="714"/>
      <c r="D8" s="715"/>
      <c r="E8" s="715"/>
      <c r="F8" s="715"/>
      <c r="G8" s="715"/>
      <c r="H8" s="715"/>
      <c r="I8" s="715"/>
      <c r="J8" s="715"/>
      <c r="K8" s="715"/>
      <c r="L8" s="715"/>
      <c r="N8" s="27" t="s">
        <v>11</v>
      </c>
      <c r="O8" s="695">
        <v>0.41666666666666669</v>
      </c>
      <c r="P8" s="695"/>
      <c r="R8" s="703"/>
      <c r="S8" s="704"/>
      <c r="T8" s="707"/>
      <c r="U8" s="708"/>
      <c r="Z8" s="60"/>
      <c r="AA8" s="60"/>
      <c r="AB8" s="60"/>
    </row>
    <row r="9" spans="1:29" s="17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1"/>
      <c r="C9" s="691"/>
      <c r="D9" s="692" t="s">
        <v>48</v>
      </c>
      <c r="E9" s="693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1"/>
      <c r="H9" s="716" t="str">
        <f>IF(AND($A$9="Тип доверенности/получателя при получении в адресе перегруза:",$D$9="Разовая доверенность"),"Введите ФИО","")</f>
        <v/>
      </c>
      <c r="I9" s="716"/>
      <c r="J9" s="7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6"/>
      <c r="L9" s="716"/>
      <c r="N9" s="31" t="s">
        <v>15</v>
      </c>
      <c r="O9" s="717"/>
      <c r="P9" s="717"/>
      <c r="R9" s="703"/>
      <c r="S9" s="704"/>
      <c r="T9" s="709"/>
      <c r="U9" s="7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1"/>
      <c r="C10" s="691"/>
      <c r="D10" s="692"/>
      <c r="E10" s="693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1"/>
      <c r="H10" s="694" t="str">
        <f>IFERROR(VLOOKUP($D$10,Proxy,2,FALSE),"")</f>
        <v/>
      </c>
      <c r="I10" s="694"/>
      <c r="J10" s="694"/>
      <c r="K10" s="694"/>
      <c r="L10" s="694"/>
      <c r="N10" s="31" t="s">
        <v>35</v>
      </c>
      <c r="O10" s="695"/>
      <c r="P10" s="695"/>
      <c r="S10" s="29" t="s">
        <v>12</v>
      </c>
      <c r="T10" s="696" t="s">
        <v>70</v>
      </c>
      <c r="U10" s="6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95"/>
      <c r="P11" s="695"/>
      <c r="S11" s="29" t="s">
        <v>31</v>
      </c>
      <c r="T11" s="683" t="s">
        <v>57</v>
      </c>
      <c r="U11" s="6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82" t="s">
        <v>71</v>
      </c>
      <c r="B12" s="682"/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N12" s="27" t="s">
        <v>33</v>
      </c>
      <c r="O12" s="698"/>
      <c r="P12" s="698"/>
      <c r="Q12" s="28"/>
      <c r="R12"/>
      <c r="S12" s="29" t="s">
        <v>48</v>
      </c>
      <c r="T12" s="699"/>
      <c r="U12" s="699"/>
      <c r="V12"/>
      <c r="Z12" s="60"/>
      <c r="AA12" s="60"/>
      <c r="AB12" s="60"/>
    </row>
    <row r="13" spans="1:29" s="17" customFormat="1" ht="23.25" customHeight="1" x14ac:dyDescent="0.2">
      <c r="A13" s="682" t="s">
        <v>72</v>
      </c>
      <c r="B13" s="682"/>
      <c r="C13" s="682"/>
      <c r="D13" s="682"/>
      <c r="E13" s="682"/>
      <c r="F13" s="682"/>
      <c r="G13" s="682"/>
      <c r="H13" s="682"/>
      <c r="I13" s="682"/>
      <c r="J13" s="682"/>
      <c r="K13" s="682"/>
      <c r="L13" s="682"/>
      <c r="M13" s="31"/>
      <c r="N13" s="31" t="s">
        <v>34</v>
      </c>
      <c r="O13" s="683"/>
      <c r="P13" s="6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82" t="s">
        <v>73</v>
      </c>
      <c r="B14" s="682"/>
      <c r="C14" s="682"/>
      <c r="D14" s="682"/>
      <c r="E14" s="682"/>
      <c r="F14" s="682"/>
      <c r="G14" s="682"/>
      <c r="H14" s="682"/>
      <c r="I14" s="682"/>
      <c r="J14" s="682"/>
      <c r="K14" s="682"/>
      <c r="L14" s="6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84" t="s">
        <v>74</v>
      </c>
      <c r="B15" s="684"/>
      <c r="C15" s="684"/>
      <c r="D15" s="684"/>
      <c r="E15" s="684"/>
      <c r="F15" s="684"/>
      <c r="G15" s="684"/>
      <c r="H15" s="684"/>
      <c r="I15" s="684"/>
      <c r="J15" s="684"/>
      <c r="K15" s="684"/>
      <c r="L15" s="684"/>
      <c r="M15"/>
      <c r="N15" s="685" t="s">
        <v>63</v>
      </c>
      <c r="O15" s="685"/>
      <c r="P15" s="685"/>
      <c r="Q15" s="685"/>
      <c r="R15" s="6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6"/>
      <c r="O16" s="686"/>
      <c r="P16" s="686"/>
      <c r="Q16" s="686"/>
      <c r="R16" s="6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70" t="s">
        <v>61</v>
      </c>
      <c r="B17" s="670" t="s">
        <v>51</v>
      </c>
      <c r="C17" s="688" t="s">
        <v>50</v>
      </c>
      <c r="D17" s="670" t="s">
        <v>52</v>
      </c>
      <c r="E17" s="670"/>
      <c r="F17" s="670" t="s">
        <v>24</v>
      </c>
      <c r="G17" s="670" t="s">
        <v>27</v>
      </c>
      <c r="H17" s="670" t="s">
        <v>25</v>
      </c>
      <c r="I17" s="670" t="s">
        <v>26</v>
      </c>
      <c r="J17" s="689" t="s">
        <v>16</v>
      </c>
      <c r="K17" s="689" t="s">
        <v>65</v>
      </c>
      <c r="L17" s="689" t="s">
        <v>2</v>
      </c>
      <c r="M17" s="670" t="s">
        <v>28</v>
      </c>
      <c r="N17" s="670" t="s">
        <v>17</v>
      </c>
      <c r="O17" s="670"/>
      <c r="P17" s="670"/>
      <c r="Q17" s="670"/>
      <c r="R17" s="670"/>
      <c r="S17" s="687" t="s">
        <v>58</v>
      </c>
      <c r="T17" s="670"/>
      <c r="U17" s="670" t="s">
        <v>6</v>
      </c>
      <c r="V17" s="670" t="s">
        <v>44</v>
      </c>
      <c r="W17" s="671" t="s">
        <v>56</v>
      </c>
      <c r="X17" s="670" t="s">
        <v>18</v>
      </c>
      <c r="Y17" s="673" t="s">
        <v>62</v>
      </c>
      <c r="Z17" s="673" t="s">
        <v>19</v>
      </c>
      <c r="AA17" s="674" t="s">
        <v>59</v>
      </c>
      <c r="AB17" s="675"/>
      <c r="AC17" s="676"/>
      <c r="AD17" s="680"/>
      <c r="BA17" s="681" t="s">
        <v>64</v>
      </c>
    </row>
    <row r="18" spans="1:53" ht="14.25" customHeight="1" x14ac:dyDescent="0.2">
      <c r="A18" s="670"/>
      <c r="B18" s="670"/>
      <c r="C18" s="688"/>
      <c r="D18" s="670"/>
      <c r="E18" s="670"/>
      <c r="F18" s="670" t="s">
        <v>20</v>
      </c>
      <c r="G18" s="670" t="s">
        <v>21</v>
      </c>
      <c r="H18" s="670" t="s">
        <v>22</v>
      </c>
      <c r="I18" s="670" t="s">
        <v>22</v>
      </c>
      <c r="J18" s="690"/>
      <c r="K18" s="690"/>
      <c r="L18" s="690"/>
      <c r="M18" s="670"/>
      <c r="N18" s="670"/>
      <c r="O18" s="670"/>
      <c r="P18" s="670"/>
      <c r="Q18" s="670"/>
      <c r="R18" s="670"/>
      <c r="S18" s="36" t="s">
        <v>47</v>
      </c>
      <c r="T18" s="36" t="s">
        <v>46</v>
      </c>
      <c r="U18" s="670"/>
      <c r="V18" s="670"/>
      <c r="W18" s="672"/>
      <c r="X18" s="670"/>
      <c r="Y18" s="673"/>
      <c r="Z18" s="673"/>
      <c r="AA18" s="677"/>
      <c r="AB18" s="678"/>
      <c r="AC18" s="679"/>
      <c r="AD18" s="680"/>
      <c r="BA18" s="681"/>
    </row>
    <row r="19" spans="1:53" ht="27.75" hidden="1" customHeight="1" x14ac:dyDescent="0.2">
      <c r="A19" s="393" t="s">
        <v>75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55"/>
      <c r="Z19" s="55"/>
    </row>
    <row r="20" spans="1:53" ht="16.5" hidden="1" customHeight="1" x14ac:dyDescent="0.25">
      <c r="A20" s="394" t="s">
        <v>75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66"/>
      <c r="Z20" s="66"/>
    </row>
    <row r="21" spans="1:53" ht="14.25" hidden="1" customHeight="1" x14ac:dyDescent="0.25">
      <c r="A21" s="379" t="s">
        <v>76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66">
        <v>4607091389258</v>
      </c>
      <c r="E22" s="36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6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73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4"/>
      <c r="N23" s="370" t="s">
        <v>43</v>
      </c>
      <c r="O23" s="371"/>
      <c r="P23" s="371"/>
      <c r="Q23" s="371"/>
      <c r="R23" s="371"/>
      <c r="S23" s="371"/>
      <c r="T23" s="37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4"/>
      <c r="N24" s="370" t="s">
        <v>43</v>
      </c>
      <c r="O24" s="371"/>
      <c r="P24" s="371"/>
      <c r="Q24" s="371"/>
      <c r="R24" s="371"/>
      <c r="S24" s="371"/>
      <c r="T24" s="37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79" t="s">
        <v>81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66">
        <v>4607091383881</v>
      </c>
      <c r="E26" s="36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6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366">
        <v>4607091388237</v>
      </c>
      <c r="E27" s="36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6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66">
        <v>4607091383935</v>
      </c>
      <c r="E28" s="36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6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66">
        <v>4680115881853</v>
      </c>
      <c r="E29" s="36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6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66">
        <v>4607091383911</v>
      </c>
      <c r="E30" s="36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6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90</v>
      </c>
      <c r="B31" s="64" t="s">
        <v>92</v>
      </c>
      <c r="C31" s="37">
        <v>4301051593</v>
      </c>
      <c r="D31" s="366">
        <v>4607091383911</v>
      </c>
      <c r="E31" s="36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61" t="s">
        <v>93</v>
      </c>
      <c r="O31" s="368"/>
      <c r="P31" s="368"/>
      <c r="Q31" s="368"/>
      <c r="R31" s="36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4301051592</v>
      </c>
      <c r="D32" s="366">
        <v>4607091388244</v>
      </c>
      <c r="E32" s="366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6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idden="1" x14ac:dyDescent="0.2">
      <c r="A33" s="373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4"/>
      <c r="N33" s="370" t="s">
        <v>43</v>
      </c>
      <c r="O33" s="371"/>
      <c r="P33" s="371"/>
      <c r="Q33" s="371"/>
      <c r="R33" s="371"/>
      <c r="S33" s="371"/>
      <c r="T33" s="372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idden="1" x14ac:dyDescent="0.2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4"/>
      <c r="N34" s="370" t="s">
        <v>43</v>
      </c>
      <c r="O34" s="371"/>
      <c r="P34" s="371"/>
      <c r="Q34" s="371"/>
      <c r="R34" s="371"/>
      <c r="S34" s="371"/>
      <c r="T34" s="372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hidden="1" customHeight="1" x14ac:dyDescent="0.25">
      <c r="A35" s="379" t="s">
        <v>96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67"/>
      <c r="Z35" s="67"/>
    </row>
    <row r="36" spans="1:53" ht="27" hidden="1" customHeight="1" x14ac:dyDescent="0.25">
      <c r="A36" s="64" t="s">
        <v>97</v>
      </c>
      <c r="B36" s="64" t="s">
        <v>98</v>
      </c>
      <c r="C36" s="37">
        <v>4301032013</v>
      </c>
      <c r="D36" s="366">
        <v>4607091388503</v>
      </c>
      <c r="E36" s="366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69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idden="1" x14ac:dyDescent="0.2">
      <c r="A37" s="37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4"/>
      <c r="N37" s="370" t="s">
        <v>43</v>
      </c>
      <c r="O37" s="371"/>
      <c r="P37" s="371"/>
      <c r="Q37" s="371"/>
      <c r="R37" s="371"/>
      <c r="S37" s="371"/>
      <c r="T37" s="372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idden="1" x14ac:dyDescent="0.2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4"/>
      <c r="N38" s="370" t="s">
        <v>43</v>
      </c>
      <c r="O38" s="371"/>
      <c r="P38" s="371"/>
      <c r="Q38" s="371"/>
      <c r="R38" s="371"/>
      <c r="S38" s="371"/>
      <c r="T38" s="372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hidden="1" customHeight="1" x14ac:dyDescent="0.25">
      <c r="A39" s="379" t="s">
        <v>101</v>
      </c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67"/>
      <c r="Z39" s="67"/>
    </row>
    <row r="40" spans="1:53" ht="80.25" hidden="1" customHeight="1" x14ac:dyDescent="0.25">
      <c r="A40" s="64" t="s">
        <v>102</v>
      </c>
      <c r="B40" s="64" t="s">
        <v>103</v>
      </c>
      <c r="C40" s="37">
        <v>4301160001</v>
      </c>
      <c r="D40" s="366">
        <v>4607091388282</v>
      </c>
      <c r="E40" s="366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69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idden="1" x14ac:dyDescent="0.2">
      <c r="A41" s="373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4"/>
      <c r="N41" s="370" t="s">
        <v>43</v>
      </c>
      <c r="O41" s="371"/>
      <c r="P41" s="371"/>
      <c r="Q41" s="371"/>
      <c r="R41" s="371"/>
      <c r="S41" s="371"/>
      <c r="T41" s="372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idden="1" x14ac:dyDescent="0.2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4"/>
      <c r="N42" s="370" t="s">
        <v>43</v>
      </c>
      <c r="O42" s="371"/>
      <c r="P42" s="371"/>
      <c r="Q42" s="371"/>
      <c r="R42" s="371"/>
      <c r="S42" s="371"/>
      <c r="T42" s="372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hidden="1" customHeight="1" x14ac:dyDescent="0.25">
      <c r="A43" s="379" t="s">
        <v>105</v>
      </c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67"/>
      <c r="Z43" s="67"/>
    </row>
    <row r="44" spans="1:53" ht="27" hidden="1" customHeight="1" x14ac:dyDescent="0.25">
      <c r="A44" s="64" t="s">
        <v>106</v>
      </c>
      <c r="B44" s="64" t="s">
        <v>107</v>
      </c>
      <c r="C44" s="37">
        <v>4301170002</v>
      </c>
      <c r="D44" s="366">
        <v>4607091389111</v>
      </c>
      <c r="E44" s="366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69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idden="1" x14ac:dyDescent="0.2">
      <c r="A45" s="373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4"/>
      <c r="N45" s="370" t="s">
        <v>43</v>
      </c>
      <c r="O45" s="371"/>
      <c r="P45" s="371"/>
      <c r="Q45" s="371"/>
      <c r="R45" s="371"/>
      <c r="S45" s="371"/>
      <c r="T45" s="372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idden="1" x14ac:dyDescent="0.2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4"/>
      <c r="N46" s="370" t="s">
        <v>43</v>
      </c>
      <c r="O46" s="371"/>
      <c r="P46" s="371"/>
      <c r="Q46" s="371"/>
      <c r="R46" s="371"/>
      <c r="S46" s="371"/>
      <c r="T46" s="372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hidden="1" customHeight="1" x14ac:dyDescent="0.2">
      <c r="A47" s="393" t="s">
        <v>108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55"/>
      <c r="Z47" s="55"/>
    </row>
    <row r="48" spans="1:53" ht="16.5" hidden="1" customHeight="1" x14ac:dyDescent="0.25">
      <c r="A48" s="394" t="s">
        <v>109</v>
      </c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4"/>
      <c r="V48" s="394"/>
      <c r="W48" s="394"/>
      <c r="X48" s="394"/>
      <c r="Y48" s="66"/>
      <c r="Z48" s="66"/>
    </row>
    <row r="49" spans="1:53" ht="14.25" hidden="1" customHeight="1" x14ac:dyDescent="0.25">
      <c r="A49" s="379" t="s">
        <v>110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67"/>
      <c r="Z49" s="67"/>
    </row>
    <row r="50" spans="1:53" ht="27" hidden="1" customHeight="1" x14ac:dyDescent="0.25">
      <c r="A50" s="64" t="s">
        <v>111</v>
      </c>
      <c r="B50" s="64" t="s">
        <v>112</v>
      </c>
      <c r="C50" s="37">
        <v>4301020234</v>
      </c>
      <c r="D50" s="366">
        <v>4680115881440</v>
      </c>
      <c r="E50" s="366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6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hidden="1" customHeight="1" x14ac:dyDescent="0.25">
      <c r="A51" s="64" t="s">
        <v>115</v>
      </c>
      <c r="B51" s="64" t="s">
        <v>116</v>
      </c>
      <c r="C51" s="37">
        <v>4301020232</v>
      </c>
      <c r="D51" s="366">
        <v>4680115881433</v>
      </c>
      <c r="E51" s="366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6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idden="1" x14ac:dyDescent="0.2">
      <c r="A52" s="37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4"/>
      <c r="N52" s="370" t="s">
        <v>43</v>
      </c>
      <c r="O52" s="371"/>
      <c r="P52" s="371"/>
      <c r="Q52" s="371"/>
      <c r="R52" s="371"/>
      <c r="S52" s="371"/>
      <c r="T52" s="372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hidden="1" x14ac:dyDescent="0.2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4"/>
      <c r="N53" s="370" t="s">
        <v>43</v>
      </c>
      <c r="O53" s="371"/>
      <c r="P53" s="371"/>
      <c r="Q53" s="371"/>
      <c r="R53" s="371"/>
      <c r="S53" s="371"/>
      <c r="T53" s="372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hidden="1" customHeight="1" x14ac:dyDescent="0.25">
      <c r="A54" s="394" t="s">
        <v>117</v>
      </c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66"/>
      <c r="Z54" s="66"/>
    </row>
    <row r="55" spans="1:53" ht="14.25" hidden="1" customHeight="1" x14ac:dyDescent="0.25">
      <c r="A55" s="379" t="s">
        <v>118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6">
        <v>4680115881426</v>
      </c>
      <c r="E56" s="366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69"/>
      <c r="S56" s="40" t="s">
        <v>48</v>
      </c>
      <c r="T56" s="40" t="s">
        <v>48</v>
      </c>
      <c r="U56" s="41" t="s">
        <v>0</v>
      </c>
      <c r="V56" s="59">
        <v>10</v>
      </c>
      <c r="W56" s="56">
        <f>IFERROR(IF(V56="",0,CEILING((V56/$H56),1)*$H56),"")</f>
        <v>10.8</v>
      </c>
      <c r="X56" s="42">
        <f>IFERROR(IF(W56=0,"",ROUNDUP(W56/H56,0)*0.02175),"")</f>
        <v>2.1749999999999999E-2</v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119</v>
      </c>
      <c r="B57" s="64" t="s">
        <v>121</v>
      </c>
      <c r="C57" s="37">
        <v>4301011481</v>
      </c>
      <c r="D57" s="366">
        <v>4680115881426</v>
      </c>
      <c r="E57" s="366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6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6">
        <v>4680115881419</v>
      </c>
      <c r="E58" s="366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69"/>
      <c r="S58" s="40" t="s">
        <v>48</v>
      </c>
      <c r="T58" s="40" t="s">
        <v>48</v>
      </c>
      <c r="U58" s="41" t="s">
        <v>0</v>
      </c>
      <c r="V58" s="59">
        <v>4</v>
      </c>
      <c r="W58" s="56">
        <f>IFERROR(IF(V58="",0,CEILING((V58/$H58),1)*$H58),"")</f>
        <v>4.5</v>
      </c>
      <c r="X58" s="42">
        <f>IFERROR(IF(W58=0,"",ROUNDUP(W58/H58,0)*0.00937),"")</f>
        <v>9.3699999999999999E-3</v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125</v>
      </c>
      <c r="B59" s="64" t="s">
        <v>126</v>
      </c>
      <c r="C59" s="37">
        <v>4301011458</v>
      </c>
      <c r="D59" s="366">
        <v>4680115881525</v>
      </c>
      <c r="E59" s="366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6" t="s">
        <v>127</v>
      </c>
      <c r="O59" s="368"/>
      <c r="P59" s="368"/>
      <c r="Q59" s="368"/>
      <c r="R59" s="36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73"/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4"/>
      <c r="N60" s="370" t="s">
        <v>43</v>
      </c>
      <c r="O60" s="371"/>
      <c r="P60" s="371"/>
      <c r="Q60" s="371"/>
      <c r="R60" s="371"/>
      <c r="S60" s="371"/>
      <c r="T60" s="372"/>
      <c r="U60" s="43" t="s">
        <v>42</v>
      </c>
      <c r="V60" s="44">
        <f>IFERROR(V56/H56,"0")+IFERROR(V57/H57,"0")+IFERROR(V58/H58,"0")+IFERROR(V59/H59,"0")</f>
        <v>1.8148148148148147</v>
      </c>
      <c r="W60" s="44">
        <f>IFERROR(W56/H56,"0")+IFERROR(W57/H57,"0")+IFERROR(W58/H58,"0")+IFERROR(W59/H59,"0")</f>
        <v>2</v>
      </c>
      <c r="X60" s="44">
        <f>IFERROR(IF(X56="",0,X56),"0")+IFERROR(IF(X57="",0,X57),"0")+IFERROR(IF(X58="",0,X58),"0")+IFERROR(IF(X59="",0,X59),"0")</f>
        <v>3.1119999999999998E-2</v>
      </c>
      <c r="Y60" s="68"/>
      <c r="Z60" s="68"/>
    </row>
    <row r="61" spans="1:53" x14ac:dyDescent="0.2">
      <c r="A61" s="373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4"/>
      <c r="N61" s="370" t="s">
        <v>43</v>
      </c>
      <c r="O61" s="371"/>
      <c r="P61" s="371"/>
      <c r="Q61" s="371"/>
      <c r="R61" s="371"/>
      <c r="S61" s="371"/>
      <c r="T61" s="372"/>
      <c r="U61" s="43" t="s">
        <v>0</v>
      </c>
      <c r="V61" s="44">
        <f>IFERROR(SUM(V56:V59),"0")</f>
        <v>14</v>
      </c>
      <c r="W61" s="44">
        <f>IFERROR(SUM(W56:W59),"0")</f>
        <v>15.3</v>
      </c>
      <c r="X61" s="43"/>
      <c r="Y61" s="68"/>
      <c r="Z61" s="68"/>
    </row>
    <row r="62" spans="1:53" ht="16.5" hidden="1" customHeight="1" x14ac:dyDescent="0.25">
      <c r="A62" s="394" t="s">
        <v>108</v>
      </c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4"/>
      <c r="P62" s="394"/>
      <c r="Q62" s="394"/>
      <c r="R62" s="394"/>
      <c r="S62" s="394"/>
      <c r="T62" s="394"/>
      <c r="U62" s="394"/>
      <c r="V62" s="394"/>
      <c r="W62" s="394"/>
      <c r="X62" s="394"/>
      <c r="Y62" s="66"/>
      <c r="Z62" s="66"/>
    </row>
    <row r="63" spans="1:53" ht="14.25" hidden="1" customHeight="1" x14ac:dyDescent="0.25">
      <c r="A63" s="379" t="s">
        <v>118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67"/>
      <c r="Z63" s="67"/>
    </row>
    <row r="64" spans="1:53" ht="27" hidden="1" customHeight="1" x14ac:dyDescent="0.25">
      <c r="A64" s="64" t="s">
        <v>128</v>
      </c>
      <c r="B64" s="64" t="s">
        <v>129</v>
      </c>
      <c r="C64" s="37">
        <v>4301011623</v>
      </c>
      <c r="D64" s="366">
        <v>4607091382945</v>
      </c>
      <c r="E64" s="366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6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131</v>
      </c>
      <c r="C65" s="37">
        <v>4301011380</v>
      </c>
      <c r="D65" s="366">
        <v>4607091385670</v>
      </c>
      <c r="E65" s="36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6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130</v>
      </c>
      <c r="B66" s="64" t="s">
        <v>132</v>
      </c>
      <c r="C66" s="37">
        <v>4301011540</v>
      </c>
      <c r="D66" s="366">
        <v>4607091385670</v>
      </c>
      <c r="E66" s="36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6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134</v>
      </c>
      <c r="B67" s="64" t="s">
        <v>135</v>
      </c>
      <c r="C67" s="37">
        <v>4301011625</v>
      </c>
      <c r="D67" s="366">
        <v>4680115883956</v>
      </c>
      <c r="E67" s="36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6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136</v>
      </c>
      <c r="B68" s="64" t="s">
        <v>137</v>
      </c>
      <c r="C68" s="37">
        <v>4301011468</v>
      </c>
      <c r="D68" s="366">
        <v>4680115881327</v>
      </c>
      <c r="E68" s="36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6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139</v>
      </c>
      <c r="B69" s="64" t="s">
        <v>140</v>
      </c>
      <c r="C69" s="37">
        <v>4301011514</v>
      </c>
      <c r="D69" s="366">
        <v>4680115882133</v>
      </c>
      <c r="E69" s="36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6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139</v>
      </c>
      <c r="B70" s="64" t="s">
        <v>141</v>
      </c>
      <c r="C70" s="37">
        <v>4301011703</v>
      </c>
      <c r="D70" s="366">
        <v>4680115882133</v>
      </c>
      <c r="E70" s="36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6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142</v>
      </c>
      <c r="B71" s="64" t="s">
        <v>143</v>
      </c>
      <c r="C71" s="37">
        <v>4301011192</v>
      </c>
      <c r="D71" s="366">
        <v>4607091382952</v>
      </c>
      <c r="E71" s="366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6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144</v>
      </c>
      <c r="B72" s="64" t="s">
        <v>145</v>
      </c>
      <c r="C72" s="37">
        <v>4301011382</v>
      </c>
      <c r="D72" s="366">
        <v>4607091385687</v>
      </c>
      <c r="E72" s="36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6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146</v>
      </c>
      <c r="B73" s="64" t="s">
        <v>147</v>
      </c>
      <c r="C73" s="37">
        <v>4301011565</v>
      </c>
      <c r="D73" s="366">
        <v>4680115882539</v>
      </c>
      <c r="E73" s="366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6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148</v>
      </c>
      <c r="B74" s="64" t="s">
        <v>149</v>
      </c>
      <c r="C74" s="37">
        <v>4301011344</v>
      </c>
      <c r="D74" s="366">
        <v>4607091384604</v>
      </c>
      <c r="E74" s="366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6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150</v>
      </c>
      <c r="B75" s="64" t="s">
        <v>151</v>
      </c>
      <c r="C75" s="37">
        <v>4301011386</v>
      </c>
      <c r="D75" s="366">
        <v>4680115880283</v>
      </c>
      <c r="E75" s="366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6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152</v>
      </c>
      <c r="B76" s="64" t="s">
        <v>153</v>
      </c>
      <c r="C76" s="37">
        <v>4301011624</v>
      </c>
      <c r="D76" s="366">
        <v>4680115883949</v>
      </c>
      <c r="E76" s="366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6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hidden="1" customHeight="1" x14ac:dyDescent="0.25">
      <c r="A77" s="64" t="s">
        <v>154</v>
      </c>
      <c r="B77" s="64" t="s">
        <v>155</v>
      </c>
      <c r="C77" s="37">
        <v>4301011476</v>
      </c>
      <c r="D77" s="366">
        <v>4680115881518</v>
      </c>
      <c r="E77" s="366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8"/>
      <c r="P77" s="368"/>
      <c r="Q77" s="368"/>
      <c r="R77" s="36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366">
        <v>4680115881303</v>
      </c>
      <c r="E78" s="366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8"/>
      <c r="P78" s="368"/>
      <c r="Q78" s="368"/>
      <c r="R78" s="369"/>
      <c r="S78" s="40" t="s">
        <v>48</v>
      </c>
      <c r="T78" s="40" t="s">
        <v>48</v>
      </c>
      <c r="U78" s="41" t="s">
        <v>0</v>
      </c>
      <c r="V78" s="59">
        <v>20</v>
      </c>
      <c r="W78" s="56">
        <f t="shared" si="2"/>
        <v>22.5</v>
      </c>
      <c r="X78" s="42">
        <f t="shared" si="4"/>
        <v>4.6850000000000003E-2</v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158</v>
      </c>
      <c r="B79" s="64" t="s">
        <v>159</v>
      </c>
      <c r="C79" s="37">
        <v>4301011562</v>
      </c>
      <c r="D79" s="366">
        <v>4680115882577</v>
      </c>
      <c r="E79" s="36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8"/>
      <c r="P79" s="368"/>
      <c r="Q79" s="368"/>
      <c r="R79" s="36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158</v>
      </c>
      <c r="B80" s="64" t="s">
        <v>160</v>
      </c>
      <c r="C80" s="37">
        <v>4301011564</v>
      </c>
      <c r="D80" s="366">
        <v>4680115882577</v>
      </c>
      <c r="E80" s="36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8"/>
      <c r="P80" s="368"/>
      <c r="Q80" s="368"/>
      <c r="R80" s="36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162</v>
      </c>
      <c r="C81" s="37">
        <v>4301011432</v>
      </c>
      <c r="D81" s="366">
        <v>4680115882720</v>
      </c>
      <c r="E81" s="366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8"/>
      <c r="P81" s="368"/>
      <c r="Q81" s="368"/>
      <c r="R81" s="36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163</v>
      </c>
      <c r="B82" s="64" t="s">
        <v>164</v>
      </c>
      <c r="C82" s="37">
        <v>4301011417</v>
      </c>
      <c r="D82" s="366">
        <v>4680115880269</v>
      </c>
      <c r="E82" s="36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6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8"/>
      <c r="P82" s="368"/>
      <c r="Q82" s="368"/>
      <c r="R82" s="36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165</v>
      </c>
      <c r="B83" s="64" t="s">
        <v>166</v>
      </c>
      <c r="C83" s="37">
        <v>4301011415</v>
      </c>
      <c r="D83" s="366">
        <v>4680115880429</v>
      </c>
      <c r="E83" s="36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8"/>
      <c r="P83" s="368"/>
      <c r="Q83" s="368"/>
      <c r="R83" s="36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167</v>
      </c>
      <c r="B84" s="64" t="s">
        <v>168</v>
      </c>
      <c r="C84" s="37">
        <v>4301011462</v>
      </c>
      <c r="D84" s="366">
        <v>4680115881457</v>
      </c>
      <c r="E84" s="36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6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8"/>
      <c r="P84" s="368"/>
      <c r="Q84" s="368"/>
      <c r="R84" s="36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73"/>
      <c r="B85" s="373"/>
      <c r="C85" s="373"/>
      <c r="D85" s="373"/>
      <c r="E85" s="373"/>
      <c r="F85" s="373"/>
      <c r="G85" s="373"/>
      <c r="H85" s="373"/>
      <c r="I85" s="373"/>
      <c r="J85" s="373"/>
      <c r="K85" s="373"/>
      <c r="L85" s="373"/>
      <c r="M85" s="374"/>
      <c r="N85" s="370" t="s">
        <v>43</v>
      </c>
      <c r="O85" s="371"/>
      <c r="P85" s="371"/>
      <c r="Q85" s="371"/>
      <c r="R85" s="371"/>
      <c r="S85" s="371"/>
      <c r="T85" s="372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4.4444444444444446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4.6850000000000003E-2</v>
      </c>
      <c r="Y85" s="68"/>
      <c r="Z85" s="68"/>
    </row>
    <row r="86" spans="1:53" x14ac:dyDescent="0.2">
      <c r="A86" s="373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4"/>
      <c r="N86" s="370" t="s">
        <v>43</v>
      </c>
      <c r="O86" s="371"/>
      <c r="P86" s="371"/>
      <c r="Q86" s="371"/>
      <c r="R86" s="371"/>
      <c r="S86" s="371"/>
      <c r="T86" s="372"/>
      <c r="U86" s="43" t="s">
        <v>0</v>
      </c>
      <c r="V86" s="44">
        <f>IFERROR(SUM(V64:V84),"0")</f>
        <v>20</v>
      </c>
      <c r="W86" s="44">
        <f>IFERROR(SUM(W64:W84),"0")</f>
        <v>22.5</v>
      </c>
      <c r="X86" s="43"/>
      <c r="Y86" s="68"/>
      <c r="Z86" s="68"/>
    </row>
    <row r="87" spans="1:53" ht="14.25" hidden="1" customHeight="1" x14ac:dyDescent="0.25">
      <c r="A87" s="379" t="s">
        <v>110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67"/>
      <c r="Z87" s="67"/>
    </row>
    <row r="88" spans="1:53" ht="16.5" hidden="1" customHeight="1" x14ac:dyDescent="0.25">
      <c r="A88" s="64" t="s">
        <v>169</v>
      </c>
      <c r="B88" s="64" t="s">
        <v>170</v>
      </c>
      <c r="C88" s="37">
        <v>4301020235</v>
      </c>
      <c r="D88" s="366">
        <v>4680115881488</v>
      </c>
      <c r="E88" s="36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8"/>
      <c r="P88" s="368"/>
      <c r="Q88" s="368"/>
      <c r="R88" s="36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171</v>
      </c>
      <c r="B89" s="64" t="s">
        <v>172</v>
      </c>
      <c r="C89" s="37">
        <v>4301020183</v>
      </c>
      <c r="D89" s="366">
        <v>4607091384765</v>
      </c>
      <c r="E89" s="36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627" t="s">
        <v>173</v>
      </c>
      <c r="O89" s="368"/>
      <c r="P89" s="368"/>
      <c r="Q89" s="368"/>
      <c r="R89" s="36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174</v>
      </c>
      <c r="B90" s="64" t="s">
        <v>175</v>
      </c>
      <c r="C90" s="37">
        <v>4301020228</v>
      </c>
      <c r="D90" s="366">
        <v>4680115882751</v>
      </c>
      <c r="E90" s="36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8"/>
      <c r="P90" s="368"/>
      <c r="Q90" s="368"/>
      <c r="R90" s="36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176</v>
      </c>
      <c r="B91" s="64" t="s">
        <v>177</v>
      </c>
      <c r="C91" s="37">
        <v>4301020258</v>
      </c>
      <c r="D91" s="366">
        <v>4680115882775</v>
      </c>
      <c r="E91" s="36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6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8"/>
      <c r="P91" s="368"/>
      <c r="Q91" s="368"/>
      <c r="R91" s="36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179</v>
      </c>
      <c r="B92" s="64" t="s">
        <v>180</v>
      </c>
      <c r="C92" s="37">
        <v>4301020217</v>
      </c>
      <c r="D92" s="366">
        <v>4680115880658</v>
      </c>
      <c r="E92" s="36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6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8"/>
      <c r="P92" s="368"/>
      <c r="Q92" s="368"/>
      <c r="R92" s="36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373"/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4"/>
      <c r="N93" s="370" t="s">
        <v>43</v>
      </c>
      <c r="O93" s="371"/>
      <c r="P93" s="371"/>
      <c r="Q93" s="371"/>
      <c r="R93" s="371"/>
      <c r="S93" s="371"/>
      <c r="T93" s="372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373"/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4"/>
      <c r="N94" s="370" t="s">
        <v>43</v>
      </c>
      <c r="O94" s="371"/>
      <c r="P94" s="371"/>
      <c r="Q94" s="371"/>
      <c r="R94" s="371"/>
      <c r="S94" s="371"/>
      <c r="T94" s="372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hidden="1" customHeight="1" x14ac:dyDescent="0.25">
      <c r="A95" s="379" t="s">
        <v>76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67"/>
      <c r="Z95" s="67"/>
    </row>
    <row r="96" spans="1:53" ht="16.5" hidden="1" customHeight="1" x14ac:dyDescent="0.25">
      <c r="A96" s="64" t="s">
        <v>181</v>
      </c>
      <c r="B96" s="64" t="s">
        <v>182</v>
      </c>
      <c r="C96" s="37">
        <v>4301030895</v>
      </c>
      <c r="D96" s="366">
        <v>4607091387667</v>
      </c>
      <c r="E96" s="36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8"/>
      <c r="P96" s="368"/>
      <c r="Q96" s="368"/>
      <c r="R96" s="36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183</v>
      </c>
      <c r="B97" s="64" t="s">
        <v>184</v>
      </c>
      <c r="C97" s="37">
        <v>4301030961</v>
      </c>
      <c r="D97" s="366">
        <v>4607091387636</v>
      </c>
      <c r="E97" s="36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8"/>
      <c r="P97" s="368"/>
      <c r="Q97" s="368"/>
      <c r="R97" s="36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185</v>
      </c>
      <c r="B98" s="64" t="s">
        <v>186</v>
      </c>
      <c r="C98" s="37">
        <v>4301030963</v>
      </c>
      <c r="D98" s="366">
        <v>4607091382426</v>
      </c>
      <c r="E98" s="36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6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8"/>
      <c r="P98" s="368"/>
      <c r="Q98" s="368"/>
      <c r="R98" s="36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187</v>
      </c>
      <c r="B99" s="64" t="s">
        <v>188</v>
      </c>
      <c r="C99" s="37">
        <v>4301030962</v>
      </c>
      <c r="D99" s="366">
        <v>4607091386547</v>
      </c>
      <c r="E99" s="36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6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8"/>
      <c r="P99" s="368"/>
      <c r="Q99" s="368"/>
      <c r="R99" s="36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189</v>
      </c>
      <c r="B100" s="64" t="s">
        <v>190</v>
      </c>
      <c r="C100" s="37">
        <v>4301031079</v>
      </c>
      <c r="D100" s="366">
        <v>4607091384734</v>
      </c>
      <c r="E100" s="36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6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8"/>
      <c r="P100" s="368"/>
      <c r="Q100" s="368"/>
      <c r="R100" s="36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191</v>
      </c>
      <c r="B101" s="64" t="s">
        <v>192</v>
      </c>
      <c r="C101" s="37">
        <v>4301030964</v>
      </c>
      <c r="D101" s="366">
        <v>4607091382464</v>
      </c>
      <c r="E101" s="36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8"/>
      <c r="P101" s="368"/>
      <c r="Q101" s="368"/>
      <c r="R101" s="36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193</v>
      </c>
      <c r="B102" s="64" t="s">
        <v>194</v>
      </c>
      <c r="C102" s="37">
        <v>4301031234</v>
      </c>
      <c r="D102" s="366">
        <v>4680115883444</v>
      </c>
      <c r="E102" s="36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6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193</v>
      </c>
      <c r="B103" s="64" t="s">
        <v>195</v>
      </c>
      <c r="C103" s="37">
        <v>4301031235</v>
      </c>
      <c r="D103" s="366">
        <v>4680115883444</v>
      </c>
      <c r="E103" s="36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8"/>
      <c r="P103" s="368"/>
      <c r="Q103" s="368"/>
      <c r="R103" s="36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373"/>
      <c r="B104" s="373"/>
      <c r="C104" s="373"/>
      <c r="D104" s="373"/>
      <c r="E104" s="373"/>
      <c r="F104" s="373"/>
      <c r="G104" s="373"/>
      <c r="H104" s="373"/>
      <c r="I104" s="373"/>
      <c r="J104" s="373"/>
      <c r="K104" s="373"/>
      <c r="L104" s="373"/>
      <c r="M104" s="374"/>
      <c r="N104" s="370" t="s">
        <v>43</v>
      </c>
      <c r="O104" s="371"/>
      <c r="P104" s="371"/>
      <c r="Q104" s="371"/>
      <c r="R104" s="371"/>
      <c r="S104" s="371"/>
      <c r="T104" s="37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373"/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4"/>
      <c r="N105" s="370" t="s">
        <v>43</v>
      </c>
      <c r="O105" s="371"/>
      <c r="P105" s="371"/>
      <c r="Q105" s="371"/>
      <c r="R105" s="371"/>
      <c r="S105" s="371"/>
      <c r="T105" s="37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379" t="s">
        <v>81</v>
      </c>
      <c r="B106" s="379"/>
      <c r="C106" s="379"/>
      <c r="D106" s="379"/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4301051437</v>
      </c>
      <c r="D107" s="366">
        <v>4607091386967</v>
      </c>
      <c r="E107" s="36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6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69"/>
      <c r="S107" s="40" t="s">
        <v>48</v>
      </c>
      <c r="T107" s="40" t="s">
        <v>48</v>
      </c>
      <c r="U107" s="41" t="s">
        <v>0</v>
      </c>
      <c r="V107" s="59">
        <v>40</v>
      </c>
      <c r="W107" s="56">
        <f t="shared" ref="W107:W117" si="6">IFERROR(IF(V107="",0,CEILING((V107/$H107),1)*$H107),"")</f>
        <v>40.5</v>
      </c>
      <c r="X107" s="42">
        <f>IFERROR(IF(W107=0,"",ROUNDUP(W107/H107,0)*0.02175),"")</f>
        <v>0.10874999999999999</v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196</v>
      </c>
      <c r="B108" s="64" t="s">
        <v>198</v>
      </c>
      <c r="C108" s="37">
        <v>4301051543</v>
      </c>
      <c r="D108" s="366">
        <v>4607091386967</v>
      </c>
      <c r="E108" s="36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61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8"/>
      <c r="P108" s="368"/>
      <c r="Q108" s="368"/>
      <c r="R108" s="36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366">
        <v>4607091385304</v>
      </c>
      <c r="E109" s="36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6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8"/>
      <c r="P109" s="368"/>
      <c r="Q109" s="368"/>
      <c r="R109" s="369"/>
      <c r="S109" s="40" t="s">
        <v>48</v>
      </c>
      <c r="T109" s="40" t="s">
        <v>48</v>
      </c>
      <c r="U109" s="41" t="s">
        <v>0</v>
      </c>
      <c r="V109" s="59">
        <v>50</v>
      </c>
      <c r="W109" s="56">
        <f t="shared" si="6"/>
        <v>50.400000000000006</v>
      </c>
      <c r="X109" s="42">
        <f>IFERROR(IF(W109=0,"",ROUNDUP(W109/H109,0)*0.02175),"")</f>
        <v>0.1305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201</v>
      </c>
      <c r="B110" s="64" t="s">
        <v>202</v>
      </c>
      <c r="C110" s="37">
        <v>4301051306</v>
      </c>
      <c r="D110" s="366">
        <v>4607091386264</v>
      </c>
      <c r="E110" s="36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8"/>
      <c r="P110" s="368"/>
      <c r="Q110" s="368"/>
      <c r="R110" s="36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203</v>
      </c>
      <c r="B111" s="64" t="s">
        <v>204</v>
      </c>
      <c r="C111" s="37">
        <v>4301051477</v>
      </c>
      <c r="D111" s="366">
        <v>4680115882584</v>
      </c>
      <c r="E111" s="36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8"/>
      <c r="P111" s="368"/>
      <c r="Q111" s="368"/>
      <c r="R111" s="36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203</v>
      </c>
      <c r="B112" s="64" t="s">
        <v>205</v>
      </c>
      <c r="C112" s="37">
        <v>4301051476</v>
      </c>
      <c r="D112" s="366">
        <v>4680115882584</v>
      </c>
      <c r="E112" s="36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8"/>
      <c r="P112" s="368"/>
      <c r="Q112" s="368"/>
      <c r="R112" s="36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206</v>
      </c>
      <c r="B113" s="64" t="s">
        <v>207</v>
      </c>
      <c r="C113" s="37">
        <v>4301051436</v>
      </c>
      <c r="D113" s="366">
        <v>4607091385731</v>
      </c>
      <c r="E113" s="36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8"/>
      <c r="P113" s="368"/>
      <c r="Q113" s="368"/>
      <c r="R113" s="36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208</v>
      </c>
      <c r="B114" s="64" t="s">
        <v>209</v>
      </c>
      <c r="C114" s="37">
        <v>4301051439</v>
      </c>
      <c r="D114" s="366">
        <v>4680115880214</v>
      </c>
      <c r="E114" s="36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6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8"/>
      <c r="P114" s="368"/>
      <c r="Q114" s="368"/>
      <c r="R114" s="36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210</v>
      </c>
      <c r="B115" s="64" t="s">
        <v>211</v>
      </c>
      <c r="C115" s="37">
        <v>4301051438</v>
      </c>
      <c r="D115" s="366">
        <v>4680115880894</v>
      </c>
      <c r="E115" s="36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6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8"/>
      <c r="P115" s="368"/>
      <c r="Q115" s="368"/>
      <c r="R115" s="36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212</v>
      </c>
      <c r="B116" s="64" t="s">
        <v>213</v>
      </c>
      <c r="C116" s="37">
        <v>4301051313</v>
      </c>
      <c r="D116" s="366">
        <v>4607091385427</v>
      </c>
      <c r="E116" s="36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8"/>
      <c r="P116" s="368"/>
      <c r="Q116" s="368"/>
      <c r="R116" s="36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214</v>
      </c>
      <c r="B117" s="64" t="s">
        <v>215</v>
      </c>
      <c r="C117" s="37">
        <v>4301051480</v>
      </c>
      <c r="D117" s="366">
        <v>4680115882645</v>
      </c>
      <c r="E117" s="36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8"/>
      <c r="P117" s="368"/>
      <c r="Q117" s="368"/>
      <c r="R117" s="36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73"/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4"/>
      <c r="N118" s="370" t="s">
        <v>43</v>
      </c>
      <c r="O118" s="371"/>
      <c r="P118" s="371"/>
      <c r="Q118" s="371"/>
      <c r="R118" s="371"/>
      <c r="S118" s="371"/>
      <c r="T118" s="372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10.890652557319225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11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0.23924999999999999</v>
      </c>
      <c r="Y118" s="68"/>
      <c r="Z118" s="68"/>
    </row>
    <row r="119" spans="1:53" x14ac:dyDescent="0.2">
      <c r="A119" s="373"/>
      <c r="B119" s="373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4"/>
      <c r="N119" s="370" t="s">
        <v>43</v>
      </c>
      <c r="O119" s="371"/>
      <c r="P119" s="371"/>
      <c r="Q119" s="371"/>
      <c r="R119" s="371"/>
      <c r="S119" s="371"/>
      <c r="T119" s="372"/>
      <c r="U119" s="43" t="s">
        <v>0</v>
      </c>
      <c r="V119" s="44">
        <f>IFERROR(SUM(V107:V117),"0")</f>
        <v>90</v>
      </c>
      <c r="W119" s="44">
        <f>IFERROR(SUM(W107:W117),"0")</f>
        <v>90.9</v>
      </c>
      <c r="X119" s="43"/>
      <c r="Y119" s="68"/>
      <c r="Z119" s="68"/>
    </row>
    <row r="120" spans="1:53" ht="14.25" hidden="1" customHeight="1" x14ac:dyDescent="0.25">
      <c r="A120" s="379" t="s">
        <v>216</v>
      </c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  <c r="Y120" s="67"/>
      <c r="Z120" s="67"/>
    </row>
    <row r="121" spans="1:53" ht="27" hidden="1" customHeight="1" x14ac:dyDescent="0.25">
      <c r="A121" s="64" t="s">
        <v>217</v>
      </c>
      <c r="B121" s="64" t="s">
        <v>218</v>
      </c>
      <c r="C121" s="37">
        <v>4301060296</v>
      </c>
      <c r="D121" s="366">
        <v>4607091383065</v>
      </c>
      <c r="E121" s="36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8"/>
      <c r="P121" s="368"/>
      <c r="Q121" s="368"/>
      <c r="R121" s="36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4301060371</v>
      </c>
      <c r="D122" s="366">
        <v>4680115881532</v>
      </c>
      <c r="E122" s="366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602" t="s">
        <v>221</v>
      </c>
      <c r="O122" s="368"/>
      <c r="P122" s="368"/>
      <c r="Q122" s="368"/>
      <c r="R122" s="369"/>
      <c r="S122" s="40" t="s">
        <v>48</v>
      </c>
      <c r="T122" s="40" t="s">
        <v>48</v>
      </c>
      <c r="U122" s="41" t="s">
        <v>0</v>
      </c>
      <c r="V122" s="59">
        <v>20</v>
      </c>
      <c r="W122" s="56">
        <f t="shared" si="7"/>
        <v>25.200000000000003</v>
      </c>
      <c r="X122" s="42">
        <f>IFERROR(IF(W122=0,"",ROUNDUP(W122/H122,0)*0.02175),"")</f>
        <v>6.5250000000000002E-2</v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219</v>
      </c>
      <c r="B123" s="64" t="s">
        <v>222</v>
      </c>
      <c r="C123" s="37">
        <v>4301060350</v>
      </c>
      <c r="D123" s="366">
        <v>4680115881532</v>
      </c>
      <c r="E123" s="366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133</v>
      </c>
      <c r="M123" s="38">
        <v>30</v>
      </c>
      <c r="N123" s="6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8"/>
      <c r="P123" s="368"/>
      <c r="Q123" s="368"/>
      <c r="R123" s="36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219</v>
      </c>
      <c r="B124" s="64" t="s">
        <v>223</v>
      </c>
      <c r="C124" s="37">
        <v>4301060366</v>
      </c>
      <c r="D124" s="366">
        <v>4680115881532</v>
      </c>
      <c r="E124" s="366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114</v>
      </c>
      <c r="L124" s="39" t="s">
        <v>79</v>
      </c>
      <c r="M124" s="38">
        <v>30</v>
      </c>
      <c r="N124" s="6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8"/>
      <c r="P124" s="368"/>
      <c r="Q124" s="368"/>
      <c r="R124" s="36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224</v>
      </c>
      <c r="B125" s="64" t="s">
        <v>225</v>
      </c>
      <c r="C125" s="37">
        <v>4301060356</v>
      </c>
      <c r="D125" s="366">
        <v>4680115882652</v>
      </c>
      <c r="E125" s="36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8"/>
      <c r="P125" s="368"/>
      <c r="Q125" s="368"/>
      <c r="R125" s="36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226</v>
      </c>
      <c r="B126" s="64" t="s">
        <v>227</v>
      </c>
      <c r="C126" s="37">
        <v>4301060309</v>
      </c>
      <c r="D126" s="366">
        <v>4680115880238</v>
      </c>
      <c r="E126" s="36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8"/>
      <c r="P126" s="368"/>
      <c r="Q126" s="368"/>
      <c r="R126" s="36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228</v>
      </c>
      <c r="B127" s="64" t="s">
        <v>229</v>
      </c>
      <c r="C127" s="37">
        <v>4301060351</v>
      </c>
      <c r="D127" s="366">
        <v>4680115881464</v>
      </c>
      <c r="E127" s="36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6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8"/>
      <c r="P127" s="368"/>
      <c r="Q127" s="368"/>
      <c r="R127" s="36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73"/>
      <c r="B128" s="373"/>
      <c r="C128" s="373"/>
      <c r="D128" s="373"/>
      <c r="E128" s="373"/>
      <c r="F128" s="373"/>
      <c r="G128" s="373"/>
      <c r="H128" s="373"/>
      <c r="I128" s="373"/>
      <c r="J128" s="373"/>
      <c r="K128" s="373"/>
      <c r="L128" s="373"/>
      <c r="M128" s="374"/>
      <c r="N128" s="370" t="s">
        <v>43</v>
      </c>
      <c r="O128" s="371"/>
      <c r="P128" s="371"/>
      <c r="Q128" s="371"/>
      <c r="R128" s="371"/>
      <c r="S128" s="371"/>
      <c r="T128" s="372"/>
      <c r="U128" s="43" t="s">
        <v>42</v>
      </c>
      <c r="V128" s="44">
        <f>IFERROR(V121/H121,"0")+IFERROR(V122/H122,"0")+IFERROR(V123/H123,"0")+IFERROR(V124/H124,"0")+IFERROR(V125/H125,"0")+IFERROR(V126/H126,"0")+IFERROR(V127/H127,"0")</f>
        <v>2.3809523809523809</v>
      </c>
      <c r="W128" s="44">
        <f>IFERROR(W121/H121,"0")+IFERROR(W122/H122,"0")+IFERROR(W123/H123,"0")+IFERROR(W124/H124,"0")+IFERROR(W125/H125,"0")+IFERROR(W126/H126,"0")+IFERROR(W127/H127,"0")</f>
        <v>3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6.5250000000000002E-2</v>
      </c>
      <c r="Y128" s="68"/>
      <c r="Z128" s="68"/>
    </row>
    <row r="129" spans="1:53" x14ac:dyDescent="0.2">
      <c r="A129" s="373"/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4"/>
      <c r="N129" s="370" t="s">
        <v>43</v>
      </c>
      <c r="O129" s="371"/>
      <c r="P129" s="371"/>
      <c r="Q129" s="371"/>
      <c r="R129" s="371"/>
      <c r="S129" s="371"/>
      <c r="T129" s="372"/>
      <c r="U129" s="43" t="s">
        <v>0</v>
      </c>
      <c r="V129" s="44">
        <f>IFERROR(SUM(V121:V127),"0")</f>
        <v>20</v>
      </c>
      <c r="W129" s="44">
        <f>IFERROR(SUM(W121:W127),"0")</f>
        <v>25.200000000000003</v>
      </c>
      <c r="X129" s="43"/>
      <c r="Y129" s="68"/>
      <c r="Z129" s="68"/>
    </row>
    <row r="130" spans="1:53" ht="16.5" hidden="1" customHeight="1" x14ac:dyDescent="0.25">
      <c r="A130" s="394" t="s">
        <v>230</v>
      </c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4"/>
      <c r="O130" s="394"/>
      <c r="P130" s="394"/>
      <c r="Q130" s="394"/>
      <c r="R130" s="394"/>
      <c r="S130" s="394"/>
      <c r="T130" s="394"/>
      <c r="U130" s="394"/>
      <c r="V130" s="394"/>
      <c r="W130" s="394"/>
      <c r="X130" s="394"/>
      <c r="Y130" s="66"/>
      <c r="Z130" s="66"/>
    </row>
    <row r="131" spans="1:53" ht="14.25" hidden="1" customHeight="1" x14ac:dyDescent="0.25">
      <c r="A131" s="379" t="s">
        <v>81</v>
      </c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4301051612</v>
      </c>
      <c r="D132" s="366">
        <v>4607091385168</v>
      </c>
      <c r="E132" s="366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79</v>
      </c>
      <c r="M132" s="38">
        <v>45</v>
      </c>
      <c r="N132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8"/>
      <c r="P132" s="368"/>
      <c r="Q132" s="368"/>
      <c r="R132" s="369"/>
      <c r="S132" s="40" t="s">
        <v>48</v>
      </c>
      <c r="T132" s="40" t="s">
        <v>48</v>
      </c>
      <c r="U132" s="41" t="s">
        <v>0</v>
      </c>
      <c r="V132" s="59">
        <v>130</v>
      </c>
      <c r="W132" s="56">
        <f>IFERROR(IF(V132="",0,CEILING((V132/$H132),1)*$H132),"")</f>
        <v>134.4</v>
      </c>
      <c r="X132" s="42">
        <f>IFERROR(IF(W132=0,"",ROUNDUP(W132/H132,0)*0.02175),"")</f>
        <v>0.34799999999999998</v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231</v>
      </c>
      <c r="B133" s="64" t="s">
        <v>233</v>
      </c>
      <c r="C133" s="37">
        <v>4301051360</v>
      </c>
      <c r="D133" s="366">
        <v>4607091385168</v>
      </c>
      <c r="E133" s="366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114</v>
      </c>
      <c r="L133" s="39" t="s">
        <v>133</v>
      </c>
      <c r="M133" s="38">
        <v>45</v>
      </c>
      <c r="N133" s="59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8"/>
      <c r="P133" s="368"/>
      <c r="Q133" s="368"/>
      <c r="R133" s="36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234</v>
      </c>
      <c r="B134" s="64" t="s">
        <v>235</v>
      </c>
      <c r="C134" s="37">
        <v>4301051362</v>
      </c>
      <c r="D134" s="366">
        <v>4607091383256</v>
      </c>
      <c r="E134" s="36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8"/>
      <c r="P134" s="368"/>
      <c r="Q134" s="368"/>
      <c r="R134" s="36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366">
        <v>4607091385748</v>
      </c>
      <c r="E135" s="36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8"/>
      <c r="P135" s="368"/>
      <c r="Q135" s="368"/>
      <c r="R135" s="369"/>
      <c r="S135" s="40" t="s">
        <v>48</v>
      </c>
      <c r="T135" s="40" t="s">
        <v>48</v>
      </c>
      <c r="U135" s="41" t="s">
        <v>0</v>
      </c>
      <c r="V135" s="59">
        <v>6</v>
      </c>
      <c r="W135" s="56">
        <f>IFERROR(IF(V135="",0,CEILING((V135/$H135),1)*$H135),"")</f>
        <v>8.1000000000000014</v>
      </c>
      <c r="X135" s="42">
        <f>IFERROR(IF(W135=0,"",ROUNDUP(W135/H135,0)*0.00753),"")</f>
        <v>2.2589999999999999E-2</v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73"/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4"/>
      <c r="N136" s="370" t="s">
        <v>43</v>
      </c>
      <c r="O136" s="371"/>
      <c r="P136" s="371"/>
      <c r="Q136" s="371"/>
      <c r="R136" s="371"/>
      <c r="S136" s="371"/>
      <c r="T136" s="372"/>
      <c r="U136" s="43" t="s">
        <v>42</v>
      </c>
      <c r="V136" s="44">
        <f>IFERROR(V132/H132,"0")+IFERROR(V133/H133,"0")+IFERROR(V134/H134,"0")+IFERROR(V135/H135,"0")</f>
        <v>17.698412698412699</v>
      </c>
      <c r="W136" s="44">
        <f>IFERROR(W132/H132,"0")+IFERROR(W133/H133,"0")+IFERROR(W134/H134,"0")+IFERROR(W135/H135,"0")</f>
        <v>19</v>
      </c>
      <c r="X136" s="44">
        <f>IFERROR(IF(X132="",0,X132),"0")+IFERROR(IF(X133="",0,X133),"0")+IFERROR(IF(X134="",0,X134),"0")+IFERROR(IF(X135="",0,X135),"0")</f>
        <v>0.37058999999999997</v>
      </c>
      <c r="Y136" s="68"/>
      <c r="Z136" s="68"/>
    </row>
    <row r="137" spans="1:53" x14ac:dyDescent="0.2">
      <c r="A137" s="373"/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4"/>
      <c r="N137" s="370" t="s">
        <v>43</v>
      </c>
      <c r="O137" s="371"/>
      <c r="P137" s="371"/>
      <c r="Q137" s="371"/>
      <c r="R137" s="371"/>
      <c r="S137" s="371"/>
      <c r="T137" s="372"/>
      <c r="U137" s="43" t="s">
        <v>0</v>
      </c>
      <c r="V137" s="44">
        <f>IFERROR(SUM(V132:V135),"0")</f>
        <v>136</v>
      </c>
      <c r="W137" s="44">
        <f>IFERROR(SUM(W132:W135),"0")</f>
        <v>142.5</v>
      </c>
      <c r="X137" s="43"/>
      <c r="Y137" s="68"/>
      <c r="Z137" s="68"/>
    </row>
    <row r="138" spans="1:53" ht="27.75" hidden="1" customHeight="1" x14ac:dyDescent="0.2">
      <c r="A138" s="393" t="s">
        <v>238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55"/>
      <c r="Z138" s="55"/>
    </row>
    <row r="139" spans="1:53" ht="16.5" hidden="1" customHeight="1" x14ac:dyDescent="0.25">
      <c r="A139" s="394" t="s">
        <v>239</v>
      </c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4"/>
      <c r="O139" s="394"/>
      <c r="P139" s="394"/>
      <c r="Q139" s="394"/>
      <c r="R139" s="394"/>
      <c r="S139" s="394"/>
      <c r="T139" s="394"/>
      <c r="U139" s="394"/>
      <c r="V139" s="394"/>
      <c r="W139" s="394"/>
      <c r="X139" s="394"/>
      <c r="Y139" s="66"/>
      <c r="Z139" s="66"/>
    </row>
    <row r="140" spans="1:53" ht="14.25" hidden="1" customHeight="1" x14ac:dyDescent="0.25">
      <c r="A140" s="379" t="s">
        <v>118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67"/>
      <c r="Z140" s="67"/>
    </row>
    <row r="141" spans="1:53" ht="27" hidden="1" customHeight="1" x14ac:dyDescent="0.25">
      <c r="A141" s="64" t="s">
        <v>240</v>
      </c>
      <c r="B141" s="64" t="s">
        <v>241</v>
      </c>
      <c r="C141" s="37">
        <v>4301011223</v>
      </c>
      <c r="D141" s="366">
        <v>4607091383423</v>
      </c>
      <c r="E141" s="36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8"/>
      <c r="P141" s="368"/>
      <c r="Q141" s="368"/>
      <c r="R141" s="36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242</v>
      </c>
      <c r="B142" s="64" t="s">
        <v>243</v>
      </c>
      <c r="C142" s="37">
        <v>4301011338</v>
      </c>
      <c r="D142" s="366">
        <v>4607091381405</v>
      </c>
      <c r="E142" s="36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8"/>
      <c r="P142" s="368"/>
      <c r="Q142" s="368"/>
      <c r="R142" s="36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hidden="1" customHeight="1" x14ac:dyDescent="0.25">
      <c r="A143" s="64" t="s">
        <v>244</v>
      </c>
      <c r="B143" s="64" t="s">
        <v>245</v>
      </c>
      <c r="C143" s="37">
        <v>4301011333</v>
      </c>
      <c r="D143" s="366">
        <v>4607091386516</v>
      </c>
      <c r="E143" s="36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8"/>
      <c r="P143" s="368"/>
      <c r="Q143" s="368"/>
      <c r="R143" s="36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373"/>
      <c r="B144" s="373"/>
      <c r="C144" s="373"/>
      <c r="D144" s="373"/>
      <c r="E144" s="373"/>
      <c r="F144" s="373"/>
      <c r="G144" s="373"/>
      <c r="H144" s="373"/>
      <c r="I144" s="373"/>
      <c r="J144" s="373"/>
      <c r="K144" s="373"/>
      <c r="L144" s="373"/>
      <c r="M144" s="374"/>
      <c r="N144" s="370" t="s">
        <v>43</v>
      </c>
      <c r="O144" s="371"/>
      <c r="P144" s="371"/>
      <c r="Q144" s="371"/>
      <c r="R144" s="371"/>
      <c r="S144" s="371"/>
      <c r="T144" s="372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373"/>
      <c r="B145" s="373"/>
      <c r="C145" s="373"/>
      <c r="D145" s="373"/>
      <c r="E145" s="373"/>
      <c r="F145" s="373"/>
      <c r="G145" s="373"/>
      <c r="H145" s="373"/>
      <c r="I145" s="373"/>
      <c r="J145" s="373"/>
      <c r="K145" s="373"/>
      <c r="L145" s="373"/>
      <c r="M145" s="374"/>
      <c r="N145" s="370" t="s">
        <v>43</v>
      </c>
      <c r="O145" s="371"/>
      <c r="P145" s="371"/>
      <c r="Q145" s="371"/>
      <c r="R145" s="371"/>
      <c r="S145" s="371"/>
      <c r="T145" s="372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394" t="s">
        <v>246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66"/>
      <c r="Z146" s="66"/>
    </row>
    <row r="147" spans="1:53" ht="14.25" hidden="1" customHeight="1" x14ac:dyDescent="0.25">
      <c r="A147" s="379" t="s">
        <v>76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366">
        <v>4680115880993</v>
      </c>
      <c r="E148" s="36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8"/>
      <c r="P148" s="368"/>
      <c r="Q148" s="368"/>
      <c r="R148" s="369"/>
      <c r="S148" s="40" t="s">
        <v>48</v>
      </c>
      <c r="T148" s="40" t="s">
        <v>48</v>
      </c>
      <c r="U148" s="41" t="s">
        <v>0</v>
      </c>
      <c r="V148" s="59">
        <v>75</v>
      </c>
      <c r="W148" s="56">
        <f t="shared" ref="W148:W156" si="8">IFERROR(IF(V148="",0,CEILING((V148/$H148),1)*$H148),"")</f>
        <v>75.600000000000009</v>
      </c>
      <c r="X148" s="42">
        <f>IFERROR(IF(W148=0,"",ROUNDUP(W148/H148,0)*0.00753),"")</f>
        <v>0.13553999999999999</v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366">
        <v>4680115881761</v>
      </c>
      <c r="E149" s="36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8"/>
      <c r="P149" s="368"/>
      <c r="Q149" s="368"/>
      <c r="R149" s="369"/>
      <c r="S149" s="40" t="s">
        <v>48</v>
      </c>
      <c r="T149" s="40" t="s">
        <v>48</v>
      </c>
      <c r="U149" s="41" t="s">
        <v>0</v>
      </c>
      <c r="V149" s="59">
        <v>15</v>
      </c>
      <c r="W149" s="56">
        <f t="shared" si="8"/>
        <v>16.8</v>
      </c>
      <c r="X149" s="42">
        <f>IFERROR(IF(W149=0,"",ROUNDUP(W149/H149,0)*0.00753),"")</f>
        <v>3.0120000000000001E-2</v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366">
        <v>4680115881563</v>
      </c>
      <c r="E150" s="36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8"/>
      <c r="P150" s="368"/>
      <c r="Q150" s="368"/>
      <c r="R150" s="369"/>
      <c r="S150" s="40" t="s">
        <v>48</v>
      </c>
      <c r="T150" s="40" t="s">
        <v>48</v>
      </c>
      <c r="U150" s="41" t="s">
        <v>0</v>
      </c>
      <c r="V150" s="59">
        <v>95</v>
      </c>
      <c r="W150" s="56">
        <f t="shared" si="8"/>
        <v>96.600000000000009</v>
      </c>
      <c r="X150" s="42">
        <f>IFERROR(IF(W150=0,"",ROUNDUP(W150/H150,0)*0.00753),"")</f>
        <v>0.17319000000000001</v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253</v>
      </c>
      <c r="B151" s="64" t="s">
        <v>254</v>
      </c>
      <c r="C151" s="37">
        <v>4301031199</v>
      </c>
      <c r="D151" s="366">
        <v>4680115880986</v>
      </c>
      <c r="E151" s="36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8"/>
      <c r="P151" s="368"/>
      <c r="Q151" s="368"/>
      <c r="R151" s="36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255</v>
      </c>
      <c r="B152" s="64" t="s">
        <v>256</v>
      </c>
      <c r="C152" s="37">
        <v>4301031190</v>
      </c>
      <c r="D152" s="366">
        <v>4680115880207</v>
      </c>
      <c r="E152" s="36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8"/>
      <c r="P152" s="368"/>
      <c r="Q152" s="368"/>
      <c r="R152" s="36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257</v>
      </c>
      <c r="B153" s="64" t="s">
        <v>258</v>
      </c>
      <c r="C153" s="37">
        <v>4301031205</v>
      </c>
      <c r="D153" s="366">
        <v>4680115881785</v>
      </c>
      <c r="E153" s="36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8"/>
      <c r="P153" s="368"/>
      <c r="Q153" s="368"/>
      <c r="R153" s="36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259</v>
      </c>
      <c r="B154" s="64" t="s">
        <v>260</v>
      </c>
      <c r="C154" s="37">
        <v>4301031202</v>
      </c>
      <c r="D154" s="366">
        <v>4680115881679</v>
      </c>
      <c r="E154" s="36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8"/>
      <c r="P154" s="368"/>
      <c r="Q154" s="368"/>
      <c r="R154" s="36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261</v>
      </c>
      <c r="B155" s="64" t="s">
        <v>262</v>
      </c>
      <c r="C155" s="37">
        <v>4301031158</v>
      </c>
      <c r="D155" s="366">
        <v>4680115880191</v>
      </c>
      <c r="E155" s="36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8"/>
      <c r="P155" s="368"/>
      <c r="Q155" s="368"/>
      <c r="R155" s="36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263</v>
      </c>
      <c r="B156" s="64" t="s">
        <v>264</v>
      </c>
      <c r="C156" s="37">
        <v>4301031245</v>
      </c>
      <c r="D156" s="366">
        <v>4680115883963</v>
      </c>
      <c r="E156" s="36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8"/>
      <c r="P156" s="368"/>
      <c r="Q156" s="368"/>
      <c r="R156" s="36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73"/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4"/>
      <c r="N157" s="370" t="s">
        <v>43</v>
      </c>
      <c r="O157" s="371"/>
      <c r="P157" s="371"/>
      <c r="Q157" s="371"/>
      <c r="R157" s="371"/>
      <c r="S157" s="371"/>
      <c r="T157" s="372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44.047619047619051</v>
      </c>
      <c r="W157" s="44">
        <f>IFERROR(W148/H148,"0")+IFERROR(W149/H149,"0")+IFERROR(W150/H150,"0")+IFERROR(W151/H151,"0")+IFERROR(W152/H152,"0")+IFERROR(W153/H153,"0")+IFERROR(W154/H154,"0")+IFERROR(W155/H155,"0")+IFERROR(W156/H156,"0")</f>
        <v>45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0.33884999999999998</v>
      </c>
      <c r="Y157" s="68"/>
      <c r="Z157" s="68"/>
    </row>
    <row r="158" spans="1:53" x14ac:dyDescent="0.2">
      <c r="A158" s="373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4"/>
      <c r="N158" s="370" t="s">
        <v>43</v>
      </c>
      <c r="O158" s="371"/>
      <c r="P158" s="371"/>
      <c r="Q158" s="371"/>
      <c r="R158" s="371"/>
      <c r="S158" s="371"/>
      <c r="T158" s="372"/>
      <c r="U158" s="43" t="s">
        <v>0</v>
      </c>
      <c r="V158" s="44">
        <f>IFERROR(SUM(V148:V156),"0")</f>
        <v>185</v>
      </c>
      <c r="W158" s="44">
        <f>IFERROR(SUM(W148:W156),"0")</f>
        <v>189</v>
      </c>
      <c r="X158" s="43"/>
      <c r="Y158" s="68"/>
      <c r="Z158" s="68"/>
    </row>
    <row r="159" spans="1:53" ht="16.5" hidden="1" customHeight="1" x14ac:dyDescent="0.25">
      <c r="A159" s="394" t="s">
        <v>265</v>
      </c>
      <c r="B159" s="394"/>
      <c r="C159" s="394"/>
      <c r="D159" s="394"/>
      <c r="E159" s="394"/>
      <c r="F159" s="394"/>
      <c r="G159" s="394"/>
      <c r="H159" s="394"/>
      <c r="I159" s="394"/>
      <c r="J159" s="394"/>
      <c r="K159" s="394"/>
      <c r="L159" s="394"/>
      <c r="M159" s="394"/>
      <c r="N159" s="394"/>
      <c r="O159" s="394"/>
      <c r="P159" s="394"/>
      <c r="Q159" s="394"/>
      <c r="R159" s="394"/>
      <c r="S159" s="394"/>
      <c r="T159" s="394"/>
      <c r="U159" s="394"/>
      <c r="V159" s="394"/>
      <c r="W159" s="394"/>
      <c r="X159" s="394"/>
      <c r="Y159" s="66"/>
      <c r="Z159" s="66"/>
    </row>
    <row r="160" spans="1:53" ht="14.25" hidden="1" customHeight="1" x14ac:dyDescent="0.25">
      <c r="A160" s="379" t="s">
        <v>118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67"/>
      <c r="Z160" s="67"/>
    </row>
    <row r="161" spans="1:53" ht="16.5" hidden="1" customHeight="1" x14ac:dyDescent="0.25">
      <c r="A161" s="64" t="s">
        <v>266</v>
      </c>
      <c r="B161" s="64" t="s">
        <v>267</v>
      </c>
      <c r="C161" s="37">
        <v>4301011450</v>
      </c>
      <c r="D161" s="366">
        <v>4680115881402</v>
      </c>
      <c r="E161" s="36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8"/>
      <c r="P161" s="368"/>
      <c r="Q161" s="368"/>
      <c r="R161" s="36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hidden="1" customHeight="1" x14ac:dyDescent="0.25">
      <c r="A162" s="64" t="s">
        <v>268</v>
      </c>
      <c r="B162" s="64" t="s">
        <v>269</v>
      </c>
      <c r="C162" s="37">
        <v>4301011454</v>
      </c>
      <c r="D162" s="366">
        <v>4680115881396</v>
      </c>
      <c r="E162" s="36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8"/>
      <c r="P162" s="368"/>
      <c r="Q162" s="368"/>
      <c r="R162" s="36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idden="1" x14ac:dyDescent="0.2">
      <c r="A163" s="373"/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4"/>
      <c r="N163" s="370" t="s">
        <v>43</v>
      </c>
      <c r="O163" s="371"/>
      <c r="P163" s="371"/>
      <c r="Q163" s="371"/>
      <c r="R163" s="371"/>
      <c r="S163" s="371"/>
      <c r="T163" s="372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hidden="1" x14ac:dyDescent="0.2">
      <c r="A164" s="373"/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4"/>
      <c r="N164" s="370" t="s">
        <v>43</v>
      </c>
      <c r="O164" s="371"/>
      <c r="P164" s="371"/>
      <c r="Q164" s="371"/>
      <c r="R164" s="371"/>
      <c r="S164" s="371"/>
      <c r="T164" s="372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hidden="1" customHeight="1" x14ac:dyDescent="0.25">
      <c r="A165" s="379" t="s">
        <v>110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67"/>
      <c r="Z165" s="67"/>
    </row>
    <row r="166" spans="1:53" ht="16.5" hidden="1" customHeight="1" x14ac:dyDescent="0.25">
      <c r="A166" s="64" t="s">
        <v>270</v>
      </c>
      <c r="B166" s="64" t="s">
        <v>271</v>
      </c>
      <c r="C166" s="37">
        <v>4301020262</v>
      </c>
      <c r="D166" s="366">
        <v>4680115882935</v>
      </c>
      <c r="E166" s="36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8"/>
      <c r="P166" s="368"/>
      <c r="Q166" s="368"/>
      <c r="R166" s="36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272</v>
      </c>
      <c r="B167" s="64" t="s">
        <v>273</v>
      </c>
      <c r="C167" s="37">
        <v>4301020220</v>
      </c>
      <c r="D167" s="366">
        <v>4680115880764</v>
      </c>
      <c r="E167" s="36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8"/>
      <c r="P167" s="368"/>
      <c r="Q167" s="368"/>
      <c r="R167" s="36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373"/>
      <c r="B168" s="373"/>
      <c r="C168" s="373"/>
      <c r="D168" s="373"/>
      <c r="E168" s="373"/>
      <c r="F168" s="373"/>
      <c r="G168" s="373"/>
      <c r="H168" s="373"/>
      <c r="I168" s="373"/>
      <c r="J168" s="373"/>
      <c r="K168" s="373"/>
      <c r="L168" s="373"/>
      <c r="M168" s="374"/>
      <c r="N168" s="370" t="s">
        <v>43</v>
      </c>
      <c r="O168" s="371"/>
      <c r="P168" s="371"/>
      <c r="Q168" s="371"/>
      <c r="R168" s="371"/>
      <c r="S168" s="371"/>
      <c r="T168" s="372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373"/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4"/>
      <c r="N169" s="370" t="s">
        <v>43</v>
      </c>
      <c r="O169" s="371"/>
      <c r="P169" s="371"/>
      <c r="Q169" s="371"/>
      <c r="R169" s="371"/>
      <c r="S169" s="371"/>
      <c r="T169" s="372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379" t="s">
        <v>76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366">
        <v>4680115882683</v>
      </c>
      <c r="E171" s="36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8"/>
      <c r="P171" s="368"/>
      <c r="Q171" s="368"/>
      <c r="R171" s="369"/>
      <c r="S171" s="40" t="s">
        <v>48</v>
      </c>
      <c r="T171" s="40" t="s">
        <v>48</v>
      </c>
      <c r="U171" s="41" t="s">
        <v>0</v>
      </c>
      <c r="V171" s="59">
        <v>370</v>
      </c>
      <c r="W171" s="56">
        <f>IFERROR(IF(V171="",0,CEILING((V171/$H171),1)*$H171),"")</f>
        <v>372.6</v>
      </c>
      <c r="X171" s="42">
        <f>IFERROR(IF(W171=0,"",ROUNDUP(W171/H171,0)*0.00937),"")</f>
        <v>0.64652999999999994</v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366">
        <v>4680115882690</v>
      </c>
      <c r="E172" s="36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8"/>
      <c r="P172" s="368"/>
      <c r="Q172" s="368"/>
      <c r="R172" s="369"/>
      <c r="S172" s="40" t="s">
        <v>48</v>
      </c>
      <c r="T172" s="40" t="s">
        <v>48</v>
      </c>
      <c r="U172" s="41" t="s">
        <v>0</v>
      </c>
      <c r="V172" s="59">
        <v>280</v>
      </c>
      <c r="W172" s="56">
        <f>IFERROR(IF(V172="",0,CEILING((V172/$H172),1)*$H172),"")</f>
        <v>280.8</v>
      </c>
      <c r="X172" s="42">
        <f>IFERROR(IF(W172=0,"",ROUNDUP(W172/H172,0)*0.00937),"")</f>
        <v>0.48724000000000001</v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366">
        <v>4680115882669</v>
      </c>
      <c r="E173" s="36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8"/>
      <c r="P173" s="368"/>
      <c r="Q173" s="368"/>
      <c r="R173" s="369"/>
      <c r="S173" s="40" t="s">
        <v>48</v>
      </c>
      <c r="T173" s="40" t="s">
        <v>48</v>
      </c>
      <c r="U173" s="41" t="s">
        <v>0</v>
      </c>
      <c r="V173" s="59">
        <v>210</v>
      </c>
      <c r="W173" s="56">
        <f>IFERROR(IF(V173="",0,CEILING((V173/$H173),1)*$H173),"")</f>
        <v>210.60000000000002</v>
      </c>
      <c r="X173" s="42">
        <f>IFERROR(IF(W173=0,"",ROUNDUP(W173/H173,0)*0.00937),"")</f>
        <v>0.36542999999999998</v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366">
        <v>4680115882676</v>
      </c>
      <c r="E174" s="36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8"/>
      <c r="P174" s="368"/>
      <c r="Q174" s="368"/>
      <c r="R174" s="369"/>
      <c r="S174" s="40" t="s">
        <v>48</v>
      </c>
      <c r="T174" s="40" t="s">
        <v>48</v>
      </c>
      <c r="U174" s="41" t="s">
        <v>0</v>
      </c>
      <c r="V174" s="59">
        <v>280</v>
      </c>
      <c r="W174" s="56">
        <f>IFERROR(IF(V174="",0,CEILING((V174/$H174),1)*$H174),"")</f>
        <v>280.8</v>
      </c>
      <c r="X174" s="42">
        <f>IFERROR(IF(W174=0,"",ROUNDUP(W174/H174,0)*0.00937),"")</f>
        <v>0.48724000000000001</v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73"/>
      <c r="B175" s="373"/>
      <c r="C175" s="373"/>
      <c r="D175" s="373"/>
      <c r="E175" s="373"/>
      <c r="F175" s="373"/>
      <c r="G175" s="373"/>
      <c r="H175" s="373"/>
      <c r="I175" s="373"/>
      <c r="J175" s="373"/>
      <c r="K175" s="373"/>
      <c r="L175" s="373"/>
      <c r="M175" s="374"/>
      <c r="N175" s="370" t="s">
        <v>43</v>
      </c>
      <c r="O175" s="371"/>
      <c r="P175" s="371"/>
      <c r="Q175" s="371"/>
      <c r="R175" s="371"/>
      <c r="S175" s="371"/>
      <c r="T175" s="372"/>
      <c r="U175" s="43" t="s">
        <v>42</v>
      </c>
      <c r="V175" s="44">
        <f>IFERROR(V171/H171,"0")+IFERROR(V172/H172,"0")+IFERROR(V173/H173,"0")+IFERROR(V174/H174,"0")</f>
        <v>211.11111111111109</v>
      </c>
      <c r="W175" s="44">
        <f>IFERROR(W171/H171,"0")+IFERROR(W172/H172,"0")+IFERROR(W173/H173,"0")+IFERROR(W174/H174,"0")</f>
        <v>212</v>
      </c>
      <c r="X175" s="44">
        <f>IFERROR(IF(X171="",0,X171),"0")+IFERROR(IF(X172="",0,X172),"0")+IFERROR(IF(X173="",0,X173),"0")+IFERROR(IF(X174="",0,X174),"0")</f>
        <v>1.98644</v>
      </c>
      <c r="Y175" s="68"/>
      <c r="Z175" s="68"/>
    </row>
    <row r="176" spans="1:53" x14ac:dyDescent="0.2">
      <c r="A176" s="373"/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4"/>
      <c r="N176" s="370" t="s">
        <v>43</v>
      </c>
      <c r="O176" s="371"/>
      <c r="P176" s="371"/>
      <c r="Q176" s="371"/>
      <c r="R176" s="371"/>
      <c r="S176" s="371"/>
      <c r="T176" s="372"/>
      <c r="U176" s="43" t="s">
        <v>0</v>
      </c>
      <c r="V176" s="44">
        <f>IFERROR(SUM(V171:V174),"0")</f>
        <v>1140</v>
      </c>
      <c r="W176" s="44">
        <f>IFERROR(SUM(W171:W174),"0")</f>
        <v>1144.8000000000002</v>
      </c>
      <c r="X176" s="43"/>
      <c r="Y176" s="68"/>
      <c r="Z176" s="68"/>
    </row>
    <row r="177" spans="1:53" ht="14.25" hidden="1" customHeight="1" x14ac:dyDescent="0.25">
      <c r="A177" s="379" t="s">
        <v>81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67"/>
      <c r="Z177" s="67"/>
    </row>
    <row r="178" spans="1:53" ht="27" hidden="1" customHeight="1" x14ac:dyDescent="0.25">
      <c r="A178" s="64" t="s">
        <v>282</v>
      </c>
      <c r="B178" s="64" t="s">
        <v>283</v>
      </c>
      <c r="C178" s="37">
        <v>4301051409</v>
      </c>
      <c r="D178" s="366">
        <v>4680115881556</v>
      </c>
      <c r="E178" s="36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8"/>
      <c r="P178" s="368"/>
      <c r="Q178" s="368"/>
      <c r="R178" s="36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366">
        <v>4680115880573</v>
      </c>
      <c r="E179" s="36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7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8"/>
      <c r="P179" s="368"/>
      <c r="Q179" s="368"/>
      <c r="R179" s="369"/>
      <c r="S179" s="40" t="s">
        <v>48</v>
      </c>
      <c r="T179" s="40" t="s">
        <v>48</v>
      </c>
      <c r="U179" s="41" t="s">
        <v>0</v>
      </c>
      <c r="V179" s="59">
        <v>70</v>
      </c>
      <c r="W179" s="56">
        <f t="shared" si="9"/>
        <v>78.3</v>
      </c>
      <c r="X179" s="42">
        <f>IFERROR(IF(W179=0,"",ROUNDUP(W179/H179,0)*0.02175),"")</f>
        <v>0.19574999999999998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366">
        <v>4680115881594</v>
      </c>
      <c r="E180" s="36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8"/>
      <c r="P180" s="368"/>
      <c r="Q180" s="368"/>
      <c r="R180" s="369"/>
      <c r="S180" s="40" t="s">
        <v>48</v>
      </c>
      <c r="T180" s="40" t="s">
        <v>48</v>
      </c>
      <c r="U180" s="41" t="s">
        <v>0</v>
      </c>
      <c r="V180" s="59">
        <v>20</v>
      </c>
      <c r="W180" s="56">
        <f t="shared" si="9"/>
        <v>24.299999999999997</v>
      </c>
      <c r="X180" s="42">
        <f>IFERROR(IF(W180=0,"",ROUNDUP(W180/H180,0)*0.02175),"")</f>
        <v>6.5250000000000002E-2</v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288</v>
      </c>
      <c r="B181" s="64" t="s">
        <v>289</v>
      </c>
      <c r="C181" s="37">
        <v>4301051505</v>
      </c>
      <c r="D181" s="366">
        <v>4680115881587</v>
      </c>
      <c r="E181" s="36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8"/>
      <c r="P181" s="368"/>
      <c r="Q181" s="368"/>
      <c r="R181" s="36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366">
        <v>4680115880962</v>
      </c>
      <c r="E182" s="36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8"/>
      <c r="P182" s="368"/>
      <c r="Q182" s="368"/>
      <c r="R182" s="369"/>
      <c r="S182" s="40" t="s">
        <v>48</v>
      </c>
      <c r="T182" s="40" t="s">
        <v>48</v>
      </c>
      <c r="U182" s="41" t="s">
        <v>0</v>
      </c>
      <c r="V182" s="59">
        <v>80</v>
      </c>
      <c r="W182" s="56">
        <f t="shared" si="9"/>
        <v>85.8</v>
      </c>
      <c r="X182" s="42">
        <f>IFERROR(IF(W182=0,"",ROUNDUP(W182/H182,0)*0.02175),"")</f>
        <v>0.23924999999999999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366">
        <v>4680115881617</v>
      </c>
      <c r="E183" s="36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8"/>
      <c r="P183" s="368"/>
      <c r="Q183" s="368"/>
      <c r="R183" s="369"/>
      <c r="S183" s="40" t="s">
        <v>48</v>
      </c>
      <c r="T183" s="40" t="s">
        <v>48</v>
      </c>
      <c r="U183" s="41" t="s">
        <v>0</v>
      </c>
      <c r="V183" s="59">
        <v>20</v>
      </c>
      <c r="W183" s="56">
        <f t="shared" si="9"/>
        <v>24.299999999999997</v>
      </c>
      <c r="X183" s="42">
        <f>IFERROR(IF(W183=0,"",ROUNDUP(W183/H183,0)*0.02175),"")</f>
        <v>6.5250000000000002E-2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366">
        <v>4680115881228</v>
      </c>
      <c r="E184" s="36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8"/>
      <c r="P184" s="368"/>
      <c r="Q184" s="368"/>
      <c r="R184" s="369"/>
      <c r="S184" s="40" t="s">
        <v>48</v>
      </c>
      <c r="T184" s="40" t="s">
        <v>48</v>
      </c>
      <c r="U184" s="41" t="s">
        <v>0</v>
      </c>
      <c r="V184" s="59">
        <v>14</v>
      </c>
      <c r="W184" s="56">
        <f t="shared" si="9"/>
        <v>14.399999999999999</v>
      </c>
      <c r="X184" s="42">
        <f>IFERROR(IF(W184=0,"",ROUNDUP(W184/H184,0)*0.00753),"")</f>
        <v>4.5179999999999998E-2</v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296</v>
      </c>
      <c r="B185" s="64" t="s">
        <v>297</v>
      </c>
      <c r="C185" s="37">
        <v>4301051506</v>
      </c>
      <c r="D185" s="366">
        <v>4680115881037</v>
      </c>
      <c r="E185" s="36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8"/>
      <c r="P185" s="368"/>
      <c r="Q185" s="368"/>
      <c r="R185" s="36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366">
        <v>4680115881211</v>
      </c>
      <c r="E186" s="36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8"/>
      <c r="P186" s="368"/>
      <c r="Q186" s="368"/>
      <c r="R186" s="369"/>
      <c r="S186" s="40" t="s">
        <v>48</v>
      </c>
      <c r="T186" s="40" t="s">
        <v>48</v>
      </c>
      <c r="U186" s="41" t="s">
        <v>0</v>
      </c>
      <c r="V186" s="59">
        <v>24</v>
      </c>
      <c r="W186" s="56">
        <f t="shared" si="9"/>
        <v>24</v>
      </c>
      <c r="X186" s="42">
        <f>IFERROR(IF(W186=0,"",ROUNDUP(W186/H186,0)*0.00753),"")</f>
        <v>7.5300000000000006E-2</v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300</v>
      </c>
      <c r="B187" s="64" t="s">
        <v>301</v>
      </c>
      <c r="C187" s="37">
        <v>4301051378</v>
      </c>
      <c r="D187" s="366">
        <v>4680115881020</v>
      </c>
      <c r="E187" s="36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8"/>
      <c r="P187" s="368"/>
      <c r="Q187" s="368"/>
      <c r="R187" s="36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302</v>
      </c>
      <c r="B188" s="64" t="s">
        <v>303</v>
      </c>
      <c r="C188" s="37">
        <v>4301051407</v>
      </c>
      <c r="D188" s="366">
        <v>4680115882195</v>
      </c>
      <c r="E188" s="36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8"/>
      <c r="P188" s="368"/>
      <c r="Q188" s="368"/>
      <c r="R188" s="36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304</v>
      </c>
      <c r="B189" s="64" t="s">
        <v>305</v>
      </c>
      <c r="C189" s="37">
        <v>4301051479</v>
      </c>
      <c r="D189" s="366">
        <v>4680115882607</v>
      </c>
      <c r="E189" s="36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8"/>
      <c r="P189" s="368"/>
      <c r="Q189" s="368"/>
      <c r="R189" s="36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366">
        <v>4680115880092</v>
      </c>
      <c r="E190" s="36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8"/>
      <c r="P190" s="368"/>
      <c r="Q190" s="368"/>
      <c r="R190" s="369"/>
      <c r="S190" s="40" t="s">
        <v>48</v>
      </c>
      <c r="T190" s="40" t="s">
        <v>48</v>
      </c>
      <c r="U190" s="41" t="s">
        <v>0</v>
      </c>
      <c r="V190" s="59">
        <v>12</v>
      </c>
      <c r="W190" s="56">
        <f t="shared" si="9"/>
        <v>12</v>
      </c>
      <c r="X190" s="42">
        <f t="shared" si="10"/>
        <v>3.7650000000000003E-2</v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366">
        <v>4680115880221</v>
      </c>
      <c r="E191" s="36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8"/>
      <c r="P191" s="368"/>
      <c r="Q191" s="368"/>
      <c r="R191" s="369"/>
      <c r="S191" s="40" t="s">
        <v>48</v>
      </c>
      <c r="T191" s="40" t="s">
        <v>48</v>
      </c>
      <c r="U191" s="41" t="s">
        <v>0</v>
      </c>
      <c r="V191" s="59">
        <v>12</v>
      </c>
      <c r="W191" s="56">
        <f t="shared" si="9"/>
        <v>12</v>
      </c>
      <c r="X191" s="42">
        <f t="shared" si="10"/>
        <v>3.7650000000000003E-2</v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310</v>
      </c>
      <c r="B192" s="64" t="s">
        <v>311</v>
      </c>
      <c r="C192" s="37">
        <v>4301051523</v>
      </c>
      <c r="D192" s="366">
        <v>4680115882942</v>
      </c>
      <c r="E192" s="36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6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8"/>
      <c r="P192" s="368"/>
      <c r="Q192" s="368"/>
      <c r="R192" s="36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366">
        <v>4680115880504</v>
      </c>
      <c r="E193" s="36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8"/>
      <c r="P193" s="368"/>
      <c r="Q193" s="368"/>
      <c r="R193" s="369"/>
      <c r="S193" s="40" t="s">
        <v>48</v>
      </c>
      <c r="T193" s="40" t="s">
        <v>48</v>
      </c>
      <c r="U193" s="41" t="s">
        <v>0</v>
      </c>
      <c r="V193" s="59">
        <v>12</v>
      </c>
      <c r="W193" s="56">
        <f t="shared" si="9"/>
        <v>12</v>
      </c>
      <c r="X193" s="42">
        <f t="shared" si="10"/>
        <v>3.7650000000000003E-2</v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366">
        <v>4680115882164</v>
      </c>
      <c r="E194" s="36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8"/>
      <c r="P194" s="368"/>
      <c r="Q194" s="368"/>
      <c r="R194" s="369"/>
      <c r="S194" s="40" t="s">
        <v>48</v>
      </c>
      <c r="T194" s="40" t="s">
        <v>48</v>
      </c>
      <c r="U194" s="41" t="s">
        <v>0</v>
      </c>
      <c r="V194" s="59">
        <v>24</v>
      </c>
      <c r="W194" s="56">
        <f t="shared" si="9"/>
        <v>24</v>
      </c>
      <c r="X194" s="42">
        <f t="shared" si="10"/>
        <v>7.5300000000000006E-2</v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73"/>
      <c r="B195" s="373"/>
      <c r="C195" s="373"/>
      <c r="D195" s="373"/>
      <c r="E195" s="373"/>
      <c r="F195" s="373"/>
      <c r="G195" s="373"/>
      <c r="H195" s="373"/>
      <c r="I195" s="373"/>
      <c r="J195" s="373"/>
      <c r="K195" s="373"/>
      <c r="L195" s="373"/>
      <c r="M195" s="374"/>
      <c r="N195" s="370" t="s">
        <v>43</v>
      </c>
      <c r="O195" s="371"/>
      <c r="P195" s="371"/>
      <c r="Q195" s="371"/>
      <c r="R195" s="371"/>
      <c r="S195" s="371"/>
      <c r="T195" s="372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64.073992206176115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67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0.87422999999999995</v>
      </c>
      <c r="Y195" s="68"/>
      <c r="Z195" s="68"/>
    </row>
    <row r="196" spans="1:53" x14ac:dyDescent="0.2">
      <c r="A196" s="373"/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4"/>
      <c r="N196" s="370" t="s">
        <v>43</v>
      </c>
      <c r="O196" s="371"/>
      <c r="P196" s="371"/>
      <c r="Q196" s="371"/>
      <c r="R196" s="371"/>
      <c r="S196" s="371"/>
      <c r="T196" s="372"/>
      <c r="U196" s="43" t="s">
        <v>0</v>
      </c>
      <c r="V196" s="44">
        <f>IFERROR(SUM(V178:V194),"0")</f>
        <v>288</v>
      </c>
      <c r="W196" s="44">
        <f>IFERROR(SUM(W178:W194),"0")</f>
        <v>311.10000000000002</v>
      </c>
      <c r="X196" s="43"/>
      <c r="Y196" s="68"/>
      <c r="Z196" s="68"/>
    </row>
    <row r="197" spans="1:53" ht="14.25" hidden="1" customHeight="1" x14ac:dyDescent="0.25">
      <c r="A197" s="379" t="s">
        <v>216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67"/>
      <c r="Z197" s="67"/>
    </row>
    <row r="198" spans="1:53" ht="16.5" hidden="1" customHeight="1" x14ac:dyDescent="0.25">
      <c r="A198" s="64" t="s">
        <v>316</v>
      </c>
      <c r="B198" s="64" t="s">
        <v>317</v>
      </c>
      <c r="C198" s="37">
        <v>4301060360</v>
      </c>
      <c r="D198" s="366">
        <v>4680115882874</v>
      </c>
      <c r="E198" s="36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8"/>
      <c r="P198" s="368"/>
      <c r="Q198" s="368"/>
      <c r="R198" s="36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318</v>
      </c>
      <c r="B199" s="64" t="s">
        <v>319</v>
      </c>
      <c r="C199" s="37">
        <v>4301060359</v>
      </c>
      <c r="D199" s="366">
        <v>4680115884434</v>
      </c>
      <c r="E199" s="36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8"/>
      <c r="P199" s="368"/>
      <c r="Q199" s="368"/>
      <c r="R199" s="36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320</v>
      </c>
      <c r="B200" s="64" t="s">
        <v>321</v>
      </c>
      <c r="C200" s="37">
        <v>4301060338</v>
      </c>
      <c r="D200" s="366">
        <v>4680115880801</v>
      </c>
      <c r="E200" s="36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8"/>
      <c r="P200" s="368"/>
      <c r="Q200" s="368"/>
      <c r="R200" s="36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hidden="1" customHeight="1" x14ac:dyDescent="0.25">
      <c r="A201" s="64" t="s">
        <v>322</v>
      </c>
      <c r="B201" s="64" t="s">
        <v>323</v>
      </c>
      <c r="C201" s="37">
        <v>4301060339</v>
      </c>
      <c r="D201" s="366">
        <v>4680115880818</v>
      </c>
      <c r="E201" s="36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8"/>
      <c r="P201" s="368"/>
      <c r="Q201" s="368"/>
      <c r="R201" s="36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idden="1" x14ac:dyDescent="0.2">
      <c r="A202" s="373"/>
      <c r="B202" s="373"/>
      <c r="C202" s="373"/>
      <c r="D202" s="373"/>
      <c r="E202" s="373"/>
      <c r="F202" s="373"/>
      <c r="G202" s="373"/>
      <c r="H202" s="373"/>
      <c r="I202" s="373"/>
      <c r="J202" s="373"/>
      <c r="K202" s="373"/>
      <c r="L202" s="373"/>
      <c r="M202" s="374"/>
      <c r="N202" s="370" t="s">
        <v>43</v>
      </c>
      <c r="O202" s="371"/>
      <c r="P202" s="371"/>
      <c r="Q202" s="371"/>
      <c r="R202" s="371"/>
      <c r="S202" s="371"/>
      <c r="T202" s="372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hidden="1" x14ac:dyDescent="0.2">
      <c r="A203" s="373"/>
      <c r="B203" s="373"/>
      <c r="C203" s="373"/>
      <c r="D203" s="373"/>
      <c r="E203" s="373"/>
      <c r="F203" s="373"/>
      <c r="G203" s="373"/>
      <c r="H203" s="373"/>
      <c r="I203" s="373"/>
      <c r="J203" s="373"/>
      <c r="K203" s="373"/>
      <c r="L203" s="373"/>
      <c r="M203" s="374"/>
      <c r="N203" s="370" t="s">
        <v>43</v>
      </c>
      <c r="O203" s="371"/>
      <c r="P203" s="371"/>
      <c r="Q203" s="371"/>
      <c r="R203" s="371"/>
      <c r="S203" s="371"/>
      <c r="T203" s="372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hidden="1" customHeight="1" x14ac:dyDescent="0.25">
      <c r="A204" s="394" t="s">
        <v>324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66"/>
      <c r="Z204" s="66"/>
    </row>
    <row r="205" spans="1:53" ht="14.25" hidden="1" customHeight="1" x14ac:dyDescent="0.25">
      <c r="A205" s="379" t="s">
        <v>118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67"/>
      <c r="Z205" s="67"/>
    </row>
    <row r="206" spans="1:53" ht="27" hidden="1" customHeight="1" x14ac:dyDescent="0.25">
      <c r="A206" s="64" t="s">
        <v>325</v>
      </c>
      <c r="B206" s="64" t="s">
        <v>326</v>
      </c>
      <c r="C206" s="37">
        <v>4301011717</v>
      </c>
      <c r="D206" s="366">
        <v>4680115884274</v>
      </c>
      <c r="E206" s="366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51" t="s">
        <v>327</v>
      </c>
      <c r="O206" s="368"/>
      <c r="P206" s="368"/>
      <c r="Q206" s="368"/>
      <c r="R206" s="36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hidden="1" customHeight="1" x14ac:dyDescent="0.25">
      <c r="A207" s="64" t="s">
        <v>329</v>
      </c>
      <c r="B207" s="64" t="s">
        <v>330</v>
      </c>
      <c r="C207" s="37">
        <v>4301011718</v>
      </c>
      <c r="D207" s="366">
        <v>4680115884281</v>
      </c>
      <c r="E207" s="36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52" t="s">
        <v>331</v>
      </c>
      <c r="O207" s="368"/>
      <c r="P207" s="368"/>
      <c r="Q207" s="368"/>
      <c r="R207" s="36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hidden="1" customHeight="1" x14ac:dyDescent="0.25">
      <c r="A208" s="64" t="s">
        <v>332</v>
      </c>
      <c r="B208" s="64" t="s">
        <v>333</v>
      </c>
      <c r="C208" s="37">
        <v>4301011719</v>
      </c>
      <c r="D208" s="366">
        <v>4680115884298</v>
      </c>
      <c r="E208" s="36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53" t="s">
        <v>334</v>
      </c>
      <c r="O208" s="368"/>
      <c r="P208" s="368"/>
      <c r="Q208" s="368"/>
      <c r="R208" s="36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hidden="1" customHeight="1" x14ac:dyDescent="0.25">
      <c r="A209" s="64" t="s">
        <v>335</v>
      </c>
      <c r="B209" s="64" t="s">
        <v>336</v>
      </c>
      <c r="C209" s="37">
        <v>4301011720</v>
      </c>
      <c r="D209" s="366">
        <v>4680115884199</v>
      </c>
      <c r="E209" s="366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54" t="s">
        <v>337</v>
      </c>
      <c r="O209" s="368"/>
      <c r="P209" s="368"/>
      <c r="Q209" s="368"/>
      <c r="R209" s="36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hidden="1" customHeight="1" x14ac:dyDescent="0.25">
      <c r="A210" s="64" t="s">
        <v>338</v>
      </c>
      <c r="B210" s="64" t="s">
        <v>339</v>
      </c>
      <c r="C210" s="37">
        <v>4301011733</v>
      </c>
      <c r="D210" s="366">
        <v>4680115884250</v>
      </c>
      <c r="E210" s="366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55" t="s">
        <v>340</v>
      </c>
      <c r="O210" s="368"/>
      <c r="P210" s="368"/>
      <c r="Q210" s="368"/>
      <c r="R210" s="36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hidden="1" customHeight="1" x14ac:dyDescent="0.25">
      <c r="A211" s="64" t="s">
        <v>341</v>
      </c>
      <c r="B211" s="64" t="s">
        <v>342</v>
      </c>
      <c r="C211" s="37">
        <v>4301011716</v>
      </c>
      <c r="D211" s="366">
        <v>4680115884267</v>
      </c>
      <c r="E211" s="36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9" t="s">
        <v>343</v>
      </c>
      <c r="O211" s="368"/>
      <c r="P211" s="368"/>
      <c r="Q211" s="368"/>
      <c r="R211" s="36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hidden="1" x14ac:dyDescent="0.2">
      <c r="A212" s="373"/>
      <c r="B212" s="373"/>
      <c r="C212" s="373"/>
      <c r="D212" s="373"/>
      <c r="E212" s="373"/>
      <c r="F212" s="373"/>
      <c r="G212" s="373"/>
      <c r="H212" s="373"/>
      <c r="I212" s="373"/>
      <c r="J212" s="373"/>
      <c r="K212" s="373"/>
      <c r="L212" s="373"/>
      <c r="M212" s="374"/>
      <c r="N212" s="370" t="s">
        <v>43</v>
      </c>
      <c r="O212" s="371"/>
      <c r="P212" s="371"/>
      <c r="Q212" s="371"/>
      <c r="R212" s="371"/>
      <c r="S212" s="371"/>
      <c r="T212" s="372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hidden="1" x14ac:dyDescent="0.2">
      <c r="A213" s="373"/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4"/>
      <c r="N213" s="370" t="s">
        <v>43</v>
      </c>
      <c r="O213" s="371"/>
      <c r="P213" s="371"/>
      <c r="Q213" s="371"/>
      <c r="R213" s="371"/>
      <c r="S213" s="371"/>
      <c r="T213" s="372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hidden="1" customHeight="1" x14ac:dyDescent="0.25">
      <c r="A214" s="379" t="s">
        <v>76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67"/>
      <c r="Z214" s="67"/>
    </row>
    <row r="215" spans="1:53" ht="27" hidden="1" customHeight="1" x14ac:dyDescent="0.25">
      <c r="A215" s="64" t="s">
        <v>344</v>
      </c>
      <c r="B215" s="64" t="s">
        <v>345</v>
      </c>
      <c r="C215" s="37">
        <v>4301031151</v>
      </c>
      <c r="D215" s="366">
        <v>4607091389845</v>
      </c>
      <c r="E215" s="366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8"/>
      <c r="P215" s="368"/>
      <c r="Q215" s="368"/>
      <c r="R215" s="369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hidden="1" x14ac:dyDescent="0.2">
      <c r="A216" s="373"/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4"/>
      <c r="N216" s="370" t="s">
        <v>43</v>
      </c>
      <c r="O216" s="371"/>
      <c r="P216" s="371"/>
      <c r="Q216" s="371"/>
      <c r="R216" s="371"/>
      <c r="S216" s="371"/>
      <c r="T216" s="372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hidden="1" x14ac:dyDescent="0.2">
      <c r="A217" s="373"/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4"/>
      <c r="N217" s="370" t="s">
        <v>43</v>
      </c>
      <c r="O217" s="371"/>
      <c r="P217" s="371"/>
      <c r="Q217" s="371"/>
      <c r="R217" s="371"/>
      <c r="S217" s="371"/>
      <c r="T217" s="372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hidden="1" customHeight="1" x14ac:dyDescent="0.25">
      <c r="A218" s="394" t="s">
        <v>346</v>
      </c>
      <c r="B218" s="394"/>
      <c r="C218" s="394"/>
      <c r="D218" s="394"/>
      <c r="E218" s="394"/>
      <c r="F218" s="394"/>
      <c r="G218" s="394"/>
      <c r="H218" s="394"/>
      <c r="I218" s="394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66"/>
      <c r="Z218" s="66"/>
    </row>
    <row r="219" spans="1:53" ht="14.25" hidden="1" customHeight="1" x14ac:dyDescent="0.25">
      <c r="A219" s="379" t="s">
        <v>118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67"/>
      <c r="Z219" s="67"/>
    </row>
    <row r="220" spans="1:53" ht="27" hidden="1" customHeight="1" x14ac:dyDescent="0.25">
      <c r="A220" s="64" t="s">
        <v>347</v>
      </c>
      <c r="B220" s="64" t="s">
        <v>348</v>
      </c>
      <c r="C220" s="37">
        <v>4301011826</v>
      </c>
      <c r="D220" s="366">
        <v>4680115884137</v>
      </c>
      <c r="E220" s="366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5" t="s">
        <v>349</v>
      </c>
      <c r="O220" s="368"/>
      <c r="P220" s="368"/>
      <c r="Q220" s="368"/>
      <c r="R220" s="36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hidden="1" customHeight="1" x14ac:dyDescent="0.25">
      <c r="A221" s="64" t="s">
        <v>350</v>
      </c>
      <c r="B221" s="64" t="s">
        <v>351</v>
      </c>
      <c r="C221" s="37">
        <v>4301011724</v>
      </c>
      <c r="D221" s="366">
        <v>4680115884236</v>
      </c>
      <c r="E221" s="36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6" t="s">
        <v>352</v>
      </c>
      <c r="O221" s="368"/>
      <c r="P221" s="368"/>
      <c r="Q221" s="368"/>
      <c r="R221" s="36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353</v>
      </c>
      <c r="B222" s="64" t="s">
        <v>354</v>
      </c>
      <c r="C222" s="37">
        <v>4301011721</v>
      </c>
      <c r="D222" s="366">
        <v>4680115884175</v>
      </c>
      <c r="E222" s="36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7" t="s">
        <v>355</v>
      </c>
      <c r="O222" s="368"/>
      <c r="P222" s="368"/>
      <c r="Q222" s="368"/>
      <c r="R222" s="36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356</v>
      </c>
      <c r="B223" s="64" t="s">
        <v>357</v>
      </c>
      <c r="C223" s="37">
        <v>4301011824</v>
      </c>
      <c r="D223" s="366">
        <v>4680115884144</v>
      </c>
      <c r="E223" s="366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8" t="s">
        <v>358</v>
      </c>
      <c r="O223" s="368"/>
      <c r="P223" s="368"/>
      <c r="Q223" s="368"/>
      <c r="R223" s="36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359</v>
      </c>
      <c r="B224" s="64" t="s">
        <v>360</v>
      </c>
      <c r="C224" s="37">
        <v>4301011726</v>
      </c>
      <c r="D224" s="366">
        <v>4680115884182</v>
      </c>
      <c r="E224" s="366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3" t="s">
        <v>361</v>
      </c>
      <c r="O224" s="368"/>
      <c r="P224" s="368"/>
      <c r="Q224" s="368"/>
      <c r="R224" s="36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362</v>
      </c>
      <c r="B225" s="64" t="s">
        <v>363</v>
      </c>
      <c r="C225" s="37">
        <v>4301011722</v>
      </c>
      <c r="D225" s="366">
        <v>4680115884205</v>
      </c>
      <c r="E225" s="366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4" t="s">
        <v>364</v>
      </c>
      <c r="O225" s="368"/>
      <c r="P225" s="368"/>
      <c r="Q225" s="368"/>
      <c r="R225" s="36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idden="1" x14ac:dyDescent="0.2">
      <c r="A226" s="373"/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4"/>
      <c r="N226" s="370" t="s">
        <v>43</v>
      </c>
      <c r="O226" s="371"/>
      <c r="P226" s="371"/>
      <c r="Q226" s="371"/>
      <c r="R226" s="371"/>
      <c r="S226" s="371"/>
      <c r="T226" s="372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hidden="1" x14ac:dyDescent="0.2">
      <c r="A227" s="373"/>
      <c r="B227" s="373"/>
      <c r="C227" s="373"/>
      <c r="D227" s="373"/>
      <c r="E227" s="373"/>
      <c r="F227" s="373"/>
      <c r="G227" s="373"/>
      <c r="H227" s="373"/>
      <c r="I227" s="373"/>
      <c r="J227" s="373"/>
      <c r="K227" s="373"/>
      <c r="L227" s="373"/>
      <c r="M227" s="374"/>
      <c r="N227" s="370" t="s">
        <v>43</v>
      </c>
      <c r="O227" s="371"/>
      <c r="P227" s="371"/>
      <c r="Q227" s="371"/>
      <c r="R227" s="371"/>
      <c r="S227" s="371"/>
      <c r="T227" s="372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hidden="1" customHeight="1" x14ac:dyDescent="0.25">
      <c r="A228" s="394" t="s">
        <v>365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66"/>
      <c r="Z228" s="66"/>
    </row>
    <row r="229" spans="1:53" ht="14.25" hidden="1" customHeight="1" x14ac:dyDescent="0.25">
      <c r="A229" s="379" t="s">
        <v>118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67"/>
      <c r="Z229" s="67"/>
    </row>
    <row r="230" spans="1:53" ht="27" hidden="1" customHeight="1" x14ac:dyDescent="0.25">
      <c r="A230" s="64" t="s">
        <v>366</v>
      </c>
      <c r="B230" s="64" t="s">
        <v>367</v>
      </c>
      <c r="C230" s="37">
        <v>4301011346</v>
      </c>
      <c r="D230" s="366">
        <v>4607091387445</v>
      </c>
      <c r="E230" s="366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8"/>
      <c r="P230" s="368"/>
      <c r="Q230" s="368"/>
      <c r="R230" s="36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hidden="1" customHeight="1" x14ac:dyDescent="0.25">
      <c r="A231" s="64" t="s">
        <v>368</v>
      </c>
      <c r="B231" s="64" t="s">
        <v>369</v>
      </c>
      <c r="C231" s="37">
        <v>4301011362</v>
      </c>
      <c r="D231" s="366">
        <v>4607091386004</v>
      </c>
      <c r="E231" s="366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8"/>
      <c r="P231" s="368"/>
      <c r="Q231" s="368"/>
      <c r="R231" s="36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368</v>
      </c>
      <c r="B232" s="64" t="s">
        <v>370</v>
      </c>
      <c r="C232" s="37">
        <v>4301011308</v>
      </c>
      <c r="D232" s="366">
        <v>4607091386004</v>
      </c>
      <c r="E232" s="36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8"/>
      <c r="P232" s="368"/>
      <c r="Q232" s="368"/>
      <c r="R232" s="36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371</v>
      </c>
      <c r="B233" s="64" t="s">
        <v>372</v>
      </c>
      <c r="C233" s="37">
        <v>4301011347</v>
      </c>
      <c r="D233" s="366">
        <v>4607091386073</v>
      </c>
      <c r="E233" s="366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8"/>
      <c r="P233" s="368"/>
      <c r="Q233" s="368"/>
      <c r="R233" s="36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373</v>
      </c>
      <c r="B234" s="64" t="s">
        <v>374</v>
      </c>
      <c r="C234" s="37">
        <v>4301010928</v>
      </c>
      <c r="D234" s="366">
        <v>4607091387322</v>
      </c>
      <c r="E234" s="366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4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8"/>
      <c r="P234" s="368"/>
      <c r="Q234" s="368"/>
      <c r="R234" s="36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373</v>
      </c>
      <c r="B235" s="64" t="s">
        <v>375</v>
      </c>
      <c r="C235" s="37">
        <v>4301011395</v>
      </c>
      <c r="D235" s="366">
        <v>4607091387322</v>
      </c>
      <c r="E235" s="366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8"/>
      <c r="P235" s="368"/>
      <c r="Q235" s="368"/>
      <c r="R235" s="36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376</v>
      </c>
      <c r="B236" s="64" t="s">
        <v>377</v>
      </c>
      <c r="C236" s="37">
        <v>4301011311</v>
      </c>
      <c r="D236" s="366">
        <v>4607091387377</v>
      </c>
      <c r="E236" s="366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8"/>
      <c r="P236" s="368"/>
      <c r="Q236" s="368"/>
      <c r="R236" s="36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378</v>
      </c>
      <c r="B237" s="64" t="s">
        <v>379</v>
      </c>
      <c r="C237" s="37">
        <v>4301010945</v>
      </c>
      <c r="D237" s="366">
        <v>4607091387353</v>
      </c>
      <c r="E237" s="36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8"/>
      <c r="P237" s="368"/>
      <c r="Q237" s="368"/>
      <c r="R237" s="36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380</v>
      </c>
      <c r="B238" s="64" t="s">
        <v>381</v>
      </c>
      <c r="C238" s="37">
        <v>4301011328</v>
      </c>
      <c r="D238" s="366">
        <v>4607091386011</v>
      </c>
      <c r="E238" s="366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8"/>
      <c r="P238" s="368"/>
      <c r="Q238" s="368"/>
      <c r="R238" s="36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382</v>
      </c>
      <c r="B239" s="64" t="s">
        <v>383</v>
      </c>
      <c r="C239" s="37">
        <v>4301011329</v>
      </c>
      <c r="D239" s="366">
        <v>4607091387308</v>
      </c>
      <c r="E239" s="36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8"/>
      <c r="P239" s="368"/>
      <c r="Q239" s="368"/>
      <c r="R239" s="36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384</v>
      </c>
      <c r="B240" s="64" t="s">
        <v>385</v>
      </c>
      <c r="C240" s="37">
        <v>4301011049</v>
      </c>
      <c r="D240" s="366">
        <v>4607091387339</v>
      </c>
      <c r="E240" s="366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8"/>
      <c r="P240" s="368"/>
      <c r="Q240" s="368"/>
      <c r="R240" s="36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386</v>
      </c>
      <c r="B241" s="64" t="s">
        <v>387</v>
      </c>
      <c r="C241" s="37">
        <v>4301011433</v>
      </c>
      <c r="D241" s="366">
        <v>4680115882638</v>
      </c>
      <c r="E241" s="366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8"/>
      <c r="P241" s="368"/>
      <c r="Q241" s="368"/>
      <c r="R241" s="36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388</v>
      </c>
      <c r="B242" s="64" t="s">
        <v>389</v>
      </c>
      <c r="C242" s="37">
        <v>4301011573</v>
      </c>
      <c r="D242" s="366">
        <v>4680115881938</v>
      </c>
      <c r="E242" s="36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8"/>
      <c r="P242" s="368"/>
      <c r="Q242" s="368"/>
      <c r="R242" s="36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hidden="1" customHeight="1" x14ac:dyDescent="0.25">
      <c r="A243" s="64" t="s">
        <v>390</v>
      </c>
      <c r="B243" s="64" t="s">
        <v>391</v>
      </c>
      <c r="C243" s="37">
        <v>4301010944</v>
      </c>
      <c r="D243" s="366">
        <v>4607091387346</v>
      </c>
      <c r="E243" s="36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8"/>
      <c r="P243" s="368"/>
      <c r="Q243" s="368"/>
      <c r="R243" s="36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392</v>
      </c>
      <c r="B244" s="64" t="s">
        <v>393</v>
      </c>
      <c r="C244" s="37">
        <v>4301011353</v>
      </c>
      <c r="D244" s="366">
        <v>4607091389807</v>
      </c>
      <c r="E244" s="36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8"/>
      <c r="P244" s="368"/>
      <c r="Q244" s="368"/>
      <c r="R244" s="36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idden="1" x14ac:dyDescent="0.2">
      <c r="A245" s="373"/>
      <c r="B245" s="373"/>
      <c r="C245" s="373"/>
      <c r="D245" s="373"/>
      <c r="E245" s="373"/>
      <c r="F245" s="373"/>
      <c r="G245" s="373"/>
      <c r="H245" s="373"/>
      <c r="I245" s="373"/>
      <c r="J245" s="373"/>
      <c r="K245" s="373"/>
      <c r="L245" s="373"/>
      <c r="M245" s="374"/>
      <c r="N245" s="370" t="s">
        <v>43</v>
      </c>
      <c r="O245" s="371"/>
      <c r="P245" s="371"/>
      <c r="Q245" s="371"/>
      <c r="R245" s="371"/>
      <c r="S245" s="371"/>
      <c r="T245" s="372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hidden="1" x14ac:dyDescent="0.2">
      <c r="A246" s="373"/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4"/>
      <c r="N246" s="370" t="s">
        <v>43</v>
      </c>
      <c r="O246" s="371"/>
      <c r="P246" s="371"/>
      <c r="Q246" s="371"/>
      <c r="R246" s="371"/>
      <c r="S246" s="371"/>
      <c r="T246" s="372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hidden="1" customHeight="1" x14ac:dyDescent="0.25">
      <c r="A247" s="379" t="s">
        <v>110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67"/>
      <c r="Z247" s="67"/>
    </row>
    <row r="248" spans="1:53" ht="27" hidden="1" customHeight="1" x14ac:dyDescent="0.25">
      <c r="A248" s="64" t="s">
        <v>394</v>
      </c>
      <c r="B248" s="64" t="s">
        <v>395</v>
      </c>
      <c r="C248" s="37">
        <v>4301020254</v>
      </c>
      <c r="D248" s="366">
        <v>4680115881914</v>
      </c>
      <c r="E248" s="366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8"/>
      <c r="P248" s="368"/>
      <c r="Q248" s="368"/>
      <c r="R248" s="369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hidden="1" x14ac:dyDescent="0.2">
      <c r="A249" s="373"/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4"/>
      <c r="N249" s="370" t="s">
        <v>43</v>
      </c>
      <c r="O249" s="371"/>
      <c r="P249" s="371"/>
      <c r="Q249" s="371"/>
      <c r="R249" s="371"/>
      <c r="S249" s="371"/>
      <c r="T249" s="372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hidden="1" x14ac:dyDescent="0.2">
      <c r="A250" s="373"/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4"/>
      <c r="N250" s="370" t="s">
        <v>43</v>
      </c>
      <c r="O250" s="371"/>
      <c r="P250" s="371"/>
      <c r="Q250" s="371"/>
      <c r="R250" s="371"/>
      <c r="S250" s="371"/>
      <c r="T250" s="372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hidden="1" customHeight="1" x14ac:dyDescent="0.25">
      <c r="A251" s="379" t="s">
        <v>76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67"/>
      <c r="Z251" s="67"/>
    </row>
    <row r="252" spans="1:53" ht="27" hidden="1" customHeight="1" x14ac:dyDescent="0.25">
      <c r="A252" s="64" t="s">
        <v>396</v>
      </c>
      <c r="B252" s="64" t="s">
        <v>397</v>
      </c>
      <c r="C252" s="37">
        <v>4301030878</v>
      </c>
      <c r="D252" s="366">
        <v>4607091387193</v>
      </c>
      <c r="E252" s="36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8"/>
      <c r="P252" s="368"/>
      <c r="Q252" s="368"/>
      <c r="R252" s="369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4301031153</v>
      </c>
      <c r="D253" s="366">
        <v>4607091387230</v>
      </c>
      <c r="E253" s="36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8"/>
      <c r="P253" s="368"/>
      <c r="Q253" s="368"/>
      <c r="R253" s="369"/>
      <c r="S253" s="40" t="s">
        <v>48</v>
      </c>
      <c r="T253" s="40" t="s">
        <v>48</v>
      </c>
      <c r="U253" s="41" t="s">
        <v>0</v>
      </c>
      <c r="V253" s="59">
        <v>8</v>
      </c>
      <c r="W253" s="56">
        <f>IFERROR(IF(V253="",0,CEILING((V253/$H253),1)*$H253),"")</f>
        <v>8.4</v>
      </c>
      <c r="X253" s="42">
        <f>IFERROR(IF(W253=0,"",ROUNDUP(W253/H253,0)*0.00753),"")</f>
        <v>1.506E-2</v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400</v>
      </c>
      <c r="B254" s="64" t="s">
        <v>401</v>
      </c>
      <c r="C254" s="37">
        <v>4301031152</v>
      </c>
      <c r="D254" s="366">
        <v>4607091387285</v>
      </c>
      <c r="E254" s="366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8"/>
      <c r="P254" s="368"/>
      <c r="Q254" s="368"/>
      <c r="R254" s="36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402</v>
      </c>
      <c r="B255" s="64" t="s">
        <v>403</v>
      </c>
      <c r="C255" s="37">
        <v>4301031164</v>
      </c>
      <c r="D255" s="366">
        <v>4680115880481</v>
      </c>
      <c r="E255" s="366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8"/>
      <c r="P255" s="368"/>
      <c r="Q255" s="368"/>
      <c r="R255" s="36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373"/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4"/>
      <c r="N256" s="370" t="s">
        <v>43</v>
      </c>
      <c r="O256" s="371"/>
      <c r="P256" s="371"/>
      <c r="Q256" s="371"/>
      <c r="R256" s="371"/>
      <c r="S256" s="371"/>
      <c r="T256" s="372"/>
      <c r="U256" s="43" t="s">
        <v>42</v>
      </c>
      <c r="V256" s="44">
        <f>IFERROR(V252/H252,"0")+IFERROR(V253/H253,"0")+IFERROR(V254/H254,"0")+IFERROR(V255/H255,"0")</f>
        <v>1.9047619047619047</v>
      </c>
      <c r="W256" s="44">
        <f>IFERROR(W252/H252,"0")+IFERROR(W253/H253,"0")+IFERROR(W254/H254,"0")+IFERROR(W255/H255,"0")</f>
        <v>2</v>
      </c>
      <c r="X256" s="44">
        <f>IFERROR(IF(X252="",0,X252),"0")+IFERROR(IF(X253="",0,X253),"0")+IFERROR(IF(X254="",0,X254),"0")+IFERROR(IF(X255="",0,X255),"0")</f>
        <v>1.506E-2</v>
      </c>
      <c r="Y256" s="68"/>
      <c r="Z256" s="68"/>
    </row>
    <row r="257" spans="1:53" x14ac:dyDescent="0.2">
      <c r="A257" s="373"/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4"/>
      <c r="N257" s="370" t="s">
        <v>43</v>
      </c>
      <c r="O257" s="371"/>
      <c r="P257" s="371"/>
      <c r="Q257" s="371"/>
      <c r="R257" s="371"/>
      <c r="S257" s="371"/>
      <c r="T257" s="372"/>
      <c r="U257" s="43" t="s">
        <v>0</v>
      </c>
      <c r="V257" s="44">
        <f>IFERROR(SUM(V252:V255),"0")</f>
        <v>8</v>
      </c>
      <c r="W257" s="44">
        <f>IFERROR(SUM(W252:W255),"0")</f>
        <v>8.4</v>
      </c>
      <c r="X257" s="43"/>
      <c r="Y257" s="68"/>
      <c r="Z257" s="68"/>
    </row>
    <row r="258" spans="1:53" ht="14.25" hidden="1" customHeight="1" x14ac:dyDescent="0.25">
      <c r="A258" s="379" t="s">
        <v>81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366">
        <v>4607091387766</v>
      </c>
      <c r="E259" s="366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8"/>
      <c r="P259" s="368"/>
      <c r="Q259" s="368"/>
      <c r="R259" s="369"/>
      <c r="S259" s="40" t="s">
        <v>48</v>
      </c>
      <c r="T259" s="40" t="s">
        <v>48</v>
      </c>
      <c r="U259" s="41" t="s">
        <v>0</v>
      </c>
      <c r="V259" s="59">
        <v>80</v>
      </c>
      <c r="W259" s="56">
        <f t="shared" ref="W259:W268" si="15">IFERROR(IF(V259="",0,CEILING((V259/$H259),1)*$H259),"")</f>
        <v>85.8</v>
      </c>
      <c r="X259" s="42">
        <f>IFERROR(IF(W259=0,"",ROUNDUP(W259/H259,0)*0.02175),"")</f>
        <v>0.23924999999999999</v>
      </c>
      <c r="Y259" s="69" t="s">
        <v>48</v>
      </c>
      <c r="Z259" s="70" t="s">
        <v>48</v>
      </c>
      <c r="AD259" s="71"/>
      <c r="BA259" s="220" t="s">
        <v>66</v>
      </c>
    </row>
    <row r="260" spans="1:53" ht="27" hidden="1" customHeight="1" x14ac:dyDescent="0.25">
      <c r="A260" s="64" t="s">
        <v>406</v>
      </c>
      <c r="B260" s="64" t="s">
        <v>407</v>
      </c>
      <c r="C260" s="37">
        <v>4301051116</v>
      </c>
      <c r="D260" s="366">
        <v>4607091387957</v>
      </c>
      <c r="E260" s="366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8"/>
      <c r="P260" s="368"/>
      <c r="Q260" s="368"/>
      <c r="R260" s="36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408</v>
      </c>
      <c r="B261" s="64" t="s">
        <v>409</v>
      </c>
      <c r="C261" s="37">
        <v>4301051115</v>
      </c>
      <c r="D261" s="366">
        <v>4607091387964</v>
      </c>
      <c r="E261" s="366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8"/>
      <c r="P261" s="368"/>
      <c r="Q261" s="368"/>
      <c r="R261" s="36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410</v>
      </c>
      <c r="B262" s="64" t="s">
        <v>411</v>
      </c>
      <c r="C262" s="37">
        <v>4301051461</v>
      </c>
      <c r="D262" s="366">
        <v>4680115883604</v>
      </c>
      <c r="E262" s="366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8"/>
      <c r="P262" s="368"/>
      <c r="Q262" s="368"/>
      <c r="R262" s="36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412</v>
      </c>
      <c r="B263" s="64" t="s">
        <v>413</v>
      </c>
      <c r="C263" s="37">
        <v>4301051485</v>
      </c>
      <c r="D263" s="366">
        <v>4680115883567</v>
      </c>
      <c r="E263" s="366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8"/>
      <c r="P263" s="368"/>
      <c r="Q263" s="368"/>
      <c r="R263" s="36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414</v>
      </c>
      <c r="B264" s="64" t="s">
        <v>415</v>
      </c>
      <c r="C264" s="37">
        <v>4301051134</v>
      </c>
      <c r="D264" s="366">
        <v>4607091381672</v>
      </c>
      <c r="E264" s="366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8"/>
      <c r="P264" s="368"/>
      <c r="Q264" s="368"/>
      <c r="R264" s="36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416</v>
      </c>
      <c r="B265" s="64" t="s">
        <v>417</v>
      </c>
      <c r="C265" s="37">
        <v>4301051130</v>
      </c>
      <c r="D265" s="366">
        <v>4607091387537</v>
      </c>
      <c r="E265" s="366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8"/>
      <c r="P265" s="368"/>
      <c r="Q265" s="368"/>
      <c r="R265" s="36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418</v>
      </c>
      <c r="B266" s="64" t="s">
        <v>419</v>
      </c>
      <c r="C266" s="37">
        <v>4301051132</v>
      </c>
      <c r="D266" s="366">
        <v>4607091387513</v>
      </c>
      <c r="E266" s="366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8"/>
      <c r="P266" s="368"/>
      <c r="Q266" s="368"/>
      <c r="R266" s="36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hidden="1" customHeight="1" x14ac:dyDescent="0.25">
      <c r="A267" s="64" t="s">
        <v>420</v>
      </c>
      <c r="B267" s="64" t="s">
        <v>421</v>
      </c>
      <c r="C267" s="37">
        <v>4301051277</v>
      </c>
      <c r="D267" s="366">
        <v>4680115880511</v>
      </c>
      <c r="E267" s="366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8"/>
      <c r="P267" s="368"/>
      <c r="Q267" s="368"/>
      <c r="R267" s="36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hidden="1" customHeight="1" x14ac:dyDescent="0.25">
      <c r="A268" s="64" t="s">
        <v>422</v>
      </c>
      <c r="B268" s="64" t="s">
        <v>423</v>
      </c>
      <c r="C268" s="37">
        <v>4301051344</v>
      </c>
      <c r="D268" s="366">
        <v>4680115880412</v>
      </c>
      <c r="E268" s="366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1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8"/>
      <c r="P268" s="368"/>
      <c r="Q268" s="368"/>
      <c r="R268" s="369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373"/>
      <c r="B269" s="373"/>
      <c r="C269" s="373"/>
      <c r="D269" s="373"/>
      <c r="E269" s="373"/>
      <c r="F269" s="373"/>
      <c r="G269" s="373"/>
      <c r="H269" s="373"/>
      <c r="I269" s="373"/>
      <c r="J269" s="373"/>
      <c r="K269" s="373"/>
      <c r="L269" s="373"/>
      <c r="M269" s="374"/>
      <c r="N269" s="370" t="s">
        <v>43</v>
      </c>
      <c r="O269" s="371"/>
      <c r="P269" s="371"/>
      <c r="Q269" s="371"/>
      <c r="R269" s="371"/>
      <c r="S269" s="371"/>
      <c r="T269" s="372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10.256410256410257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11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0.23924999999999999</v>
      </c>
      <c r="Y269" s="68"/>
      <c r="Z269" s="68"/>
    </row>
    <row r="270" spans="1:53" x14ac:dyDescent="0.2">
      <c r="A270" s="373"/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4"/>
      <c r="N270" s="370" t="s">
        <v>43</v>
      </c>
      <c r="O270" s="371"/>
      <c r="P270" s="371"/>
      <c r="Q270" s="371"/>
      <c r="R270" s="371"/>
      <c r="S270" s="371"/>
      <c r="T270" s="372"/>
      <c r="U270" s="43" t="s">
        <v>0</v>
      </c>
      <c r="V270" s="44">
        <f>IFERROR(SUM(V259:V268),"0")</f>
        <v>80</v>
      </c>
      <c r="W270" s="44">
        <f>IFERROR(SUM(W259:W268),"0")</f>
        <v>85.8</v>
      </c>
      <c r="X270" s="43"/>
      <c r="Y270" s="68"/>
      <c r="Z270" s="68"/>
    </row>
    <row r="271" spans="1:53" ht="14.25" hidden="1" customHeight="1" x14ac:dyDescent="0.25">
      <c r="A271" s="379" t="s">
        <v>216</v>
      </c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79"/>
      <c r="P271" s="379"/>
      <c r="Q271" s="379"/>
      <c r="R271" s="379"/>
      <c r="S271" s="379"/>
      <c r="T271" s="379"/>
      <c r="U271" s="379"/>
      <c r="V271" s="379"/>
      <c r="W271" s="379"/>
      <c r="X271" s="379"/>
      <c r="Y271" s="67"/>
      <c r="Z271" s="67"/>
    </row>
    <row r="272" spans="1:53" ht="16.5" customHeight="1" x14ac:dyDescent="0.25">
      <c r="A272" s="64" t="s">
        <v>424</v>
      </c>
      <c r="B272" s="64" t="s">
        <v>425</v>
      </c>
      <c r="C272" s="37">
        <v>4301060326</v>
      </c>
      <c r="D272" s="366">
        <v>4607091380880</v>
      </c>
      <c r="E272" s="366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8"/>
      <c r="P272" s="368"/>
      <c r="Q272" s="368"/>
      <c r="R272" s="369"/>
      <c r="S272" s="40" t="s">
        <v>48</v>
      </c>
      <c r="T272" s="40" t="s">
        <v>48</v>
      </c>
      <c r="U272" s="41" t="s">
        <v>0</v>
      </c>
      <c r="V272" s="59">
        <v>40</v>
      </c>
      <c r="W272" s="56">
        <f>IFERROR(IF(V272="",0,CEILING((V272/$H272),1)*$H272),"")</f>
        <v>42</v>
      </c>
      <c r="X272" s="42">
        <f>IFERROR(IF(W272=0,"",ROUNDUP(W272/H272,0)*0.02175),"")</f>
        <v>0.10874999999999999</v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426</v>
      </c>
      <c r="B273" s="64" t="s">
        <v>427</v>
      </c>
      <c r="C273" s="37">
        <v>4301060308</v>
      </c>
      <c r="D273" s="366">
        <v>4607091384482</v>
      </c>
      <c r="E273" s="366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8"/>
      <c r="P273" s="368"/>
      <c r="Q273" s="368"/>
      <c r="R273" s="369"/>
      <c r="S273" s="40" t="s">
        <v>48</v>
      </c>
      <c r="T273" s="40" t="s">
        <v>48</v>
      </c>
      <c r="U273" s="41" t="s">
        <v>0</v>
      </c>
      <c r="V273" s="59">
        <v>92</v>
      </c>
      <c r="W273" s="56">
        <f>IFERROR(IF(V273="",0,CEILING((V273/$H273),1)*$H273),"")</f>
        <v>93.6</v>
      </c>
      <c r="X273" s="42">
        <f>IFERROR(IF(W273=0,"",ROUNDUP(W273/H273,0)*0.02175),"")</f>
        <v>0.26100000000000001</v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428</v>
      </c>
      <c r="B274" s="64" t="s">
        <v>429</v>
      </c>
      <c r="C274" s="37">
        <v>4301060325</v>
      </c>
      <c r="D274" s="366">
        <v>4607091380897</v>
      </c>
      <c r="E274" s="366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8"/>
      <c r="P274" s="368"/>
      <c r="Q274" s="368"/>
      <c r="R274" s="369"/>
      <c r="S274" s="40" t="s">
        <v>48</v>
      </c>
      <c r="T274" s="40" t="s">
        <v>48</v>
      </c>
      <c r="U274" s="41" t="s">
        <v>0</v>
      </c>
      <c r="V274" s="59">
        <v>50</v>
      </c>
      <c r="W274" s="56">
        <f>IFERROR(IF(V274="",0,CEILING((V274/$H274),1)*$H274),"")</f>
        <v>50.400000000000006</v>
      </c>
      <c r="X274" s="42">
        <f>IFERROR(IF(W274=0,"",ROUNDUP(W274/H274,0)*0.02175),"")</f>
        <v>0.1305</v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373"/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4"/>
      <c r="N275" s="370" t="s">
        <v>43</v>
      </c>
      <c r="O275" s="371"/>
      <c r="P275" s="371"/>
      <c r="Q275" s="371"/>
      <c r="R275" s="371"/>
      <c r="S275" s="371"/>
      <c r="T275" s="372"/>
      <c r="U275" s="43" t="s">
        <v>42</v>
      </c>
      <c r="V275" s="44">
        <f>IFERROR(V272/H272,"0")+IFERROR(V273/H273,"0")+IFERROR(V274/H274,"0")</f>
        <v>22.509157509157511</v>
      </c>
      <c r="W275" s="44">
        <f>IFERROR(W272/H272,"0")+IFERROR(W273/H273,"0")+IFERROR(W274/H274,"0")</f>
        <v>23</v>
      </c>
      <c r="X275" s="44">
        <f>IFERROR(IF(X272="",0,X272),"0")+IFERROR(IF(X273="",0,X273),"0")+IFERROR(IF(X274="",0,X274),"0")</f>
        <v>0.50025000000000008</v>
      </c>
      <c r="Y275" s="68"/>
      <c r="Z275" s="68"/>
    </row>
    <row r="276" spans="1:53" x14ac:dyDescent="0.2">
      <c r="A276" s="373"/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4"/>
      <c r="N276" s="370" t="s">
        <v>43</v>
      </c>
      <c r="O276" s="371"/>
      <c r="P276" s="371"/>
      <c r="Q276" s="371"/>
      <c r="R276" s="371"/>
      <c r="S276" s="371"/>
      <c r="T276" s="372"/>
      <c r="U276" s="43" t="s">
        <v>0</v>
      </c>
      <c r="V276" s="44">
        <f>IFERROR(SUM(V272:V274),"0")</f>
        <v>182</v>
      </c>
      <c r="W276" s="44">
        <f>IFERROR(SUM(W272:W274),"0")</f>
        <v>186</v>
      </c>
      <c r="X276" s="43"/>
      <c r="Y276" s="68"/>
      <c r="Z276" s="68"/>
    </row>
    <row r="277" spans="1:53" ht="14.25" hidden="1" customHeight="1" x14ac:dyDescent="0.25">
      <c r="A277" s="379" t="s">
        <v>96</v>
      </c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  <c r="X277" s="379"/>
      <c r="Y277" s="67"/>
      <c r="Z277" s="67"/>
    </row>
    <row r="278" spans="1:53" ht="16.5" hidden="1" customHeight="1" x14ac:dyDescent="0.25">
      <c r="A278" s="64" t="s">
        <v>430</v>
      </c>
      <c r="B278" s="64" t="s">
        <v>431</v>
      </c>
      <c r="C278" s="37">
        <v>4301030232</v>
      </c>
      <c r="D278" s="366">
        <v>4607091388374</v>
      </c>
      <c r="E278" s="366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11" t="s">
        <v>432</v>
      </c>
      <c r="O278" s="368"/>
      <c r="P278" s="368"/>
      <c r="Q278" s="368"/>
      <c r="R278" s="36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hidden="1" customHeight="1" x14ac:dyDescent="0.25">
      <c r="A279" s="64" t="s">
        <v>433</v>
      </c>
      <c r="B279" s="64" t="s">
        <v>434</v>
      </c>
      <c r="C279" s="37">
        <v>4301030235</v>
      </c>
      <c r="D279" s="366">
        <v>4607091388381</v>
      </c>
      <c r="E279" s="366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06" t="s">
        <v>435</v>
      </c>
      <c r="O279" s="368"/>
      <c r="P279" s="368"/>
      <c r="Q279" s="368"/>
      <c r="R279" s="36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hidden="1" customHeight="1" x14ac:dyDescent="0.25">
      <c r="A280" s="64" t="s">
        <v>436</v>
      </c>
      <c r="B280" s="64" t="s">
        <v>437</v>
      </c>
      <c r="C280" s="37">
        <v>4301030233</v>
      </c>
      <c r="D280" s="366">
        <v>4607091388404</v>
      </c>
      <c r="E280" s="366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8"/>
      <c r="P280" s="368"/>
      <c r="Q280" s="368"/>
      <c r="R280" s="369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hidden="1" x14ac:dyDescent="0.2">
      <c r="A281" s="373"/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4"/>
      <c r="N281" s="370" t="s">
        <v>43</v>
      </c>
      <c r="O281" s="371"/>
      <c r="P281" s="371"/>
      <c r="Q281" s="371"/>
      <c r="R281" s="371"/>
      <c r="S281" s="371"/>
      <c r="T281" s="372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hidden="1" x14ac:dyDescent="0.2">
      <c r="A282" s="373"/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4"/>
      <c r="N282" s="370" t="s">
        <v>43</v>
      </c>
      <c r="O282" s="371"/>
      <c r="P282" s="371"/>
      <c r="Q282" s="371"/>
      <c r="R282" s="371"/>
      <c r="S282" s="371"/>
      <c r="T282" s="372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hidden="1" customHeight="1" x14ac:dyDescent="0.25">
      <c r="A283" s="379" t="s">
        <v>438</v>
      </c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  <c r="X283" s="379"/>
      <c r="Y283" s="67"/>
      <c r="Z283" s="67"/>
    </row>
    <row r="284" spans="1:53" ht="16.5" hidden="1" customHeight="1" x14ac:dyDescent="0.25">
      <c r="A284" s="64" t="s">
        <v>439</v>
      </c>
      <c r="B284" s="64" t="s">
        <v>440</v>
      </c>
      <c r="C284" s="37">
        <v>4301180007</v>
      </c>
      <c r="D284" s="366">
        <v>4680115881808</v>
      </c>
      <c r="E284" s="36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8"/>
      <c r="P284" s="368"/>
      <c r="Q284" s="368"/>
      <c r="R284" s="36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hidden="1" customHeight="1" x14ac:dyDescent="0.25">
      <c r="A285" s="64" t="s">
        <v>443</v>
      </c>
      <c r="B285" s="64" t="s">
        <v>444</v>
      </c>
      <c r="C285" s="37">
        <v>4301180006</v>
      </c>
      <c r="D285" s="366">
        <v>4680115881822</v>
      </c>
      <c r="E285" s="36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8"/>
      <c r="P285" s="368"/>
      <c r="Q285" s="368"/>
      <c r="R285" s="36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hidden="1" customHeight="1" x14ac:dyDescent="0.25">
      <c r="A286" s="64" t="s">
        <v>445</v>
      </c>
      <c r="B286" s="64" t="s">
        <v>446</v>
      </c>
      <c r="C286" s="37">
        <v>4301180001</v>
      </c>
      <c r="D286" s="366">
        <v>4680115880016</v>
      </c>
      <c r="E286" s="366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8"/>
      <c r="P286" s="368"/>
      <c r="Q286" s="368"/>
      <c r="R286" s="369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hidden="1" x14ac:dyDescent="0.2">
      <c r="A287" s="373"/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4"/>
      <c r="N287" s="370" t="s">
        <v>43</v>
      </c>
      <c r="O287" s="371"/>
      <c r="P287" s="371"/>
      <c r="Q287" s="371"/>
      <c r="R287" s="371"/>
      <c r="S287" s="371"/>
      <c r="T287" s="372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hidden="1" x14ac:dyDescent="0.2">
      <c r="A288" s="373"/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4"/>
      <c r="N288" s="370" t="s">
        <v>43</v>
      </c>
      <c r="O288" s="371"/>
      <c r="P288" s="371"/>
      <c r="Q288" s="371"/>
      <c r="R288" s="371"/>
      <c r="S288" s="371"/>
      <c r="T288" s="372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hidden="1" customHeight="1" x14ac:dyDescent="0.25">
      <c r="A289" s="394" t="s">
        <v>447</v>
      </c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4"/>
      <c r="O289" s="394"/>
      <c r="P289" s="394"/>
      <c r="Q289" s="394"/>
      <c r="R289" s="394"/>
      <c r="S289" s="394"/>
      <c r="T289" s="394"/>
      <c r="U289" s="394"/>
      <c r="V289" s="394"/>
      <c r="W289" s="394"/>
      <c r="X289" s="394"/>
      <c r="Y289" s="66"/>
      <c r="Z289" s="66"/>
    </row>
    <row r="290" spans="1:53" ht="14.25" hidden="1" customHeight="1" x14ac:dyDescent="0.25">
      <c r="A290" s="379" t="s">
        <v>118</v>
      </c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  <c r="Y290" s="67"/>
      <c r="Z290" s="67"/>
    </row>
    <row r="291" spans="1:53" ht="27" hidden="1" customHeight="1" x14ac:dyDescent="0.25">
      <c r="A291" s="64" t="s">
        <v>448</v>
      </c>
      <c r="B291" s="64" t="s">
        <v>449</v>
      </c>
      <c r="C291" s="37">
        <v>4301011315</v>
      </c>
      <c r="D291" s="366">
        <v>4607091387421</v>
      </c>
      <c r="E291" s="366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8"/>
      <c r="P291" s="368"/>
      <c r="Q291" s="368"/>
      <c r="R291" s="36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448</v>
      </c>
      <c r="B292" s="64" t="s">
        <v>450</v>
      </c>
      <c r="C292" s="37">
        <v>4301011121</v>
      </c>
      <c r="D292" s="366">
        <v>4607091387421</v>
      </c>
      <c r="E292" s="366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5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8"/>
      <c r="P292" s="368"/>
      <c r="Q292" s="368"/>
      <c r="R292" s="36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4301011322</v>
      </c>
      <c r="D293" s="366">
        <v>4607091387452</v>
      </c>
      <c r="E293" s="36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50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8"/>
      <c r="P293" s="368"/>
      <c r="Q293" s="368"/>
      <c r="R293" s="369"/>
      <c r="S293" s="40" t="s">
        <v>48</v>
      </c>
      <c r="T293" s="40" t="s">
        <v>48</v>
      </c>
      <c r="U293" s="41" t="s">
        <v>0</v>
      </c>
      <c r="V293" s="59">
        <v>40</v>
      </c>
      <c r="W293" s="56">
        <f t="shared" si="16"/>
        <v>43.2</v>
      </c>
      <c r="X293" s="42">
        <f>IFERROR(IF(W293=0,"",ROUNDUP(W293/H293,0)*0.02175),"")</f>
        <v>8.6999999999999994E-2</v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451</v>
      </c>
      <c r="B294" s="64" t="s">
        <v>453</v>
      </c>
      <c r="C294" s="37">
        <v>4301011396</v>
      </c>
      <c r="D294" s="366">
        <v>4607091387452</v>
      </c>
      <c r="E294" s="36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50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8"/>
      <c r="P294" s="368"/>
      <c r="Q294" s="368"/>
      <c r="R294" s="36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451</v>
      </c>
      <c r="B295" s="64" t="s">
        <v>454</v>
      </c>
      <c r="C295" s="37">
        <v>4301011619</v>
      </c>
      <c r="D295" s="366">
        <v>4607091387452</v>
      </c>
      <c r="E295" s="366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50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8"/>
      <c r="P295" s="368"/>
      <c r="Q295" s="368"/>
      <c r="R295" s="36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455</v>
      </c>
      <c r="B296" s="64" t="s">
        <v>456</v>
      </c>
      <c r="C296" s="37">
        <v>4301011313</v>
      </c>
      <c r="D296" s="366">
        <v>4607091385984</v>
      </c>
      <c r="E296" s="366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8"/>
      <c r="P296" s="368"/>
      <c r="Q296" s="368"/>
      <c r="R296" s="369"/>
      <c r="S296" s="40" t="s">
        <v>48</v>
      </c>
      <c r="T296" s="40" t="s">
        <v>48</v>
      </c>
      <c r="U296" s="41" t="s">
        <v>0</v>
      </c>
      <c r="V296" s="59">
        <v>10</v>
      </c>
      <c r="W296" s="56">
        <f t="shared" si="16"/>
        <v>10.8</v>
      </c>
      <c r="X296" s="42">
        <f>IFERROR(IF(W296=0,"",ROUNDUP(W296/H296,0)*0.02175),"")</f>
        <v>2.1749999999999999E-2</v>
      </c>
      <c r="Y296" s="69" t="s">
        <v>48</v>
      </c>
      <c r="Z296" s="70" t="s">
        <v>48</v>
      </c>
      <c r="AD296" s="71"/>
      <c r="BA296" s="244" t="s">
        <v>66</v>
      </c>
    </row>
    <row r="297" spans="1:53" ht="27" hidden="1" customHeight="1" x14ac:dyDescent="0.25">
      <c r="A297" s="64" t="s">
        <v>457</v>
      </c>
      <c r="B297" s="64" t="s">
        <v>458</v>
      </c>
      <c r="C297" s="37">
        <v>4301011316</v>
      </c>
      <c r="D297" s="366">
        <v>4607091387438</v>
      </c>
      <c r="E297" s="366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8"/>
      <c r="P297" s="368"/>
      <c r="Q297" s="368"/>
      <c r="R297" s="36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hidden="1" customHeight="1" x14ac:dyDescent="0.25">
      <c r="A298" s="64" t="s">
        <v>459</v>
      </c>
      <c r="B298" s="64" t="s">
        <v>460</v>
      </c>
      <c r="C298" s="37">
        <v>4301011318</v>
      </c>
      <c r="D298" s="366">
        <v>4607091387469</v>
      </c>
      <c r="E298" s="366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4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8"/>
      <c r="P298" s="368"/>
      <c r="Q298" s="368"/>
      <c r="R298" s="369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x14ac:dyDescent="0.2">
      <c r="A299" s="373"/>
      <c r="B299" s="373"/>
      <c r="C299" s="373"/>
      <c r="D299" s="373"/>
      <c r="E299" s="373"/>
      <c r="F299" s="373"/>
      <c r="G299" s="373"/>
      <c r="H299" s="373"/>
      <c r="I299" s="373"/>
      <c r="J299" s="373"/>
      <c r="K299" s="373"/>
      <c r="L299" s="373"/>
      <c r="M299" s="374"/>
      <c r="N299" s="370" t="s">
        <v>43</v>
      </c>
      <c r="O299" s="371"/>
      <c r="P299" s="371"/>
      <c r="Q299" s="371"/>
      <c r="R299" s="371"/>
      <c r="S299" s="371"/>
      <c r="T299" s="372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4.6296296296296289</v>
      </c>
      <c r="W299" s="44">
        <f>IFERROR(W291/H291,"0")+IFERROR(W292/H292,"0")+IFERROR(W293/H293,"0")+IFERROR(W294/H294,"0")+IFERROR(W295/H295,"0")+IFERROR(W296/H296,"0")+IFERROR(W297/H297,"0")+IFERROR(W298/H298,"0")</f>
        <v>5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0.10874999999999999</v>
      </c>
      <c r="Y299" s="68"/>
      <c r="Z299" s="68"/>
    </row>
    <row r="300" spans="1:53" x14ac:dyDescent="0.2">
      <c r="A300" s="373"/>
      <c r="B300" s="373"/>
      <c r="C300" s="373"/>
      <c r="D300" s="373"/>
      <c r="E300" s="373"/>
      <c r="F300" s="373"/>
      <c r="G300" s="373"/>
      <c r="H300" s="373"/>
      <c r="I300" s="373"/>
      <c r="J300" s="373"/>
      <c r="K300" s="373"/>
      <c r="L300" s="373"/>
      <c r="M300" s="374"/>
      <c r="N300" s="370" t="s">
        <v>43</v>
      </c>
      <c r="O300" s="371"/>
      <c r="P300" s="371"/>
      <c r="Q300" s="371"/>
      <c r="R300" s="371"/>
      <c r="S300" s="371"/>
      <c r="T300" s="372"/>
      <c r="U300" s="43" t="s">
        <v>0</v>
      </c>
      <c r="V300" s="44">
        <f>IFERROR(SUM(V291:V298),"0")</f>
        <v>50</v>
      </c>
      <c r="W300" s="44">
        <f>IFERROR(SUM(W291:W298),"0")</f>
        <v>54</v>
      </c>
      <c r="X300" s="43"/>
      <c r="Y300" s="68"/>
      <c r="Z300" s="68"/>
    </row>
    <row r="301" spans="1:53" ht="14.25" hidden="1" customHeight="1" x14ac:dyDescent="0.25">
      <c r="A301" s="379" t="s">
        <v>76</v>
      </c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379"/>
      <c r="P301" s="379"/>
      <c r="Q301" s="379"/>
      <c r="R301" s="379"/>
      <c r="S301" s="379"/>
      <c r="T301" s="379"/>
      <c r="U301" s="379"/>
      <c r="V301" s="379"/>
      <c r="W301" s="379"/>
      <c r="X301" s="379"/>
      <c r="Y301" s="67"/>
      <c r="Z301" s="67"/>
    </row>
    <row r="302" spans="1:53" ht="27" hidden="1" customHeight="1" x14ac:dyDescent="0.25">
      <c r="A302" s="64" t="s">
        <v>461</v>
      </c>
      <c r="B302" s="64" t="s">
        <v>462</v>
      </c>
      <c r="C302" s="37">
        <v>4301031154</v>
      </c>
      <c r="D302" s="366">
        <v>4607091387292</v>
      </c>
      <c r="E302" s="366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4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8"/>
      <c r="P302" s="368"/>
      <c r="Q302" s="368"/>
      <c r="R302" s="36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hidden="1" customHeight="1" x14ac:dyDescent="0.25">
      <c r="A303" s="64" t="s">
        <v>463</v>
      </c>
      <c r="B303" s="64" t="s">
        <v>464</v>
      </c>
      <c r="C303" s="37">
        <v>4301031155</v>
      </c>
      <c r="D303" s="366">
        <v>4607091387315</v>
      </c>
      <c r="E303" s="366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4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8"/>
      <c r="P303" s="368"/>
      <c r="Q303" s="368"/>
      <c r="R303" s="369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hidden="1" x14ac:dyDescent="0.2">
      <c r="A304" s="373"/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373"/>
      <c r="M304" s="374"/>
      <c r="N304" s="370" t="s">
        <v>43</v>
      </c>
      <c r="O304" s="371"/>
      <c r="P304" s="371"/>
      <c r="Q304" s="371"/>
      <c r="R304" s="371"/>
      <c r="S304" s="371"/>
      <c r="T304" s="372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hidden="1" x14ac:dyDescent="0.2">
      <c r="A305" s="373"/>
      <c r="B305" s="373"/>
      <c r="C305" s="373"/>
      <c r="D305" s="373"/>
      <c r="E305" s="373"/>
      <c r="F305" s="373"/>
      <c r="G305" s="373"/>
      <c r="H305" s="373"/>
      <c r="I305" s="373"/>
      <c r="J305" s="373"/>
      <c r="K305" s="373"/>
      <c r="L305" s="373"/>
      <c r="M305" s="374"/>
      <c r="N305" s="370" t="s">
        <v>43</v>
      </c>
      <c r="O305" s="371"/>
      <c r="P305" s="371"/>
      <c r="Q305" s="371"/>
      <c r="R305" s="371"/>
      <c r="S305" s="371"/>
      <c r="T305" s="372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hidden="1" customHeight="1" x14ac:dyDescent="0.25">
      <c r="A306" s="394" t="s">
        <v>465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66"/>
      <c r="Z306" s="66"/>
    </row>
    <row r="307" spans="1:53" ht="14.25" hidden="1" customHeight="1" x14ac:dyDescent="0.25">
      <c r="A307" s="379" t="s">
        <v>76</v>
      </c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79"/>
      <c r="P307" s="379"/>
      <c r="Q307" s="379"/>
      <c r="R307" s="379"/>
      <c r="S307" s="379"/>
      <c r="T307" s="379"/>
      <c r="U307" s="379"/>
      <c r="V307" s="379"/>
      <c r="W307" s="379"/>
      <c r="X307" s="379"/>
      <c r="Y307" s="67"/>
      <c r="Z307" s="67"/>
    </row>
    <row r="308" spans="1:53" ht="27" hidden="1" customHeight="1" x14ac:dyDescent="0.25">
      <c r="A308" s="64" t="s">
        <v>466</v>
      </c>
      <c r="B308" s="64" t="s">
        <v>467</v>
      </c>
      <c r="C308" s="37">
        <v>4301031066</v>
      </c>
      <c r="D308" s="366">
        <v>4607091383836</v>
      </c>
      <c r="E308" s="366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4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8"/>
      <c r="P308" s="368"/>
      <c r="Q308" s="368"/>
      <c r="R308" s="369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hidden="1" x14ac:dyDescent="0.2">
      <c r="A309" s="373"/>
      <c r="B309" s="373"/>
      <c r="C309" s="373"/>
      <c r="D309" s="373"/>
      <c r="E309" s="373"/>
      <c r="F309" s="373"/>
      <c r="G309" s="373"/>
      <c r="H309" s="373"/>
      <c r="I309" s="373"/>
      <c r="J309" s="373"/>
      <c r="K309" s="373"/>
      <c r="L309" s="373"/>
      <c r="M309" s="374"/>
      <c r="N309" s="370" t="s">
        <v>43</v>
      </c>
      <c r="O309" s="371"/>
      <c r="P309" s="371"/>
      <c r="Q309" s="371"/>
      <c r="R309" s="371"/>
      <c r="S309" s="371"/>
      <c r="T309" s="372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hidden="1" x14ac:dyDescent="0.2">
      <c r="A310" s="373"/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4"/>
      <c r="N310" s="370" t="s">
        <v>43</v>
      </c>
      <c r="O310" s="371"/>
      <c r="P310" s="371"/>
      <c r="Q310" s="371"/>
      <c r="R310" s="371"/>
      <c r="S310" s="371"/>
      <c r="T310" s="372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hidden="1" customHeight="1" x14ac:dyDescent="0.25">
      <c r="A311" s="379" t="s">
        <v>81</v>
      </c>
      <c r="B311" s="379"/>
      <c r="C311" s="379"/>
      <c r="D311" s="379"/>
      <c r="E311" s="379"/>
      <c r="F311" s="379"/>
      <c r="G311" s="379"/>
      <c r="H311" s="379"/>
      <c r="I311" s="379"/>
      <c r="J311" s="379"/>
      <c r="K311" s="379"/>
      <c r="L311" s="379"/>
      <c r="M311" s="379"/>
      <c r="N311" s="379"/>
      <c r="O311" s="379"/>
      <c r="P311" s="379"/>
      <c r="Q311" s="379"/>
      <c r="R311" s="379"/>
      <c r="S311" s="379"/>
      <c r="T311" s="379"/>
      <c r="U311" s="379"/>
      <c r="V311" s="379"/>
      <c r="W311" s="379"/>
      <c r="X311" s="379"/>
      <c r="Y311" s="67"/>
      <c r="Z311" s="67"/>
    </row>
    <row r="312" spans="1:53" ht="27" customHeight="1" x14ac:dyDescent="0.25">
      <c r="A312" s="64" t="s">
        <v>468</v>
      </c>
      <c r="B312" s="64" t="s">
        <v>469</v>
      </c>
      <c r="C312" s="37">
        <v>4301051142</v>
      </c>
      <c r="D312" s="366">
        <v>4607091387919</v>
      </c>
      <c r="E312" s="366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4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8"/>
      <c r="P312" s="368"/>
      <c r="Q312" s="368"/>
      <c r="R312" s="369"/>
      <c r="S312" s="40" t="s">
        <v>48</v>
      </c>
      <c r="T312" s="40" t="s">
        <v>48</v>
      </c>
      <c r="U312" s="41" t="s">
        <v>0</v>
      </c>
      <c r="V312" s="59">
        <v>40</v>
      </c>
      <c r="W312" s="56">
        <f>IFERROR(IF(V312="",0,CEILING((V312/$H312),1)*$H312),"")</f>
        <v>40.5</v>
      </c>
      <c r="X312" s="42">
        <f>IFERROR(IF(W312=0,"",ROUNDUP(W312/H312,0)*0.02175),"")</f>
        <v>0.10874999999999999</v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373"/>
      <c r="B313" s="373"/>
      <c r="C313" s="373"/>
      <c r="D313" s="373"/>
      <c r="E313" s="373"/>
      <c r="F313" s="373"/>
      <c r="G313" s="373"/>
      <c r="H313" s="373"/>
      <c r="I313" s="373"/>
      <c r="J313" s="373"/>
      <c r="K313" s="373"/>
      <c r="L313" s="373"/>
      <c r="M313" s="374"/>
      <c r="N313" s="370" t="s">
        <v>43</v>
      </c>
      <c r="O313" s="371"/>
      <c r="P313" s="371"/>
      <c r="Q313" s="371"/>
      <c r="R313" s="371"/>
      <c r="S313" s="371"/>
      <c r="T313" s="372"/>
      <c r="U313" s="43" t="s">
        <v>42</v>
      </c>
      <c r="V313" s="44">
        <f>IFERROR(V312/H312,"0")</f>
        <v>4.9382716049382722</v>
      </c>
      <c r="W313" s="44">
        <f>IFERROR(W312/H312,"0")</f>
        <v>5</v>
      </c>
      <c r="X313" s="44">
        <f>IFERROR(IF(X312="",0,X312),"0")</f>
        <v>0.10874999999999999</v>
      </c>
      <c r="Y313" s="68"/>
      <c r="Z313" s="68"/>
    </row>
    <row r="314" spans="1:53" x14ac:dyDescent="0.2">
      <c r="A314" s="373"/>
      <c r="B314" s="373"/>
      <c r="C314" s="373"/>
      <c r="D314" s="373"/>
      <c r="E314" s="373"/>
      <c r="F314" s="373"/>
      <c r="G314" s="373"/>
      <c r="H314" s="373"/>
      <c r="I314" s="373"/>
      <c r="J314" s="373"/>
      <c r="K314" s="373"/>
      <c r="L314" s="373"/>
      <c r="M314" s="374"/>
      <c r="N314" s="370" t="s">
        <v>43</v>
      </c>
      <c r="O314" s="371"/>
      <c r="P314" s="371"/>
      <c r="Q314" s="371"/>
      <c r="R314" s="371"/>
      <c r="S314" s="371"/>
      <c r="T314" s="372"/>
      <c r="U314" s="43" t="s">
        <v>0</v>
      </c>
      <c r="V314" s="44">
        <f>IFERROR(SUM(V312:V312),"0")</f>
        <v>40</v>
      </c>
      <c r="W314" s="44">
        <f>IFERROR(SUM(W312:W312),"0")</f>
        <v>40.5</v>
      </c>
      <c r="X314" s="43"/>
      <c r="Y314" s="68"/>
      <c r="Z314" s="68"/>
    </row>
    <row r="315" spans="1:53" ht="14.25" hidden="1" customHeight="1" x14ac:dyDescent="0.25">
      <c r="A315" s="379" t="s">
        <v>216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67"/>
      <c r="Z315" s="67"/>
    </row>
    <row r="316" spans="1:53" ht="27" hidden="1" customHeight="1" x14ac:dyDescent="0.25">
      <c r="A316" s="64" t="s">
        <v>470</v>
      </c>
      <c r="B316" s="64" t="s">
        <v>471</v>
      </c>
      <c r="C316" s="37">
        <v>4301060324</v>
      </c>
      <c r="D316" s="366">
        <v>4607091388831</v>
      </c>
      <c r="E316" s="366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8"/>
      <c r="P316" s="368"/>
      <c r="Q316" s="368"/>
      <c r="R316" s="369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hidden="1" x14ac:dyDescent="0.2">
      <c r="A317" s="373"/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4"/>
      <c r="N317" s="370" t="s">
        <v>43</v>
      </c>
      <c r="O317" s="371"/>
      <c r="P317" s="371"/>
      <c r="Q317" s="371"/>
      <c r="R317" s="371"/>
      <c r="S317" s="371"/>
      <c r="T317" s="372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hidden="1" x14ac:dyDescent="0.2">
      <c r="A318" s="373"/>
      <c r="B318" s="373"/>
      <c r="C318" s="373"/>
      <c r="D318" s="373"/>
      <c r="E318" s="373"/>
      <c r="F318" s="373"/>
      <c r="G318" s="373"/>
      <c r="H318" s="373"/>
      <c r="I318" s="373"/>
      <c r="J318" s="373"/>
      <c r="K318" s="373"/>
      <c r="L318" s="373"/>
      <c r="M318" s="374"/>
      <c r="N318" s="370" t="s">
        <v>43</v>
      </c>
      <c r="O318" s="371"/>
      <c r="P318" s="371"/>
      <c r="Q318" s="371"/>
      <c r="R318" s="371"/>
      <c r="S318" s="371"/>
      <c r="T318" s="372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hidden="1" customHeight="1" x14ac:dyDescent="0.25">
      <c r="A319" s="379" t="s">
        <v>96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67"/>
      <c r="Z319" s="67"/>
    </row>
    <row r="320" spans="1:53" ht="27" hidden="1" customHeight="1" x14ac:dyDescent="0.25">
      <c r="A320" s="64" t="s">
        <v>472</v>
      </c>
      <c r="B320" s="64" t="s">
        <v>473</v>
      </c>
      <c r="C320" s="37">
        <v>4301032015</v>
      </c>
      <c r="D320" s="366">
        <v>4607091383102</v>
      </c>
      <c r="E320" s="366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8"/>
      <c r="P320" s="368"/>
      <c r="Q320" s="368"/>
      <c r="R320" s="36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hidden="1" x14ac:dyDescent="0.2">
      <c r="A321" s="373"/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4"/>
      <c r="N321" s="370" t="s">
        <v>43</v>
      </c>
      <c r="O321" s="371"/>
      <c r="P321" s="371"/>
      <c r="Q321" s="371"/>
      <c r="R321" s="371"/>
      <c r="S321" s="371"/>
      <c r="T321" s="372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hidden="1" x14ac:dyDescent="0.2">
      <c r="A322" s="373"/>
      <c r="B322" s="373"/>
      <c r="C322" s="373"/>
      <c r="D322" s="373"/>
      <c r="E322" s="373"/>
      <c r="F322" s="373"/>
      <c r="G322" s="373"/>
      <c r="H322" s="373"/>
      <c r="I322" s="373"/>
      <c r="J322" s="373"/>
      <c r="K322" s="373"/>
      <c r="L322" s="373"/>
      <c r="M322" s="374"/>
      <c r="N322" s="370" t="s">
        <v>43</v>
      </c>
      <c r="O322" s="371"/>
      <c r="P322" s="371"/>
      <c r="Q322" s="371"/>
      <c r="R322" s="371"/>
      <c r="S322" s="371"/>
      <c r="T322" s="372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hidden="1" customHeight="1" x14ac:dyDescent="0.2">
      <c r="A323" s="393" t="s">
        <v>474</v>
      </c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393"/>
      <c r="P323" s="393"/>
      <c r="Q323" s="393"/>
      <c r="R323" s="393"/>
      <c r="S323" s="393"/>
      <c r="T323" s="393"/>
      <c r="U323" s="393"/>
      <c r="V323" s="393"/>
      <c r="W323" s="393"/>
      <c r="X323" s="393"/>
      <c r="Y323" s="55"/>
      <c r="Z323" s="55"/>
    </row>
    <row r="324" spans="1:53" ht="16.5" hidden="1" customHeight="1" x14ac:dyDescent="0.25">
      <c r="A324" s="394" t="s">
        <v>475</v>
      </c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4"/>
      <c r="N324" s="394"/>
      <c r="O324" s="394"/>
      <c r="P324" s="394"/>
      <c r="Q324" s="394"/>
      <c r="R324" s="394"/>
      <c r="S324" s="394"/>
      <c r="T324" s="394"/>
      <c r="U324" s="394"/>
      <c r="V324" s="394"/>
      <c r="W324" s="394"/>
      <c r="X324" s="394"/>
      <c r="Y324" s="66"/>
      <c r="Z324" s="66"/>
    </row>
    <row r="325" spans="1:53" ht="14.25" hidden="1" customHeight="1" x14ac:dyDescent="0.25">
      <c r="A325" s="379" t="s">
        <v>81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67"/>
      <c r="Z325" s="67"/>
    </row>
    <row r="326" spans="1:53" ht="27" hidden="1" customHeight="1" x14ac:dyDescent="0.25">
      <c r="A326" s="64" t="s">
        <v>476</v>
      </c>
      <c r="B326" s="64" t="s">
        <v>477</v>
      </c>
      <c r="C326" s="37">
        <v>4301051292</v>
      </c>
      <c r="D326" s="366">
        <v>4607091383928</v>
      </c>
      <c r="E326" s="366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8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8"/>
      <c r="P326" s="368"/>
      <c r="Q326" s="368"/>
      <c r="R326" s="369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idden="1" x14ac:dyDescent="0.2">
      <c r="A327" s="373"/>
      <c r="B327" s="373"/>
      <c r="C327" s="373"/>
      <c r="D327" s="373"/>
      <c r="E327" s="373"/>
      <c r="F327" s="373"/>
      <c r="G327" s="373"/>
      <c r="H327" s="373"/>
      <c r="I327" s="373"/>
      <c r="J327" s="373"/>
      <c r="K327" s="373"/>
      <c r="L327" s="373"/>
      <c r="M327" s="374"/>
      <c r="N327" s="370" t="s">
        <v>43</v>
      </c>
      <c r="O327" s="371"/>
      <c r="P327" s="371"/>
      <c r="Q327" s="371"/>
      <c r="R327" s="371"/>
      <c r="S327" s="371"/>
      <c r="T327" s="372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hidden="1" x14ac:dyDescent="0.2">
      <c r="A328" s="373"/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4"/>
      <c r="N328" s="370" t="s">
        <v>43</v>
      </c>
      <c r="O328" s="371"/>
      <c r="P328" s="371"/>
      <c r="Q328" s="371"/>
      <c r="R328" s="371"/>
      <c r="S328" s="371"/>
      <c r="T328" s="372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hidden="1" customHeight="1" x14ac:dyDescent="0.2">
      <c r="A329" s="393" t="s">
        <v>478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55"/>
      <c r="Z329" s="55"/>
    </row>
    <row r="330" spans="1:53" ht="16.5" hidden="1" customHeight="1" x14ac:dyDescent="0.25">
      <c r="A330" s="394" t="s">
        <v>479</v>
      </c>
      <c r="B330" s="394"/>
      <c r="C330" s="394"/>
      <c r="D330" s="394"/>
      <c r="E330" s="394"/>
      <c r="F330" s="394"/>
      <c r="G330" s="394"/>
      <c r="H330" s="394"/>
      <c r="I330" s="394"/>
      <c r="J330" s="394"/>
      <c r="K330" s="394"/>
      <c r="L330" s="394"/>
      <c r="M330" s="394"/>
      <c r="N330" s="394"/>
      <c r="O330" s="394"/>
      <c r="P330" s="394"/>
      <c r="Q330" s="394"/>
      <c r="R330" s="394"/>
      <c r="S330" s="394"/>
      <c r="T330" s="394"/>
      <c r="U330" s="394"/>
      <c r="V330" s="394"/>
      <c r="W330" s="394"/>
      <c r="X330" s="394"/>
      <c r="Y330" s="66"/>
      <c r="Z330" s="66"/>
    </row>
    <row r="331" spans="1:53" ht="14.25" hidden="1" customHeight="1" x14ac:dyDescent="0.25">
      <c r="A331" s="379" t="s">
        <v>118</v>
      </c>
      <c r="B331" s="379"/>
      <c r="C331" s="379"/>
      <c r="D331" s="379"/>
      <c r="E331" s="379"/>
      <c r="F331" s="379"/>
      <c r="G331" s="379"/>
      <c r="H331" s="379"/>
      <c r="I331" s="379"/>
      <c r="J331" s="379"/>
      <c r="K331" s="379"/>
      <c r="L331" s="379"/>
      <c r="M331" s="379"/>
      <c r="N331" s="379"/>
      <c r="O331" s="379"/>
      <c r="P331" s="379"/>
      <c r="Q331" s="379"/>
      <c r="R331" s="379"/>
      <c r="S331" s="379"/>
      <c r="T331" s="379"/>
      <c r="U331" s="379"/>
      <c r="V331" s="379"/>
      <c r="W331" s="379"/>
      <c r="X331" s="379"/>
      <c r="Y331" s="67"/>
      <c r="Z331" s="67"/>
    </row>
    <row r="332" spans="1:53" ht="27" customHeight="1" x14ac:dyDescent="0.25">
      <c r="A332" s="64" t="s">
        <v>480</v>
      </c>
      <c r="B332" s="64" t="s">
        <v>481</v>
      </c>
      <c r="C332" s="37">
        <v>4301011339</v>
      </c>
      <c r="D332" s="366">
        <v>4607091383997</v>
      </c>
      <c r="E332" s="36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8"/>
      <c r="P332" s="368"/>
      <c r="Q332" s="368"/>
      <c r="R332" s="369"/>
      <c r="S332" s="40" t="s">
        <v>48</v>
      </c>
      <c r="T332" s="40" t="s">
        <v>48</v>
      </c>
      <c r="U332" s="41" t="s">
        <v>0</v>
      </c>
      <c r="V332" s="59">
        <v>7100</v>
      </c>
      <c r="W332" s="56">
        <f t="shared" ref="W332:W339" si="17">IFERROR(IF(V332="",0,CEILING((V332/$H332),1)*$H332),"")</f>
        <v>7110</v>
      </c>
      <c r="X332" s="42">
        <f>IFERROR(IF(W332=0,"",ROUNDUP(W332/H332,0)*0.02175),"")</f>
        <v>10.3095</v>
      </c>
      <c r="Y332" s="69" t="s">
        <v>48</v>
      </c>
      <c r="Z332" s="70" t="s">
        <v>48</v>
      </c>
      <c r="AD332" s="71"/>
      <c r="BA332" s="254" t="s">
        <v>66</v>
      </c>
    </row>
    <row r="333" spans="1:53" ht="27" hidden="1" customHeight="1" x14ac:dyDescent="0.25">
      <c r="A333" s="64" t="s">
        <v>480</v>
      </c>
      <c r="B333" s="64" t="s">
        <v>482</v>
      </c>
      <c r="C333" s="37">
        <v>4301011239</v>
      </c>
      <c r="D333" s="366">
        <v>4607091383997</v>
      </c>
      <c r="E333" s="36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4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8"/>
      <c r="P333" s="368"/>
      <c r="Q333" s="368"/>
      <c r="R333" s="36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483</v>
      </c>
      <c r="B334" s="64" t="s">
        <v>484</v>
      </c>
      <c r="C334" s="37">
        <v>4301011326</v>
      </c>
      <c r="D334" s="366">
        <v>4607091384130</v>
      </c>
      <c r="E334" s="36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4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8"/>
      <c r="P334" s="368"/>
      <c r="Q334" s="368"/>
      <c r="R334" s="36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483</v>
      </c>
      <c r="B335" s="64" t="s">
        <v>485</v>
      </c>
      <c r="C335" s="37">
        <v>4301011240</v>
      </c>
      <c r="D335" s="366">
        <v>4607091384130</v>
      </c>
      <c r="E335" s="36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48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8"/>
      <c r="P335" s="368"/>
      <c r="Q335" s="368"/>
      <c r="R335" s="369"/>
      <c r="S335" s="40" t="s">
        <v>48</v>
      </c>
      <c r="T335" s="40" t="s">
        <v>48</v>
      </c>
      <c r="U335" s="41" t="s">
        <v>0</v>
      </c>
      <c r="V335" s="59">
        <v>700</v>
      </c>
      <c r="W335" s="56">
        <f t="shared" si="17"/>
        <v>705</v>
      </c>
      <c r="X335" s="42">
        <f>IFERROR(IF(W335=0,"",ROUNDUP(W335/H335,0)*0.02039),"")</f>
        <v>0.9583299999999999</v>
      </c>
      <c r="Y335" s="69" t="s">
        <v>48</v>
      </c>
      <c r="Z335" s="70" t="s">
        <v>48</v>
      </c>
      <c r="AD335" s="71"/>
      <c r="BA335" s="257" t="s">
        <v>66</v>
      </c>
    </row>
    <row r="336" spans="1:53" ht="27" hidden="1" customHeight="1" x14ac:dyDescent="0.25">
      <c r="A336" s="64" t="s">
        <v>486</v>
      </c>
      <c r="B336" s="64" t="s">
        <v>487</v>
      </c>
      <c r="C336" s="37">
        <v>4301011330</v>
      </c>
      <c r="D336" s="366">
        <v>4607091384147</v>
      </c>
      <c r="E336" s="36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4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8"/>
      <c r="P336" s="368"/>
      <c r="Q336" s="368"/>
      <c r="R336" s="36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486</v>
      </c>
      <c r="B337" s="64" t="s">
        <v>488</v>
      </c>
      <c r="C337" s="37">
        <v>4301011238</v>
      </c>
      <c r="D337" s="366">
        <v>4607091384147</v>
      </c>
      <c r="E337" s="36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4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8"/>
      <c r="P337" s="368"/>
      <c r="Q337" s="368"/>
      <c r="R337" s="369"/>
      <c r="S337" s="40" t="s">
        <v>48</v>
      </c>
      <c r="T337" s="40" t="s">
        <v>48</v>
      </c>
      <c r="U337" s="41" t="s">
        <v>0</v>
      </c>
      <c r="V337" s="59">
        <v>2000</v>
      </c>
      <c r="W337" s="56">
        <f t="shared" si="17"/>
        <v>2010</v>
      </c>
      <c r="X337" s="42">
        <f>IFERROR(IF(W337=0,"",ROUNDUP(W337/H337,0)*0.02039),"")</f>
        <v>2.7322599999999997</v>
      </c>
      <c r="Y337" s="69" t="s">
        <v>48</v>
      </c>
      <c r="Z337" s="70" t="s">
        <v>48</v>
      </c>
      <c r="AD337" s="71"/>
      <c r="BA337" s="259" t="s">
        <v>66</v>
      </c>
    </row>
    <row r="338" spans="1:53" ht="27" hidden="1" customHeight="1" x14ac:dyDescent="0.25">
      <c r="A338" s="64" t="s">
        <v>489</v>
      </c>
      <c r="B338" s="64" t="s">
        <v>490</v>
      </c>
      <c r="C338" s="37">
        <v>4301011327</v>
      </c>
      <c r="D338" s="366">
        <v>4607091384154</v>
      </c>
      <c r="E338" s="366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8"/>
      <c r="P338" s="368"/>
      <c r="Q338" s="368"/>
      <c r="R338" s="36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hidden="1" customHeight="1" x14ac:dyDescent="0.25">
      <c r="A339" s="64" t="s">
        <v>491</v>
      </c>
      <c r="B339" s="64" t="s">
        <v>492</v>
      </c>
      <c r="C339" s="37">
        <v>4301011332</v>
      </c>
      <c r="D339" s="366">
        <v>4607091384161</v>
      </c>
      <c r="E339" s="36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8"/>
      <c r="P339" s="368"/>
      <c r="Q339" s="368"/>
      <c r="R339" s="36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373"/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4"/>
      <c r="N340" s="370" t="s">
        <v>43</v>
      </c>
      <c r="O340" s="371"/>
      <c r="P340" s="371"/>
      <c r="Q340" s="371"/>
      <c r="R340" s="371"/>
      <c r="S340" s="371"/>
      <c r="T340" s="372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653.33333333333337</v>
      </c>
      <c r="W340" s="44">
        <f>IFERROR(W332/H332,"0")+IFERROR(W333/H333,"0")+IFERROR(W334/H334,"0")+IFERROR(W335/H335,"0")+IFERROR(W336/H336,"0")+IFERROR(W337/H337,"0")+IFERROR(W338/H338,"0")+IFERROR(W339/H339,"0")</f>
        <v>655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14.00009</v>
      </c>
      <c r="Y340" s="68"/>
      <c r="Z340" s="68"/>
    </row>
    <row r="341" spans="1:53" x14ac:dyDescent="0.2">
      <c r="A341" s="373"/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4"/>
      <c r="N341" s="370" t="s">
        <v>43</v>
      </c>
      <c r="O341" s="371"/>
      <c r="P341" s="371"/>
      <c r="Q341" s="371"/>
      <c r="R341" s="371"/>
      <c r="S341" s="371"/>
      <c r="T341" s="372"/>
      <c r="U341" s="43" t="s">
        <v>0</v>
      </c>
      <c r="V341" s="44">
        <f>IFERROR(SUM(V332:V339),"0")</f>
        <v>9800</v>
      </c>
      <c r="W341" s="44">
        <f>IFERROR(SUM(W332:W339),"0")</f>
        <v>9825</v>
      </c>
      <c r="X341" s="43"/>
      <c r="Y341" s="68"/>
      <c r="Z341" s="68"/>
    </row>
    <row r="342" spans="1:53" ht="14.25" hidden="1" customHeight="1" x14ac:dyDescent="0.25">
      <c r="A342" s="379" t="s">
        <v>110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67"/>
      <c r="Z342" s="67"/>
    </row>
    <row r="343" spans="1:53" ht="27" customHeight="1" x14ac:dyDescent="0.25">
      <c r="A343" s="64" t="s">
        <v>493</v>
      </c>
      <c r="B343" s="64" t="s">
        <v>494</v>
      </c>
      <c r="C343" s="37">
        <v>4301020178</v>
      </c>
      <c r="D343" s="366">
        <v>4607091383980</v>
      </c>
      <c r="E343" s="366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8"/>
      <c r="P343" s="368"/>
      <c r="Q343" s="368"/>
      <c r="R343" s="369"/>
      <c r="S343" s="40" t="s">
        <v>48</v>
      </c>
      <c r="T343" s="40" t="s">
        <v>48</v>
      </c>
      <c r="U343" s="41" t="s">
        <v>0</v>
      </c>
      <c r="V343" s="59">
        <v>2150</v>
      </c>
      <c r="W343" s="56">
        <f>IFERROR(IF(V343="",0,CEILING((V343/$H343),1)*$H343),"")</f>
        <v>2160</v>
      </c>
      <c r="X343" s="42">
        <f>IFERROR(IF(W343=0,"",ROUNDUP(W343/H343,0)*0.02175),"")</f>
        <v>3.1319999999999997</v>
      </c>
      <c r="Y343" s="69" t="s">
        <v>48</v>
      </c>
      <c r="Z343" s="70" t="s">
        <v>48</v>
      </c>
      <c r="AD343" s="71"/>
      <c r="BA343" s="262" t="s">
        <v>66</v>
      </c>
    </row>
    <row r="344" spans="1:53" ht="16.5" hidden="1" customHeight="1" x14ac:dyDescent="0.25">
      <c r="A344" s="64" t="s">
        <v>495</v>
      </c>
      <c r="B344" s="64" t="s">
        <v>496</v>
      </c>
      <c r="C344" s="37">
        <v>4301020270</v>
      </c>
      <c r="D344" s="366">
        <v>4680115883314</v>
      </c>
      <c r="E344" s="366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47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8"/>
      <c r="P344" s="368"/>
      <c r="Q344" s="368"/>
      <c r="R344" s="36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hidden="1" customHeight="1" x14ac:dyDescent="0.25">
      <c r="A345" s="64" t="s">
        <v>497</v>
      </c>
      <c r="B345" s="64" t="s">
        <v>498</v>
      </c>
      <c r="C345" s="37">
        <v>4301020179</v>
      </c>
      <c r="D345" s="366">
        <v>4607091384178</v>
      </c>
      <c r="E345" s="366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8"/>
      <c r="P345" s="368"/>
      <c r="Q345" s="368"/>
      <c r="R345" s="36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373"/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4"/>
      <c r="N346" s="370" t="s">
        <v>43</v>
      </c>
      <c r="O346" s="371"/>
      <c r="P346" s="371"/>
      <c r="Q346" s="371"/>
      <c r="R346" s="371"/>
      <c r="S346" s="371"/>
      <c r="T346" s="372"/>
      <c r="U346" s="43" t="s">
        <v>42</v>
      </c>
      <c r="V346" s="44">
        <f>IFERROR(V343/H343,"0")+IFERROR(V344/H344,"0")+IFERROR(V345/H345,"0")</f>
        <v>143.33333333333334</v>
      </c>
      <c r="W346" s="44">
        <f>IFERROR(W343/H343,"0")+IFERROR(W344/H344,"0")+IFERROR(W345/H345,"0")</f>
        <v>144</v>
      </c>
      <c r="X346" s="44">
        <f>IFERROR(IF(X343="",0,X343),"0")+IFERROR(IF(X344="",0,X344),"0")+IFERROR(IF(X345="",0,X345),"0")</f>
        <v>3.1319999999999997</v>
      </c>
      <c r="Y346" s="68"/>
      <c r="Z346" s="68"/>
    </row>
    <row r="347" spans="1:53" x14ac:dyDescent="0.2">
      <c r="A347" s="373"/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4"/>
      <c r="N347" s="370" t="s">
        <v>43</v>
      </c>
      <c r="O347" s="371"/>
      <c r="P347" s="371"/>
      <c r="Q347" s="371"/>
      <c r="R347" s="371"/>
      <c r="S347" s="371"/>
      <c r="T347" s="372"/>
      <c r="U347" s="43" t="s">
        <v>0</v>
      </c>
      <c r="V347" s="44">
        <f>IFERROR(SUM(V343:V345),"0")</f>
        <v>2150</v>
      </c>
      <c r="W347" s="44">
        <f>IFERROR(SUM(W343:W345),"0")</f>
        <v>2160</v>
      </c>
      <c r="X347" s="43"/>
      <c r="Y347" s="68"/>
      <c r="Z347" s="68"/>
    </row>
    <row r="348" spans="1:53" ht="14.25" hidden="1" customHeight="1" x14ac:dyDescent="0.25">
      <c r="A348" s="379" t="s">
        <v>81</v>
      </c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  <c r="Y348" s="67"/>
      <c r="Z348" s="67"/>
    </row>
    <row r="349" spans="1:53" ht="27" hidden="1" customHeight="1" x14ac:dyDescent="0.25">
      <c r="A349" s="64" t="s">
        <v>499</v>
      </c>
      <c r="B349" s="64" t="s">
        <v>500</v>
      </c>
      <c r="C349" s="37">
        <v>4301051560</v>
      </c>
      <c r="D349" s="366">
        <v>4607091383928</v>
      </c>
      <c r="E349" s="366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479" t="s">
        <v>501</v>
      </c>
      <c r="O349" s="368"/>
      <c r="P349" s="368"/>
      <c r="Q349" s="368"/>
      <c r="R349" s="36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502</v>
      </c>
      <c r="B350" s="64" t="s">
        <v>503</v>
      </c>
      <c r="C350" s="37">
        <v>4301051298</v>
      </c>
      <c r="D350" s="366">
        <v>4607091384260</v>
      </c>
      <c r="E350" s="366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8"/>
      <c r="P350" s="368"/>
      <c r="Q350" s="368"/>
      <c r="R350" s="369"/>
      <c r="S350" s="40" t="s">
        <v>48</v>
      </c>
      <c r="T350" s="40" t="s">
        <v>48</v>
      </c>
      <c r="U350" s="41" t="s">
        <v>0</v>
      </c>
      <c r="V350" s="59">
        <v>260</v>
      </c>
      <c r="W350" s="56">
        <f>IFERROR(IF(V350="",0,CEILING((V350/$H350),1)*$H350),"")</f>
        <v>265.2</v>
      </c>
      <c r="X350" s="42">
        <f>IFERROR(IF(W350=0,"",ROUNDUP(W350/H350,0)*0.02175),"")</f>
        <v>0.73949999999999994</v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373"/>
      <c r="B351" s="373"/>
      <c r="C351" s="373"/>
      <c r="D351" s="373"/>
      <c r="E351" s="373"/>
      <c r="F351" s="373"/>
      <c r="G351" s="373"/>
      <c r="H351" s="373"/>
      <c r="I351" s="373"/>
      <c r="J351" s="373"/>
      <c r="K351" s="373"/>
      <c r="L351" s="373"/>
      <c r="M351" s="374"/>
      <c r="N351" s="370" t="s">
        <v>43</v>
      </c>
      <c r="O351" s="371"/>
      <c r="P351" s="371"/>
      <c r="Q351" s="371"/>
      <c r="R351" s="371"/>
      <c r="S351" s="371"/>
      <c r="T351" s="372"/>
      <c r="U351" s="43" t="s">
        <v>42</v>
      </c>
      <c r="V351" s="44">
        <f>IFERROR(V349/H349,"0")+IFERROR(V350/H350,"0")</f>
        <v>33.333333333333336</v>
      </c>
      <c r="W351" s="44">
        <f>IFERROR(W349/H349,"0")+IFERROR(W350/H350,"0")</f>
        <v>34</v>
      </c>
      <c r="X351" s="44">
        <f>IFERROR(IF(X349="",0,X349),"0")+IFERROR(IF(X350="",0,X350),"0")</f>
        <v>0.73949999999999994</v>
      </c>
      <c r="Y351" s="68"/>
      <c r="Z351" s="68"/>
    </row>
    <row r="352" spans="1:53" x14ac:dyDescent="0.2">
      <c r="A352" s="373"/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373"/>
      <c r="M352" s="374"/>
      <c r="N352" s="370" t="s">
        <v>43</v>
      </c>
      <c r="O352" s="371"/>
      <c r="P352" s="371"/>
      <c r="Q352" s="371"/>
      <c r="R352" s="371"/>
      <c r="S352" s="371"/>
      <c r="T352" s="372"/>
      <c r="U352" s="43" t="s">
        <v>0</v>
      </c>
      <c r="V352" s="44">
        <f>IFERROR(SUM(V349:V350),"0")</f>
        <v>260</v>
      </c>
      <c r="W352" s="44">
        <f>IFERROR(SUM(W349:W350),"0")</f>
        <v>265.2</v>
      </c>
      <c r="X352" s="43"/>
      <c r="Y352" s="68"/>
      <c r="Z352" s="68"/>
    </row>
    <row r="353" spans="1:53" ht="14.25" hidden="1" customHeight="1" x14ac:dyDescent="0.25">
      <c r="A353" s="379" t="s">
        <v>216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67"/>
      <c r="Z353" s="67"/>
    </row>
    <row r="354" spans="1:53" ht="16.5" customHeight="1" x14ac:dyDescent="0.25">
      <c r="A354" s="64" t="s">
        <v>504</v>
      </c>
      <c r="B354" s="64" t="s">
        <v>505</v>
      </c>
      <c r="C354" s="37">
        <v>4301060314</v>
      </c>
      <c r="D354" s="366">
        <v>4607091384673</v>
      </c>
      <c r="E354" s="366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8"/>
      <c r="P354" s="368"/>
      <c r="Q354" s="368"/>
      <c r="R354" s="369"/>
      <c r="S354" s="40" t="s">
        <v>48</v>
      </c>
      <c r="T354" s="40" t="s">
        <v>48</v>
      </c>
      <c r="U354" s="41" t="s">
        <v>0</v>
      </c>
      <c r="V354" s="59">
        <v>80</v>
      </c>
      <c r="W354" s="56">
        <f>IFERROR(IF(V354="",0,CEILING((V354/$H354),1)*$H354),"")</f>
        <v>85.8</v>
      </c>
      <c r="X354" s="42">
        <f>IFERROR(IF(W354=0,"",ROUNDUP(W354/H354,0)*0.02175),"")</f>
        <v>0.23924999999999999</v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373"/>
      <c r="B355" s="373"/>
      <c r="C355" s="373"/>
      <c r="D355" s="373"/>
      <c r="E355" s="373"/>
      <c r="F355" s="373"/>
      <c r="G355" s="373"/>
      <c r="H355" s="373"/>
      <c r="I355" s="373"/>
      <c r="J355" s="373"/>
      <c r="K355" s="373"/>
      <c r="L355" s="373"/>
      <c r="M355" s="374"/>
      <c r="N355" s="370" t="s">
        <v>43</v>
      </c>
      <c r="O355" s="371"/>
      <c r="P355" s="371"/>
      <c r="Q355" s="371"/>
      <c r="R355" s="371"/>
      <c r="S355" s="371"/>
      <c r="T355" s="372"/>
      <c r="U355" s="43" t="s">
        <v>42</v>
      </c>
      <c r="V355" s="44">
        <f>IFERROR(V354/H354,"0")</f>
        <v>10.256410256410257</v>
      </c>
      <c r="W355" s="44">
        <f>IFERROR(W354/H354,"0")</f>
        <v>11</v>
      </c>
      <c r="X355" s="44">
        <f>IFERROR(IF(X354="",0,X354),"0")</f>
        <v>0.23924999999999999</v>
      </c>
      <c r="Y355" s="68"/>
      <c r="Z355" s="68"/>
    </row>
    <row r="356" spans="1:53" x14ac:dyDescent="0.2">
      <c r="A356" s="373"/>
      <c r="B356" s="373"/>
      <c r="C356" s="373"/>
      <c r="D356" s="373"/>
      <c r="E356" s="373"/>
      <c r="F356" s="373"/>
      <c r="G356" s="373"/>
      <c r="H356" s="373"/>
      <c r="I356" s="373"/>
      <c r="J356" s="373"/>
      <c r="K356" s="373"/>
      <c r="L356" s="373"/>
      <c r="M356" s="374"/>
      <c r="N356" s="370" t="s">
        <v>43</v>
      </c>
      <c r="O356" s="371"/>
      <c r="P356" s="371"/>
      <c r="Q356" s="371"/>
      <c r="R356" s="371"/>
      <c r="S356" s="371"/>
      <c r="T356" s="372"/>
      <c r="U356" s="43" t="s">
        <v>0</v>
      </c>
      <c r="V356" s="44">
        <f>IFERROR(SUM(V354:V354),"0")</f>
        <v>80</v>
      </c>
      <c r="W356" s="44">
        <f>IFERROR(SUM(W354:W354),"0")</f>
        <v>85.8</v>
      </c>
      <c r="X356" s="43"/>
      <c r="Y356" s="68"/>
      <c r="Z356" s="68"/>
    </row>
    <row r="357" spans="1:53" ht="16.5" hidden="1" customHeight="1" x14ac:dyDescent="0.25">
      <c r="A357" s="394" t="s">
        <v>506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66"/>
      <c r="Z357" s="66"/>
    </row>
    <row r="358" spans="1:53" ht="14.25" hidden="1" customHeight="1" x14ac:dyDescent="0.25">
      <c r="A358" s="379" t="s">
        <v>118</v>
      </c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79"/>
      <c r="P358" s="379"/>
      <c r="Q358" s="379"/>
      <c r="R358" s="379"/>
      <c r="S358" s="379"/>
      <c r="T358" s="379"/>
      <c r="U358" s="379"/>
      <c r="V358" s="379"/>
      <c r="W358" s="379"/>
      <c r="X358" s="379"/>
      <c r="Y358" s="67"/>
      <c r="Z358" s="67"/>
    </row>
    <row r="359" spans="1:53" ht="37.5" hidden="1" customHeight="1" x14ac:dyDescent="0.25">
      <c r="A359" s="64" t="s">
        <v>507</v>
      </c>
      <c r="B359" s="64" t="s">
        <v>508</v>
      </c>
      <c r="C359" s="37">
        <v>4301011324</v>
      </c>
      <c r="D359" s="366">
        <v>4607091384185</v>
      </c>
      <c r="E359" s="366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8"/>
      <c r="P359" s="368"/>
      <c r="Q359" s="368"/>
      <c r="R359" s="369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hidden="1" customHeight="1" x14ac:dyDescent="0.25">
      <c r="A360" s="64" t="s">
        <v>509</v>
      </c>
      <c r="B360" s="64" t="s">
        <v>510</v>
      </c>
      <c r="C360" s="37">
        <v>4301011312</v>
      </c>
      <c r="D360" s="366">
        <v>4607091384192</v>
      </c>
      <c r="E360" s="366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8"/>
      <c r="P360" s="368"/>
      <c r="Q360" s="368"/>
      <c r="R360" s="36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hidden="1" customHeight="1" x14ac:dyDescent="0.25">
      <c r="A361" s="64" t="s">
        <v>511</v>
      </c>
      <c r="B361" s="64" t="s">
        <v>512</v>
      </c>
      <c r="C361" s="37">
        <v>4301011483</v>
      </c>
      <c r="D361" s="366">
        <v>4680115881907</v>
      </c>
      <c r="E361" s="36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8"/>
      <c r="P361" s="368"/>
      <c r="Q361" s="368"/>
      <c r="R361" s="36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hidden="1" customHeight="1" x14ac:dyDescent="0.25">
      <c r="A362" s="64" t="s">
        <v>513</v>
      </c>
      <c r="B362" s="64" t="s">
        <v>514</v>
      </c>
      <c r="C362" s="37">
        <v>4301011655</v>
      </c>
      <c r="D362" s="366">
        <v>4680115883925</v>
      </c>
      <c r="E362" s="366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8"/>
      <c r="P362" s="368"/>
      <c r="Q362" s="368"/>
      <c r="R362" s="36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hidden="1" customHeight="1" x14ac:dyDescent="0.25">
      <c r="A363" s="64" t="s">
        <v>515</v>
      </c>
      <c r="B363" s="64" t="s">
        <v>516</v>
      </c>
      <c r="C363" s="37">
        <v>4301011303</v>
      </c>
      <c r="D363" s="366">
        <v>4607091384680</v>
      </c>
      <c r="E363" s="366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8"/>
      <c r="P363" s="368"/>
      <c r="Q363" s="368"/>
      <c r="R363" s="36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idden="1" x14ac:dyDescent="0.2">
      <c r="A364" s="373"/>
      <c r="B364" s="373"/>
      <c r="C364" s="373"/>
      <c r="D364" s="373"/>
      <c r="E364" s="373"/>
      <c r="F364" s="373"/>
      <c r="G364" s="373"/>
      <c r="H364" s="373"/>
      <c r="I364" s="373"/>
      <c r="J364" s="373"/>
      <c r="K364" s="373"/>
      <c r="L364" s="373"/>
      <c r="M364" s="374"/>
      <c r="N364" s="370" t="s">
        <v>43</v>
      </c>
      <c r="O364" s="371"/>
      <c r="P364" s="371"/>
      <c r="Q364" s="371"/>
      <c r="R364" s="371"/>
      <c r="S364" s="371"/>
      <c r="T364" s="372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hidden="1" x14ac:dyDescent="0.2">
      <c r="A365" s="373"/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4"/>
      <c r="N365" s="370" t="s">
        <v>43</v>
      </c>
      <c r="O365" s="371"/>
      <c r="P365" s="371"/>
      <c r="Q365" s="371"/>
      <c r="R365" s="371"/>
      <c r="S365" s="371"/>
      <c r="T365" s="372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hidden="1" customHeight="1" x14ac:dyDescent="0.25">
      <c r="A366" s="379" t="s">
        <v>76</v>
      </c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79"/>
      <c r="O366" s="379"/>
      <c r="P366" s="379"/>
      <c r="Q366" s="379"/>
      <c r="R366" s="379"/>
      <c r="S366" s="379"/>
      <c r="T366" s="379"/>
      <c r="U366" s="379"/>
      <c r="V366" s="379"/>
      <c r="W366" s="379"/>
      <c r="X366" s="379"/>
      <c r="Y366" s="67"/>
      <c r="Z366" s="67"/>
    </row>
    <row r="367" spans="1:53" ht="27" customHeight="1" x14ac:dyDescent="0.25">
      <c r="A367" s="64" t="s">
        <v>517</v>
      </c>
      <c r="B367" s="64" t="s">
        <v>518</v>
      </c>
      <c r="C367" s="37">
        <v>4301031139</v>
      </c>
      <c r="D367" s="366">
        <v>4607091384802</v>
      </c>
      <c r="E367" s="366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8"/>
      <c r="P367" s="368"/>
      <c r="Q367" s="368"/>
      <c r="R367" s="369"/>
      <c r="S367" s="40" t="s">
        <v>48</v>
      </c>
      <c r="T367" s="40" t="s">
        <v>48</v>
      </c>
      <c r="U367" s="41" t="s">
        <v>0</v>
      </c>
      <c r="V367" s="59">
        <v>100</v>
      </c>
      <c r="W367" s="56">
        <f>IFERROR(IF(V367="",0,CEILING((V367/$H367),1)*$H367),"")</f>
        <v>100.74</v>
      </c>
      <c r="X367" s="42">
        <f>IFERROR(IF(W367=0,"",ROUNDUP(W367/H367,0)*0.00753),"")</f>
        <v>0.17319000000000001</v>
      </c>
      <c r="Y367" s="69" t="s">
        <v>48</v>
      </c>
      <c r="Z367" s="70" t="s">
        <v>48</v>
      </c>
      <c r="AD367" s="71"/>
      <c r="BA367" s="273" t="s">
        <v>66</v>
      </c>
    </row>
    <row r="368" spans="1:53" ht="27" hidden="1" customHeight="1" x14ac:dyDescent="0.25">
      <c r="A368" s="64" t="s">
        <v>519</v>
      </c>
      <c r="B368" s="64" t="s">
        <v>520</v>
      </c>
      <c r="C368" s="37">
        <v>4301031140</v>
      </c>
      <c r="D368" s="366">
        <v>4607091384826</v>
      </c>
      <c r="E368" s="366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4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8"/>
      <c r="P368" s="368"/>
      <c r="Q368" s="368"/>
      <c r="R368" s="36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373"/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4"/>
      <c r="N369" s="370" t="s">
        <v>43</v>
      </c>
      <c r="O369" s="371"/>
      <c r="P369" s="371"/>
      <c r="Q369" s="371"/>
      <c r="R369" s="371"/>
      <c r="S369" s="371"/>
      <c r="T369" s="372"/>
      <c r="U369" s="43" t="s">
        <v>42</v>
      </c>
      <c r="V369" s="44">
        <f>IFERROR(V367/H367,"0")+IFERROR(V368/H368,"0")</f>
        <v>22.831050228310502</v>
      </c>
      <c r="W369" s="44">
        <f>IFERROR(W367/H367,"0")+IFERROR(W368/H368,"0")</f>
        <v>23</v>
      </c>
      <c r="X369" s="44">
        <f>IFERROR(IF(X367="",0,X367),"0")+IFERROR(IF(X368="",0,X368),"0")</f>
        <v>0.17319000000000001</v>
      </c>
      <c r="Y369" s="68"/>
      <c r="Z369" s="68"/>
    </row>
    <row r="370" spans="1:53" x14ac:dyDescent="0.2">
      <c r="A370" s="373"/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4"/>
      <c r="N370" s="370" t="s">
        <v>43</v>
      </c>
      <c r="O370" s="371"/>
      <c r="P370" s="371"/>
      <c r="Q370" s="371"/>
      <c r="R370" s="371"/>
      <c r="S370" s="371"/>
      <c r="T370" s="372"/>
      <c r="U370" s="43" t="s">
        <v>0</v>
      </c>
      <c r="V370" s="44">
        <f>IFERROR(SUM(V367:V368),"0")</f>
        <v>100</v>
      </c>
      <c r="W370" s="44">
        <f>IFERROR(SUM(W367:W368),"0")</f>
        <v>100.74</v>
      </c>
      <c r="X370" s="43"/>
      <c r="Y370" s="68"/>
      <c r="Z370" s="68"/>
    </row>
    <row r="371" spans="1:53" ht="14.25" hidden="1" customHeight="1" x14ac:dyDescent="0.25">
      <c r="A371" s="379" t="s">
        <v>81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67"/>
      <c r="Z371" s="67"/>
    </row>
    <row r="372" spans="1:53" ht="27" customHeight="1" x14ac:dyDescent="0.25">
      <c r="A372" s="64" t="s">
        <v>521</v>
      </c>
      <c r="B372" s="64" t="s">
        <v>522</v>
      </c>
      <c r="C372" s="37">
        <v>4301051303</v>
      </c>
      <c r="D372" s="366">
        <v>4607091384246</v>
      </c>
      <c r="E372" s="366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8"/>
      <c r="P372" s="368"/>
      <c r="Q372" s="368"/>
      <c r="R372" s="369"/>
      <c r="S372" s="40" t="s">
        <v>48</v>
      </c>
      <c r="T372" s="40" t="s">
        <v>48</v>
      </c>
      <c r="U372" s="41" t="s">
        <v>0</v>
      </c>
      <c r="V372" s="59">
        <v>130</v>
      </c>
      <c r="W372" s="56">
        <f>IFERROR(IF(V372="",0,CEILING((V372/$H372),1)*$H372),"")</f>
        <v>132.6</v>
      </c>
      <c r="X372" s="42">
        <f>IFERROR(IF(W372=0,"",ROUNDUP(W372/H372,0)*0.02175),"")</f>
        <v>0.36974999999999997</v>
      </c>
      <c r="Y372" s="69" t="s">
        <v>48</v>
      </c>
      <c r="Z372" s="70" t="s">
        <v>48</v>
      </c>
      <c r="AD372" s="71"/>
      <c r="BA372" s="275" t="s">
        <v>66</v>
      </c>
    </row>
    <row r="373" spans="1:53" ht="27" hidden="1" customHeight="1" x14ac:dyDescent="0.25">
      <c r="A373" s="64" t="s">
        <v>523</v>
      </c>
      <c r="B373" s="64" t="s">
        <v>524</v>
      </c>
      <c r="C373" s="37">
        <v>4301051445</v>
      </c>
      <c r="D373" s="366">
        <v>4680115881976</v>
      </c>
      <c r="E373" s="366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8"/>
      <c r="P373" s="368"/>
      <c r="Q373" s="368"/>
      <c r="R373" s="36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hidden="1" customHeight="1" x14ac:dyDescent="0.25">
      <c r="A374" s="64" t="s">
        <v>525</v>
      </c>
      <c r="B374" s="64" t="s">
        <v>526</v>
      </c>
      <c r="C374" s="37">
        <v>4301051297</v>
      </c>
      <c r="D374" s="366">
        <v>4607091384253</v>
      </c>
      <c r="E374" s="366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8"/>
      <c r="P374" s="368"/>
      <c r="Q374" s="368"/>
      <c r="R374" s="36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hidden="1" customHeight="1" x14ac:dyDescent="0.25">
      <c r="A375" s="64" t="s">
        <v>527</v>
      </c>
      <c r="B375" s="64" t="s">
        <v>528</v>
      </c>
      <c r="C375" s="37">
        <v>4301051444</v>
      </c>
      <c r="D375" s="366">
        <v>4680115881969</v>
      </c>
      <c r="E375" s="366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8"/>
      <c r="P375" s="368"/>
      <c r="Q375" s="368"/>
      <c r="R375" s="36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373"/>
      <c r="B376" s="373"/>
      <c r="C376" s="373"/>
      <c r="D376" s="373"/>
      <c r="E376" s="373"/>
      <c r="F376" s="373"/>
      <c r="G376" s="373"/>
      <c r="H376" s="373"/>
      <c r="I376" s="373"/>
      <c r="J376" s="373"/>
      <c r="K376" s="373"/>
      <c r="L376" s="373"/>
      <c r="M376" s="374"/>
      <c r="N376" s="370" t="s">
        <v>43</v>
      </c>
      <c r="O376" s="371"/>
      <c r="P376" s="371"/>
      <c r="Q376" s="371"/>
      <c r="R376" s="371"/>
      <c r="S376" s="371"/>
      <c r="T376" s="372"/>
      <c r="U376" s="43" t="s">
        <v>42</v>
      </c>
      <c r="V376" s="44">
        <f>IFERROR(V372/H372,"0")+IFERROR(V373/H373,"0")+IFERROR(V374/H374,"0")+IFERROR(V375/H375,"0")</f>
        <v>16.666666666666668</v>
      </c>
      <c r="W376" s="44">
        <f>IFERROR(W372/H372,"0")+IFERROR(W373/H373,"0")+IFERROR(W374/H374,"0")+IFERROR(W375/H375,"0")</f>
        <v>17</v>
      </c>
      <c r="X376" s="44">
        <f>IFERROR(IF(X372="",0,X372),"0")+IFERROR(IF(X373="",0,X373),"0")+IFERROR(IF(X374="",0,X374),"0")+IFERROR(IF(X375="",0,X375),"0")</f>
        <v>0.36974999999999997</v>
      </c>
      <c r="Y376" s="68"/>
      <c r="Z376" s="68"/>
    </row>
    <row r="377" spans="1:53" x14ac:dyDescent="0.2">
      <c r="A377" s="373"/>
      <c r="B377" s="373"/>
      <c r="C377" s="373"/>
      <c r="D377" s="373"/>
      <c r="E377" s="373"/>
      <c r="F377" s="373"/>
      <c r="G377" s="373"/>
      <c r="H377" s="373"/>
      <c r="I377" s="373"/>
      <c r="J377" s="373"/>
      <c r="K377" s="373"/>
      <c r="L377" s="373"/>
      <c r="M377" s="374"/>
      <c r="N377" s="370" t="s">
        <v>43</v>
      </c>
      <c r="O377" s="371"/>
      <c r="P377" s="371"/>
      <c r="Q377" s="371"/>
      <c r="R377" s="371"/>
      <c r="S377" s="371"/>
      <c r="T377" s="372"/>
      <c r="U377" s="43" t="s">
        <v>0</v>
      </c>
      <c r="V377" s="44">
        <f>IFERROR(SUM(V372:V375),"0")</f>
        <v>130</v>
      </c>
      <c r="W377" s="44">
        <f>IFERROR(SUM(W372:W375),"0")</f>
        <v>132.6</v>
      </c>
      <c r="X377" s="43"/>
      <c r="Y377" s="68"/>
      <c r="Z377" s="68"/>
    </row>
    <row r="378" spans="1:53" ht="14.25" hidden="1" customHeight="1" x14ac:dyDescent="0.25">
      <c r="A378" s="379" t="s">
        <v>216</v>
      </c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79"/>
      <c r="P378" s="379"/>
      <c r="Q378" s="379"/>
      <c r="R378" s="379"/>
      <c r="S378" s="379"/>
      <c r="T378" s="379"/>
      <c r="U378" s="379"/>
      <c r="V378" s="379"/>
      <c r="W378" s="379"/>
      <c r="X378" s="379"/>
      <c r="Y378" s="67"/>
      <c r="Z378" s="67"/>
    </row>
    <row r="379" spans="1:53" ht="27" customHeight="1" x14ac:dyDescent="0.25">
      <c r="A379" s="64" t="s">
        <v>529</v>
      </c>
      <c r="B379" s="64" t="s">
        <v>530</v>
      </c>
      <c r="C379" s="37">
        <v>4301060322</v>
      </c>
      <c r="D379" s="366">
        <v>4607091389357</v>
      </c>
      <c r="E379" s="366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8"/>
      <c r="P379" s="368"/>
      <c r="Q379" s="368"/>
      <c r="R379" s="369"/>
      <c r="S379" s="40" t="s">
        <v>48</v>
      </c>
      <c r="T379" s="40" t="s">
        <v>48</v>
      </c>
      <c r="U379" s="41" t="s">
        <v>0</v>
      </c>
      <c r="V379" s="59">
        <v>40</v>
      </c>
      <c r="W379" s="56">
        <f>IFERROR(IF(V379="",0,CEILING((V379/$H379),1)*$H379),"")</f>
        <v>46.8</v>
      </c>
      <c r="X379" s="42">
        <f>IFERROR(IF(W379=0,"",ROUNDUP(W379/H379,0)*0.02175),"")</f>
        <v>0.1305</v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373"/>
      <c r="B380" s="373"/>
      <c r="C380" s="373"/>
      <c r="D380" s="373"/>
      <c r="E380" s="373"/>
      <c r="F380" s="373"/>
      <c r="G380" s="373"/>
      <c r="H380" s="373"/>
      <c r="I380" s="373"/>
      <c r="J380" s="373"/>
      <c r="K380" s="373"/>
      <c r="L380" s="373"/>
      <c r="M380" s="374"/>
      <c r="N380" s="370" t="s">
        <v>43</v>
      </c>
      <c r="O380" s="371"/>
      <c r="P380" s="371"/>
      <c r="Q380" s="371"/>
      <c r="R380" s="371"/>
      <c r="S380" s="371"/>
      <c r="T380" s="372"/>
      <c r="U380" s="43" t="s">
        <v>42</v>
      </c>
      <c r="V380" s="44">
        <f>IFERROR(V379/H379,"0")</f>
        <v>5.1282051282051286</v>
      </c>
      <c r="W380" s="44">
        <f>IFERROR(W379/H379,"0")</f>
        <v>6</v>
      </c>
      <c r="X380" s="44">
        <f>IFERROR(IF(X379="",0,X379),"0")</f>
        <v>0.1305</v>
      </c>
      <c r="Y380" s="68"/>
      <c r="Z380" s="68"/>
    </row>
    <row r="381" spans="1:53" x14ac:dyDescent="0.2">
      <c r="A381" s="373"/>
      <c r="B381" s="373"/>
      <c r="C381" s="373"/>
      <c r="D381" s="373"/>
      <c r="E381" s="373"/>
      <c r="F381" s="373"/>
      <c r="G381" s="373"/>
      <c r="H381" s="373"/>
      <c r="I381" s="373"/>
      <c r="J381" s="373"/>
      <c r="K381" s="373"/>
      <c r="L381" s="373"/>
      <c r="M381" s="374"/>
      <c r="N381" s="370" t="s">
        <v>43</v>
      </c>
      <c r="O381" s="371"/>
      <c r="P381" s="371"/>
      <c r="Q381" s="371"/>
      <c r="R381" s="371"/>
      <c r="S381" s="371"/>
      <c r="T381" s="372"/>
      <c r="U381" s="43" t="s">
        <v>0</v>
      </c>
      <c r="V381" s="44">
        <f>IFERROR(SUM(V379:V379),"0")</f>
        <v>40</v>
      </c>
      <c r="W381" s="44">
        <f>IFERROR(SUM(W379:W379),"0")</f>
        <v>46.8</v>
      </c>
      <c r="X381" s="43"/>
      <c r="Y381" s="68"/>
      <c r="Z381" s="68"/>
    </row>
    <row r="382" spans="1:53" ht="27.75" hidden="1" customHeight="1" x14ac:dyDescent="0.2">
      <c r="A382" s="393" t="s">
        <v>531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55"/>
      <c r="Z382" s="55"/>
    </row>
    <row r="383" spans="1:53" ht="16.5" hidden="1" customHeight="1" x14ac:dyDescent="0.25">
      <c r="A383" s="394" t="s">
        <v>532</v>
      </c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394"/>
      <c r="O383" s="394"/>
      <c r="P383" s="394"/>
      <c r="Q383" s="394"/>
      <c r="R383" s="394"/>
      <c r="S383" s="394"/>
      <c r="T383" s="394"/>
      <c r="U383" s="394"/>
      <c r="V383" s="394"/>
      <c r="W383" s="394"/>
      <c r="X383" s="394"/>
      <c r="Y383" s="66"/>
      <c r="Z383" s="66"/>
    </row>
    <row r="384" spans="1:53" ht="14.25" hidden="1" customHeight="1" x14ac:dyDescent="0.25">
      <c r="A384" s="379" t="s">
        <v>118</v>
      </c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79"/>
      <c r="P384" s="379"/>
      <c r="Q384" s="379"/>
      <c r="R384" s="379"/>
      <c r="S384" s="379"/>
      <c r="T384" s="379"/>
      <c r="U384" s="379"/>
      <c r="V384" s="379"/>
      <c r="W384" s="379"/>
      <c r="X384" s="379"/>
      <c r="Y384" s="67"/>
      <c r="Z384" s="67"/>
    </row>
    <row r="385" spans="1:53" ht="27" hidden="1" customHeight="1" x14ac:dyDescent="0.25">
      <c r="A385" s="64" t="s">
        <v>533</v>
      </c>
      <c r="B385" s="64" t="s">
        <v>534</v>
      </c>
      <c r="C385" s="37">
        <v>4301011428</v>
      </c>
      <c r="D385" s="366">
        <v>4607091389708</v>
      </c>
      <c r="E385" s="366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8"/>
      <c r="P385" s="368"/>
      <c r="Q385" s="368"/>
      <c r="R385" s="369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hidden="1" customHeight="1" x14ac:dyDescent="0.25">
      <c r="A386" s="64" t="s">
        <v>535</v>
      </c>
      <c r="B386" s="64" t="s">
        <v>536</v>
      </c>
      <c r="C386" s="37">
        <v>4301011427</v>
      </c>
      <c r="D386" s="366">
        <v>4607091389692</v>
      </c>
      <c r="E386" s="36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6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8"/>
      <c r="P386" s="368"/>
      <c r="Q386" s="368"/>
      <c r="R386" s="36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idden="1" x14ac:dyDescent="0.2">
      <c r="A387" s="373"/>
      <c r="B387" s="373"/>
      <c r="C387" s="373"/>
      <c r="D387" s="373"/>
      <c r="E387" s="373"/>
      <c r="F387" s="373"/>
      <c r="G387" s="373"/>
      <c r="H387" s="373"/>
      <c r="I387" s="373"/>
      <c r="J387" s="373"/>
      <c r="K387" s="373"/>
      <c r="L387" s="373"/>
      <c r="M387" s="374"/>
      <c r="N387" s="370" t="s">
        <v>43</v>
      </c>
      <c r="O387" s="371"/>
      <c r="P387" s="371"/>
      <c r="Q387" s="371"/>
      <c r="R387" s="371"/>
      <c r="S387" s="371"/>
      <c r="T387" s="372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idden="1" x14ac:dyDescent="0.2">
      <c r="A388" s="373"/>
      <c r="B388" s="373"/>
      <c r="C388" s="373"/>
      <c r="D388" s="373"/>
      <c r="E388" s="373"/>
      <c r="F388" s="373"/>
      <c r="G388" s="373"/>
      <c r="H388" s="373"/>
      <c r="I388" s="373"/>
      <c r="J388" s="373"/>
      <c r="K388" s="373"/>
      <c r="L388" s="373"/>
      <c r="M388" s="374"/>
      <c r="N388" s="370" t="s">
        <v>43</v>
      </c>
      <c r="O388" s="371"/>
      <c r="P388" s="371"/>
      <c r="Q388" s="371"/>
      <c r="R388" s="371"/>
      <c r="S388" s="371"/>
      <c r="T388" s="372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hidden="1" customHeight="1" x14ac:dyDescent="0.25">
      <c r="A389" s="379" t="s">
        <v>76</v>
      </c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79"/>
      <c r="P389" s="379"/>
      <c r="Q389" s="379"/>
      <c r="R389" s="379"/>
      <c r="S389" s="379"/>
      <c r="T389" s="379"/>
      <c r="U389" s="379"/>
      <c r="V389" s="379"/>
      <c r="W389" s="379"/>
      <c r="X389" s="379"/>
      <c r="Y389" s="67"/>
      <c r="Z389" s="67"/>
    </row>
    <row r="390" spans="1:53" ht="27" customHeight="1" x14ac:dyDescent="0.25">
      <c r="A390" s="64" t="s">
        <v>537</v>
      </c>
      <c r="B390" s="64" t="s">
        <v>538</v>
      </c>
      <c r="C390" s="37">
        <v>4301031177</v>
      </c>
      <c r="D390" s="366">
        <v>4607091389753</v>
      </c>
      <c r="E390" s="366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8"/>
      <c r="P390" s="368"/>
      <c r="Q390" s="368"/>
      <c r="R390" s="369"/>
      <c r="S390" s="40" t="s">
        <v>48</v>
      </c>
      <c r="T390" s="40" t="s">
        <v>48</v>
      </c>
      <c r="U390" s="41" t="s">
        <v>0</v>
      </c>
      <c r="V390" s="59">
        <v>20</v>
      </c>
      <c r="W390" s="56">
        <f t="shared" ref="W390:W402" si="18">IFERROR(IF(V390="",0,CEILING((V390/$H390),1)*$H390),"")</f>
        <v>21</v>
      </c>
      <c r="X390" s="42">
        <f>IFERROR(IF(W390=0,"",ROUNDUP(W390/H390,0)*0.00753),"")</f>
        <v>3.7650000000000003E-2</v>
      </c>
      <c r="Y390" s="69" t="s">
        <v>48</v>
      </c>
      <c r="Z390" s="70" t="s">
        <v>48</v>
      </c>
      <c r="AD390" s="71"/>
      <c r="BA390" s="282" t="s">
        <v>66</v>
      </c>
    </row>
    <row r="391" spans="1:53" ht="27" hidden="1" customHeight="1" x14ac:dyDescent="0.25">
      <c r="A391" s="64" t="s">
        <v>539</v>
      </c>
      <c r="B391" s="64" t="s">
        <v>540</v>
      </c>
      <c r="C391" s="37">
        <v>4301031174</v>
      </c>
      <c r="D391" s="366">
        <v>4607091389760</v>
      </c>
      <c r="E391" s="36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8"/>
      <c r="P391" s="368"/>
      <c r="Q391" s="368"/>
      <c r="R391" s="36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541</v>
      </c>
      <c r="B392" s="64" t="s">
        <v>542</v>
      </c>
      <c r="C392" s="37">
        <v>4301031175</v>
      </c>
      <c r="D392" s="366">
        <v>4607091389746</v>
      </c>
      <c r="E392" s="36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8"/>
      <c r="P392" s="368"/>
      <c r="Q392" s="368"/>
      <c r="R392" s="369"/>
      <c r="S392" s="40" t="s">
        <v>48</v>
      </c>
      <c r="T392" s="40" t="s">
        <v>48</v>
      </c>
      <c r="U392" s="41" t="s">
        <v>0</v>
      </c>
      <c r="V392" s="59">
        <v>20</v>
      </c>
      <c r="W392" s="56">
        <f t="shared" si="18"/>
        <v>21</v>
      </c>
      <c r="X392" s="42">
        <f>IFERROR(IF(W392=0,"",ROUNDUP(W392/H392,0)*0.00753),"")</f>
        <v>3.7650000000000003E-2</v>
      </c>
      <c r="Y392" s="69" t="s">
        <v>48</v>
      </c>
      <c r="Z392" s="70" t="s">
        <v>48</v>
      </c>
      <c r="AD392" s="71"/>
      <c r="BA392" s="284" t="s">
        <v>66</v>
      </c>
    </row>
    <row r="393" spans="1:53" ht="37.5" hidden="1" customHeight="1" x14ac:dyDescent="0.25">
      <c r="A393" s="64" t="s">
        <v>543</v>
      </c>
      <c r="B393" s="64" t="s">
        <v>544</v>
      </c>
      <c r="C393" s="37">
        <v>4301031236</v>
      </c>
      <c r="D393" s="366">
        <v>4680115882928</v>
      </c>
      <c r="E393" s="366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8"/>
      <c r="P393" s="368"/>
      <c r="Q393" s="368"/>
      <c r="R393" s="36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hidden="1" customHeight="1" x14ac:dyDescent="0.25">
      <c r="A394" s="64" t="s">
        <v>545</v>
      </c>
      <c r="B394" s="64" t="s">
        <v>546</v>
      </c>
      <c r="C394" s="37">
        <v>4301031257</v>
      </c>
      <c r="D394" s="366">
        <v>4680115883147</v>
      </c>
      <c r="E394" s="366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4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8"/>
      <c r="P394" s="368"/>
      <c r="Q394" s="368"/>
      <c r="R394" s="36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hidden="1" customHeight="1" x14ac:dyDescent="0.25">
      <c r="A395" s="64" t="s">
        <v>547</v>
      </c>
      <c r="B395" s="64" t="s">
        <v>548</v>
      </c>
      <c r="C395" s="37">
        <v>4301031178</v>
      </c>
      <c r="D395" s="366">
        <v>4607091384338</v>
      </c>
      <c r="E395" s="36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4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8"/>
      <c r="P395" s="368"/>
      <c r="Q395" s="368"/>
      <c r="R395" s="36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hidden="1" customHeight="1" x14ac:dyDescent="0.25">
      <c r="A396" s="64" t="s">
        <v>549</v>
      </c>
      <c r="B396" s="64" t="s">
        <v>550</v>
      </c>
      <c r="C396" s="37">
        <v>4301031254</v>
      </c>
      <c r="D396" s="366">
        <v>4680115883154</v>
      </c>
      <c r="E396" s="366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4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8"/>
      <c r="P396" s="368"/>
      <c r="Q396" s="368"/>
      <c r="R396" s="36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hidden="1" customHeight="1" x14ac:dyDescent="0.25">
      <c r="A397" s="64" t="s">
        <v>551</v>
      </c>
      <c r="B397" s="64" t="s">
        <v>552</v>
      </c>
      <c r="C397" s="37">
        <v>4301031171</v>
      </c>
      <c r="D397" s="366">
        <v>4607091389524</v>
      </c>
      <c r="E397" s="366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45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8"/>
      <c r="P397" s="368"/>
      <c r="Q397" s="368"/>
      <c r="R397" s="36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553</v>
      </c>
      <c r="B398" s="64" t="s">
        <v>554</v>
      </c>
      <c r="C398" s="37">
        <v>4301031258</v>
      </c>
      <c r="D398" s="366">
        <v>4680115883161</v>
      </c>
      <c r="E398" s="366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4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8"/>
      <c r="P398" s="368"/>
      <c r="Q398" s="368"/>
      <c r="R398" s="36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555</v>
      </c>
      <c r="B399" s="64" t="s">
        <v>556</v>
      </c>
      <c r="C399" s="37">
        <v>4301031170</v>
      </c>
      <c r="D399" s="366">
        <v>4607091384345</v>
      </c>
      <c r="E399" s="366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8"/>
      <c r="P399" s="368"/>
      <c r="Q399" s="368"/>
      <c r="R399" s="36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557</v>
      </c>
      <c r="B400" s="64" t="s">
        <v>558</v>
      </c>
      <c r="C400" s="37">
        <v>4301031256</v>
      </c>
      <c r="D400" s="366">
        <v>4680115883178</v>
      </c>
      <c r="E400" s="366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4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8"/>
      <c r="P400" s="368"/>
      <c r="Q400" s="368"/>
      <c r="R400" s="36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559</v>
      </c>
      <c r="B401" s="64" t="s">
        <v>560</v>
      </c>
      <c r="C401" s="37">
        <v>4301031172</v>
      </c>
      <c r="D401" s="366">
        <v>4607091389531</v>
      </c>
      <c r="E401" s="366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8"/>
      <c r="P401" s="368"/>
      <c r="Q401" s="368"/>
      <c r="R401" s="36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561</v>
      </c>
      <c r="B402" s="64" t="s">
        <v>562</v>
      </c>
      <c r="C402" s="37">
        <v>4301031255</v>
      </c>
      <c r="D402" s="366">
        <v>4680115883185</v>
      </c>
      <c r="E402" s="366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8"/>
      <c r="P402" s="368"/>
      <c r="Q402" s="368"/>
      <c r="R402" s="36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73"/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4"/>
      <c r="N403" s="370" t="s">
        <v>43</v>
      </c>
      <c r="O403" s="371"/>
      <c r="P403" s="371"/>
      <c r="Q403" s="371"/>
      <c r="R403" s="371"/>
      <c r="S403" s="371"/>
      <c r="T403" s="372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9.5238095238095237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7.5300000000000006E-2</v>
      </c>
      <c r="Y403" s="68"/>
      <c r="Z403" s="68"/>
    </row>
    <row r="404" spans="1:53" x14ac:dyDescent="0.2">
      <c r="A404" s="373"/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4"/>
      <c r="N404" s="370" t="s">
        <v>43</v>
      </c>
      <c r="O404" s="371"/>
      <c r="P404" s="371"/>
      <c r="Q404" s="371"/>
      <c r="R404" s="371"/>
      <c r="S404" s="371"/>
      <c r="T404" s="372"/>
      <c r="U404" s="43" t="s">
        <v>0</v>
      </c>
      <c r="V404" s="44">
        <f>IFERROR(SUM(V390:V402),"0")</f>
        <v>40</v>
      </c>
      <c r="W404" s="44">
        <f>IFERROR(SUM(W390:W402),"0")</f>
        <v>42</v>
      </c>
      <c r="X404" s="43"/>
      <c r="Y404" s="68"/>
      <c r="Z404" s="68"/>
    </row>
    <row r="405" spans="1:53" ht="14.25" hidden="1" customHeight="1" x14ac:dyDescent="0.25">
      <c r="A405" s="379" t="s">
        <v>81</v>
      </c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79"/>
      <c r="O405" s="379"/>
      <c r="P405" s="379"/>
      <c r="Q405" s="379"/>
      <c r="R405" s="379"/>
      <c r="S405" s="379"/>
      <c r="T405" s="379"/>
      <c r="U405" s="379"/>
      <c r="V405" s="379"/>
      <c r="W405" s="379"/>
      <c r="X405" s="379"/>
      <c r="Y405" s="67"/>
      <c r="Z405" s="67"/>
    </row>
    <row r="406" spans="1:53" ht="27" hidden="1" customHeight="1" x14ac:dyDescent="0.25">
      <c r="A406" s="64" t="s">
        <v>563</v>
      </c>
      <c r="B406" s="64" t="s">
        <v>564</v>
      </c>
      <c r="C406" s="37">
        <v>4301051258</v>
      </c>
      <c r="D406" s="366">
        <v>4607091389685</v>
      </c>
      <c r="E406" s="366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4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8"/>
      <c r="P406" s="368"/>
      <c r="Q406" s="368"/>
      <c r="R406" s="36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hidden="1" customHeight="1" x14ac:dyDescent="0.25">
      <c r="A407" s="64" t="s">
        <v>565</v>
      </c>
      <c r="B407" s="64" t="s">
        <v>566</v>
      </c>
      <c r="C407" s="37">
        <v>4301051431</v>
      </c>
      <c r="D407" s="366">
        <v>4607091389654</v>
      </c>
      <c r="E407" s="366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4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8"/>
      <c r="P407" s="368"/>
      <c r="Q407" s="368"/>
      <c r="R407" s="36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hidden="1" customHeight="1" x14ac:dyDescent="0.25">
      <c r="A408" s="64" t="s">
        <v>567</v>
      </c>
      <c r="B408" s="64" t="s">
        <v>568</v>
      </c>
      <c r="C408" s="37">
        <v>4301051284</v>
      </c>
      <c r="D408" s="366">
        <v>4607091384352</v>
      </c>
      <c r="E408" s="366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4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8"/>
      <c r="P408" s="368"/>
      <c r="Q408" s="368"/>
      <c r="R408" s="36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hidden="1" customHeight="1" x14ac:dyDescent="0.25">
      <c r="A409" s="64" t="s">
        <v>569</v>
      </c>
      <c r="B409" s="64" t="s">
        <v>570</v>
      </c>
      <c r="C409" s="37">
        <v>4301051257</v>
      </c>
      <c r="D409" s="366">
        <v>4607091389661</v>
      </c>
      <c r="E409" s="366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4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8"/>
      <c r="P409" s="368"/>
      <c r="Q409" s="368"/>
      <c r="R409" s="36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idden="1" x14ac:dyDescent="0.2">
      <c r="A410" s="373"/>
      <c r="B410" s="373"/>
      <c r="C410" s="373"/>
      <c r="D410" s="373"/>
      <c r="E410" s="373"/>
      <c r="F410" s="373"/>
      <c r="G410" s="373"/>
      <c r="H410" s="373"/>
      <c r="I410" s="373"/>
      <c r="J410" s="373"/>
      <c r="K410" s="373"/>
      <c r="L410" s="373"/>
      <c r="M410" s="374"/>
      <c r="N410" s="370" t="s">
        <v>43</v>
      </c>
      <c r="O410" s="371"/>
      <c r="P410" s="371"/>
      <c r="Q410" s="371"/>
      <c r="R410" s="371"/>
      <c r="S410" s="371"/>
      <c r="T410" s="372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373"/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4"/>
      <c r="N411" s="370" t="s">
        <v>43</v>
      </c>
      <c r="O411" s="371"/>
      <c r="P411" s="371"/>
      <c r="Q411" s="371"/>
      <c r="R411" s="371"/>
      <c r="S411" s="371"/>
      <c r="T411" s="372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hidden="1" customHeight="1" x14ac:dyDescent="0.25">
      <c r="A412" s="379" t="s">
        <v>216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  <c r="Y412" s="67"/>
      <c r="Z412" s="67"/>
    </row>
    <row r="413" spans="1:53" ht="27" hidden="1" customHeight="1" x14ac:dyDescent="0.25">
      <c r="A413" s="64" t="s">
        <v>571</v>
      </c>
      <c r="B413" s="64" t="s">
        <v>572</v>
      </c>
      <c r="C413" s="37">
        <v>4301060352</v>
      </c>
      <c r="D413" s="366">
        <v>4680115881648</v>
      </c>
      <c r="E413" s="366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8"/>
      <c r="P413" s="368"/>
      <c r="Q413" s="368"/>
      <c r="R413" s="369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hidden="1" x14ac:dyDescent="0.2">
      <c r="A414" s="373"/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4"/>
      <c r="N414" s="370" t="s">
        <v>43</v>
      </c>
      <c r="O414" s="371"/>
      <c r="P414" s="371"/>
      <c r="Q414" s="371"/>
      <c r="R414" s="371"/>
      <c r="S414" s="371"/>
      <c r="T414" s="372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hidden="1" x14ac:dyDescent="0.2">
      <c r="A415" s="373"/>
      <c r="B415" s="373"/>
      <c r="C415" s="373"/>
      <c r="D415" s="373"/>
      <c r="E415" s="373"/>
      <c r="F415" s="373"/>
      <c r="G415" s="373"/>
      <c r="H415" s="373"/>
      <c r="I415" s="373"/>
      <c r="J415" s="373"/>
      <c r="K415" s="373"/>
      <c r="L415" s="373"/>
      <c r="M415" s="374"/>
      <c r="N415" s="370" t="s">
        <v>43</v>
      </c>
      <c r="O415" s="371"/>
      <c r="P415" s="371"/>
      <c r="Q415" s="371"/>
      <c r="R415" s="371"/>
      <c r="S415" s="371"/>
      <c r="T415" s="372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hidden="1" customHeight="1" x14ac:dyDescent="0.25">
      <c r="A416" s="379" t="s">
        <v>96</v>
      </c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79"/>
      <c r="P416" s="379"/>
      <c r="Q416" s="379"/>
      <c r="R416" s="379"/>
      <c r="S416" s="379"/>
      <c r="T416" s="379"/>
      <c r="U416" s="379"/>
      <c r="V416" s="379"/>
      <c r="W416" s="379"/>
      <c r="X416" s="379"/>
      <c r="Y416" s="67"/>
      <c r="Z416" s="67"/>
    </row>
    <row r="417" spans="1:53" ht="27" hidden="1" customHeight="1" x14ac:dyDescent="0.25">
      <c r="A417" s="64" t="s">
        <v>573</v>
      </c>
      <c r="B417" s="64" t="s">
        <v>574</v>
      </c>
      <c r="C417" s="37">
        <v>4301032046</v>
      </c>
      <c r="D417" s="366">
        <v>4680115884359</v>
      </c>
      <c r="E417" s="366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43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8"/>
      <c r="P417" s="368"/>
      <c r="Q417" s="368"/>
      <c r="R417" s="369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hidden="1" customHeight="1" x14ac:dyDescent="0.25">
      <c r="A418" s="64" t="s">
        <v>577</v>
      </c>
      <c r="B418" s="64" t="s">
        <v>578</v>
      </c>
      <c r="C418" s="37">
        <v>4301032045</v>
      </c>
      <c r="D418" s="366">
        <v>4680115884335</v>
      </c>
      <c r="E418" s="36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4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8"/>
      <c r="P418" s="368"/>
      <c r="Q418" s="368"/>
      <c r="R418" s="36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hidden="1" customHeight="1" x14ac:dyDescent="0.25">
      <c r="A419" s="64" t="s">
        <v>579</v>
      </c>
      <c r="B419" s="64" t="s">
        <v>580</v>
      </c>
      <c r="C419" s="37">
        <v>4301032047</v>
      </c>
      <c r="D419" s="366">
        <v>4680115884342</v>
      </c>
      <c r="E419" s="36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4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8"/>
      <c r="P419" s="368"/>
      <c r="Q419" s="368"/>
      <c r="R419" s="36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hidden="1" customHeight="1" x14ac:dyDescent="0.25">
      <c r="A420" s="64" t="s">
        <v>581</v>
      </c>
      <c r="B420" s="64" t="s">
        <v>582</v>
      </c>
      <c r="C420" s="37">
        <v>4301170011</v>
      </c>
      <c r="D420" s="366">
        <v>4680115884113</v>
      </c>
      <c r="E420" s="36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8"/>
      <c r="P420" s="368"/>
      <c r="Q420" s="368"/>
      <c r="R420" s="36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hidden="1" x14ac:dyDescent="0.2">
      <c r="A421" s="373"/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4"/>
      <c r="N421" s="370" t="s">
        <v>43</v>
      </c>
      <c r="O421" s="371"/>
      <c r="P421" s="371"/>
      <c r="Q421" s="371"/>
      <c r="R421" s="371"/>
      <c r="S421" s="371"/>
      <c r="T421" s="372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hidden="1" x14ac:dyDescent="0.2">
      <c r="A422" s="373"/>
      <c r="B422" s="373"/>
      <c r="C422" s="373"/>
      <c r="D422" s="373"/>
      <c r="E422" s="373"/>
      <c r="F422" s="373"/>
      <c r="G422" s="373"/>
      <c r="H422" s="373"/>
      <c r="I422" s="373"/>
      <c r="J422" s="373"/>
      <c r="K422" s="373"/>
      <c r="L422" s="373"/>
      <c r="M422" s="374"/>
      <c r="N422" s="370" t="s">
        <v>43</v>
      </c>
      <c r="O422" s="371"/>
      <c r="P422" s="371"/>
      <c r="Q422" s="371"/>
      <c r="R422" s="371"/>
      <c r="S422" s="371"/>
      <c r="T422" s="372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hidden="1" customHeight="1" x14ac:dyDescent="0.25">
      <c r="A423" s="394" t="s">
        <v>583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66"/>
      <c r="Z423" s="66"/>
    </row>
    <row r="424" spans="1:53" ht="14.25" hidden="1" customHeight="1" x14ac:dyDescent="0.25">
      <c r="A424" s="379" t="s">
        <v>110</v>
      </c>
      <c r="B424" s="379"/>
      <c r="C424" s="379"/>
      <c r="D424" s="379"/>
      <c r="E424" s="379"/>
      <c r="F424" s="379"/>
      <c r="G424" s="379"/>
      <c r="H424" s="379"/>
      <c r="I424" s="379"/>
      <c r="J424" s="379"/>
      <c r="K424" s="379"/>
      <c r="L424" s="379"/>
      <c r="M424" s="379"/>
      <c r="N424" s="379"/>
      <c r="O424" s="379"/>
      <c r="P424" s="379"/>
      <c r="Q424" s="379"/>
      <c r="R424" s="379"/>
      <c r="S424" s="379"/>
      <c r="T424" s="379"/>
      <c r="U424" s="379"/>
      <c r="V424" s="379"/>
      <c r="W424" s="379"/>
      <c r="X424" s="379"/>
      <c r="Y424" s="67"/>
      <c r="Z424" s="67"/>
    </row>
    <row r="425" spans="1:53" ht="27" customHeight="1" x14ac:dyDescent="0.25">
      <c r="A425" s="64" t="s">
        <v>584</v>
      </c>
      <c r="B425" s="64" t="s">
        <v>585</v>
      </c>
      <c r="C425" s="37">
        <v>4301020196</v>
      </c>
      <c r="D425" s="366">
        <v>4607091389388</v>
      </c>
      <c r="E425" s="36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4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8"/>
      <c r="P425" s="368"/>
      <c r="Q425" s="368"/>
      <c r="R425" s="369"/>
      <c r="S425" s="40" t="s">
        <v>48</v>
      </c>
      <c r="T425" s="40" t="s">
        <v>48</v>
      </c>
      <c r="U425" s="41" t="s">
        <v>0</v>
      </c>
      <c r="V425" s="59">
        <v>40</v>
      </c>
      <c r="W425" s="56">
        <f>IFERROR(IF(V425="",0,CEILING((V425/$H425),1)*$H425),"")</f>
        <v>41.6</v>
      </c>
      <c r="X425" s="42">
        <f>IFERROR(IF(W425=0,"",ROUNDUP(W425/H425,0)*0.01196),"")</f>
        <v>9.5680000000000001E-2</v>
      </c>
      <c r="Y425" s="69" t="s">
        <v>48</v>
      </c>
      <c r="Z425" s="70" t="s">
        <v>48</v>
      </c>
      <c r="AD425" s="71"/>
      <c r="BA425" s="304" t="s">
        <v>66</v>
      </c>
    </row>
    <row r="426" spans="1:53" ht="27" hidden="1" customHeight="1" x14ac:dyDescent="0.25">
      <c r="A426" s="64" t="s">
        <v>586</v>
      </c>
      <c r="B426" s="64" t="s">
        <v>587</v>
      </c>
      <c r="C426" s="37">
        <v>4301020185</v>
      </c>
      <c r="D426" s="366">
        <v>4607091389364</v>
      </c>
      <c r="E426" s="36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8"/>
      <c r="P426" s="368"/>
      <c r="Q426" s="368"/>
      <c r="R426" s="36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373"/>
      <c r="B427" s="373"/>
      <c r="C427" s="373"/>
      <c r="D427" s="373"/>
      <c r="E427" s="373"/>
      <c r="F427" s="373"/>
      <c r="G427" s="373"/>
      <c r="H427" s="373"/>
      <c r="I427" s="373"/>
      <c r="J427" s="373"/>
      <c r="K427" s="373"/>
      <c r="L427" s="373"/>
      <c r="M427" s="374"/>
      <c r="N427" s="370" t="s">
        <v>43</v>
      </c>
      <c r="O427" s="371"/>
      <c r="P427" s="371"/>
      <c r="Q427" s="371"/>
      <c r="R427" s="371"/>
      <c r="S427" s="371"/>
      <c r="T427" s="372"/>
      <c r="U427" s="43" t="s">
        <v>42</v>
      </c>
      <c r="V427" s="44">
        <f>IFERROR(V425/H425,"0")+IFERROR(V426/H426,"0")</f>
        <v>7.6923076923076916</v>
      </c>
      <c r="W427" s="44">
        <f>IFERROR(W425/H425,"0")+IFERROR(W426/H426,"0")</f>
        <v>8</v>
      </c>
      <c r="X427" s="44">
        <f>IFERROR(IF(X425="",0,X425),"0")+IFERROR(IF(X426="",0,X426),"0")</f>
        <v>9.5680000000000001E-2</v>
      </c>
      <c r="Y427" s="68"/>
      <c r="Z427" s="68"/>
    </row>
    <row r="428" spans="1:53" x14ac:dyDescent="0.2">
      <c r="A428" s="373"/>
      <c r="B428" s="373"/>
      <c r="C428" s="373"/>
      <c r="D428" s="373"/>
      <c r="E428" s="373"/>
      <c r="F428" s="373"/>
      <c r="G428" s="373"/>
      <c r="H428" s="373"/>
      <c r="I428" s="373"/>
      <c r="J428" s="373"/>
      <c r="K428" s="373"/>
      <c r="L428" s="373"/>
      <c r="M428" s="374"/>
      <c r="N428" s="370" t="s">
        <v>43</v>
      </c>
      <c r="O428" s="371"/>
      <c r="P428" s="371"/>
      <c r="Q428" s="371"/>
      <c r="R428" s="371"/>
      <c r="S428" s="371"/>
      <c r="T428" s="372"/>
      <c r="U428" s="43" t="s">
        <v>0</v>
      </c>
      <c r="V428" s="44">
        <f>IFERROR(SUM(V425:V426),"0")</f>
        <v>40</v>
      </c>
      <c r="W428" s="44">
        <f>IFERROR(SUM(W425:W426),"0")</f>
        <v>41.6</v>
      </c>
      <c r="X428" s="43"/>
      <c r="Y428" s="68"/>
      <c r="Z428" s="68"/>
    </row>
    <row r="429" spans="1:53" ht="14.25" hidden="1" customHeight="1" x14ac:dyDescent="0.25">
      <c r="A429" s="379" t="s">
        <v>76</v>
      </c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79"/>
      <c r="O429" s="379"/>
      <c r="P429" s="379"/>
      <c r="Q429" s="379"/>
      <c r="R429" s="379"/>
      <c r="S429" s="379"/>
      <c r="T429" s="379"/>
      <c r="U429" s="379"/>
      <c r="V429" s="379"/>
      <c r="W429" s="379"/>
      <c r="X429" s="379"/>
      <c r="Y429" s="67"/>
      <c r="Z429" s="67"/>
    </row>
    <row r="430" spans="1:53" ht="27" customHeight="1" x14ac:dyDescent="0.25">
      <c r="A430" s="64" t="s">
        <v>588</v>
      </c>
      <c r="B430" s="64" t="s">
        <v>589</v>
      </c>
      <c r="C430" s="37">
        <v>4301031212</v>
      </c>
      <c r="D430" s="366">
        <v>4607091389739</v>
      </c>
      <c r="E430" s="36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8"/>
      <c r="P430" s="368"/>
      <c r="Q430" s="368"/>
      <c r="R430" s="369"/>
      <c r="S430" s="40" t="s">
        <v>48</v>
      </c>
      <c r="T430" s="40" t="s">
        <v>48</v>
      </c>
      <c r="U430" s="41" t="s">
        <v>0</v>
      </c>
      <c r="V430" s="59">
        <v>310</v>
      </c>
      <c r="W430" s="56">
        <f t="shared" ref="W430:W436" si="20">IFERROR(IF(V430="",0,CEILING((V430/$H430),1)*$H430),"")</f>
        <v>310.8</v>
      </c>
      <c r="X430" s="42">
        <f>IFERROR(IF(W430=0,"",ROUNDUP(W430/H430,0)*0.00753),"")</f>
        <v>0.55722000000000005</v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590</v>
      </c>
      <c r="B431" s="64" t="s">
        <v>591</v>
      </c>
      <c r="C431" s="37">
        <v>4301031247</v>
      </c>
      <c r="D431" s="366">
        <v>4680115883048</v>
      </c>
      <c r="E431" s="36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8"/>
      <c r="P431" s="368"/>
      <c r="Q431" s="368"/>
      <c r="R431" s="36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592</v>
      </c>
      <c r="B432" s="64" t="s">
        <v>593</v>
      </c>
      <c r="C432" s="37">
        <v>4301031176</v>
      </c>
      <c r="D432" s="366">
        <v>4607091389425</v>
      </c>
      <c r="E432" s="36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43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8"/>
      <c r="P432" s="368"/>
      <c r="Q432" s="368"/>
      <c r="R432" s="36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594</v>
      </c>
      <c r="B433" s="64" t="s">
        <v>595</v>
      </c>
      <c r="C433" s="37">
        <v>4301031215</v>
      </c>
      <c r="D433" s="366">
        <v>4680115882911</v>
      </c>
      <c r="E433" s="36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43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8"/>
      <c r="P433" s="368"/>
      <c r="Q433" s="368"/>
      <c r="R433" s="36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hidden="1" customHeight="1" x14ac:dyDescent="0.25">
      <c r="A434" s="64" t="s">
        <v>596</v>
      </c>
      <c r="B434" s="64" t="s">
        <v>597</v>
      </c>
      <c r="C434" s="37">
        <v>4301031167</v>
      </c>
      <c r="D434" s="366">
        <v>4680115880771</v>
      </c>
      <c r="E434" s="36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4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8"/>
      <c r="P434" s="368"/>
      <c r="Q434" s="368"/>
      <c r="R434" s="36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hidden="1" customHeight="1" x14ac:dyDescent="0.25">
      <c r="A435" s="64" t="s">
        <v>598</v>
      </c>
      <c r="B435" s="64" t="s">
        <v>599</v>
      </c>
      <c r="C435" s="37">
        <v>4301031173</v>
      </c>
      <c r="D435" s="366">
        <v>4607091389500</v>
      </c>
      <c r="E435" s="36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43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8"/>
      <c r="P435" s="368"/>
      <c r="Q435" s="368"/>
      <c r="R435" s="36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hidden="1" customHeight="1" x14ac:dyDescent="0.25">
      <c r="A436" s="64" t="s">
        <v>600</v>
      </c>
      <c r="B436" s="64" t="s">
        <v>601</v>
      </c>
      <c r="C436" s="37">
        <v>4301031103</v>
      </c>
      <c r="D436" s="366">
        <v>4680115881983</v>
      </c>
      <c r="E436" s="36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4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8"/>
      <c r="P436" s="368"/>
      <c r="Q436" s="368"/>
      <c r="R436" s="36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373"/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4"/>
      <c r="N437" s="370" t="s">
        <v>43</v>
      </c>
      <c r="O437" s="371"/>
      <c r="P437" s="371"/>
      <c r="Q437" s="371"/>
      <c r="R437" s="371"/>
      <c r="S437" s="371"/>
      <c r="T437" s="372"/>
      <c r="U437" s="43" t="s">
        <v>42</v>
      </c>
      <c r="V437" s="44">
        <f>IFERROR(V430/H430,"0")+IFERROR(V431/H431,"0")+IFERROR(V432/H432,"0")+IFERROR(V433/H433,"0")+IFERROR(V434/H434,"0")+IFERROR(V435/H435,"0")+IFERROR(V436/H436,"0")</f>
        <v>73.80952380952381</v>
      </c>
      <c r="W437" s="44">
        <f>IFERROR(W430/H430,"0")+IFERROR(W431/H431,"0")+IFERROR(W432/H432,"0")+IFERROR(W433/H433,"0")+IFERROR(W434/H434,"0")+IFERROR(W435/H435,"0")+IFERROR(W436/H436,"0")</f>
        <v>74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0.55722000000000005</v>
      </c>
      <c r="Y437" s="68"/>
      <c r="Z437" s="68"/>
    </row>
    <row r="438" spans="1:53" x14ac:dyDescent="0.2">
      <c r="A438" s="373"/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4"/>
      <c r="N438" s="370" t="s">
        <v>43</v>
      </c>
      <c r="O438" s="371"/>
      <c r="P438" s="371"/>
      <c r="Q438" s="371"/>
      <c r="R438" s="371"/>
      <c r="S438" s="371"/>
      <c r="T438" s="372"/>
      <c r="U438" s="43" t="s">
        <v>0</v>
      </c>
      <c r="V438" s="44">
        <f>IFERROR(SUM(V430:V436),"0")</f>
        <v>310</v>
      </c>
      <c r="W438" s="44">
        <f>IFERROR(SUM(W430:W436),"0")</f>
        <v>310.8</v>
      </c>
      <c r="X438" s="43"/>
      <c r="Y438" s="68"/>
      <c r="Z438" s="68"/>
    </row>
    <row r="439" spans="1:53" ht="14.25" hidden="1" customHeight="1" x14ac:dyDescent="0.25">
      <c r="A439" s="379" t="s">
        <v>105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67"/>
      <c r="Z439" s="67"/>
    </row>
    <row r="440" spans="1:53" ht="27" hidden="1" customHeight="1" x14ac:dyDescent="0.25">
      <c r="A440" s="64" t="s">
        <v>602</v>
      </c>
      <c r="B440" s="64" t="s">
        <v>603</v>
      </c>
      <c r="C440" s="37">
        <v>4301170010</v>
      </c>
      <c r="D440" s="366">
        <v>4680115884090</v>
      </c>
      <c r="E440" s="36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4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8"/>
      <c r="P440" s="368"/>
      <c r="Q440" s="368"/>
      <c r="R440" s="36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idden="1" x14ac:dyDescent="0.2">
      <c r="A441" s="373"/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4"/>
      <c r="N441" s="370" t="s">
        <v>43</v>
      </c>
      <c r="O441" s="371"/>
      <c r="P441" s="371"/>
      <c r="Q441" s="371"/>
      <c r="R441" s="371"/>
      <c r="S441" s="371"/>
      <c r="T441" s="37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hidden="1" x14ac:dyDescent="0.2">
      <c r="A442" s="373"/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4"/>
      <c r="N442" s="370" t="s">
        <v>43</v>
      </c>
      <c r="O442" s="371"/>
      <c r="P442" s="371"/>
      <c r="Q442" s="371"/>
      <c r="R442" s="371"/>
      <c r="S442" s="371"/>
      <c r="T442" s="37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hidden="1" customHeight="1" x14ac:dyDescent="0.25">
      <c r="A443" s="379" t="s">
        <v>604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67"/>
      <c r="Z443" s="67"/>
    </row>
    <row r="444" spans="1:53" ht="27" hidden="1" customHeight="1" x14ac:dyDescent="0.25">
      <c r="A444" s="64" t="s">
        <v>605</v>
      </c>
      <c r="B444" s="64" t="s">
        <v>606</v>
      </c>
      <c r="C444" s="37">
        <v>4301040357</v>
      </c>
      <c r="D444" s="366">
        <v>4680115884564</v>
      </c>
      <c r="E444" s="36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4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8"/>
      <c r="P444" s="368"/>
      <c r="Q444" s="368"/>
      <c r="R444" s="36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idden="1" x14ac:dyDescent="0.2">
      <c r="A445" s="373"/>
      <c r="B445" s="373"/>
      <c r="C445" s="373"/>
      <c r="D445" s="373"/>
      <c r="E445" s="373"/>
      <c r="F445" s="373"/>
      <c r="G445" s="373"/>
      <c r="H445" s="373"/>
      <c r="I445" s="373"/>
      <c r="J445" s="373"/>
      <c r="K445" s="373"/>
      <c r="L445" s="373"/>
      <c r="M445" s="374"/>
      <c r="N445" s="370" t="s">
        <v>43</v>
      </c>
      <c r="O445" s="371"/>
      <c r="P445" s="371"/>
      <c r="Q445" s="371"/>
      <c r="R445" s="371"/>
      <c r="S445" s="371"/>
      <c r="T445" s="37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hidden="1" x14ac:dyDescent="0.2">
      <c r="A446" s="373"/>
      <c r="B446" s="373"/>
      <c r="C446" s="373"/>
      <c r="D446" s="373"/>
      <c r="E446" s="373"/>
      <c r="F446" s="373"/>
      <c r="G446" s="373"/>
      <c r="H446" s="373"/>
      <c r="I446" s="373"/>
      <c r="J446" s="373"/>
      <c r="K446" s="373"/>
      <c r="L446" s="373"/>
      <c r="M446" s="374"/>
      <c r="N446" s="370" t="s">
        <v>43</v>
      </c>
      <c r="O446" s="371"/>
      <c r="P446" s="371"/>
      <c r="Q446" s="371"/>
      <c r="R446" s="371"/>
      <c r="S446" s="371"/>
      <c r="T446" s="37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hidden="1" customHeight="1" x14ac:dyDescent="0.2">
      <c r="A447" s="393" t="s">
        <v>607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55"/>
      <c r="Z447" s="55"/>
    </row>
    <row r="448" spans="1:53" ht="16.5" hidden="1" customHeight="1" x14ac:dyDescent="0.25">
      <c r="A448" s="394" t="s">
        <v>607</v>
      </c>
      <c r="B448" s="394"/>
      <c r="C448" s="394"/>
      <c r="D448" s="394"/>
      <c r="E448" s="394"/>
      <c r="F448" s="394"/>
      <c r="G448" s="394"/>
      <c r="H448" s="394"/>
      <c r="I448" s="394"/>
      <c r="J448" s="394"/>
      <c r="K448" s="394"/>
      <c r="L448" s="394"/>
      <c r="M448" s="394"/>
      <c r="N448" s="394"/>
      <c r="O448" s="394"/>
      <c r="P448" s="394"/>
      <c r="Q448" s="394"/>
      <c r="R448" s="394"/>
      <c r="S448" s="394"/>
      <c r="T448" s="394"/>
      <c r="U448" s="394"/>
      <c r="V448" s="394"/>
      <c r="W448" s="394"/>
      <c r="X448" s="394"/>
      <c r="Y448" s="66"/>
      <c r="Z448" s="66"/>
    </row>
    <row r="449" spans="1:53" ht="14.25" hidden="1" customHeight="1" x14ac:dyDescent="0.25">
      <c r="A449" s="379" t="s">
        <v>118</v>
      </c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79"/>
      <c r="P449" s="379"/>
      <c r="Q449" s="379"/>
      <c r="R449" s="379"/>
      <c r="S449" s="379"/>
      <c r="T449" s="379"/>
      <c r="U449" s="379"/>
      <c r="V449" s="379"/>
      <c r="W449" s="379"/>
      <c r="X449" s="379"/>
      <c r="Y449" s="67"/>
      <c r="Z449" s="67"/>
    </row>
    <row r="450" spans="1:53" ht="27" hidden="1" customHeight="1" x14ac:dyDescent="0.25">
      <c r="A450" s="64" t="s">
        <v>609</v>
      </c>
      <c r="B450" s="64" t="s">
        <v>610</v>
      </c>
      <c r="C450" s="37">
        <v>4301011795</v>
      </c>
      <c r="D450" s="366">
        <v>4607091389067</v>
      </c>
      <c r="E450" s="36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26" t="s">
        <v>611</v>
      </c>
      <c r="O450" s="368"/>
      <c r="P450" s="368"/>
      <c r="Q450" s="368"/>
      <c r="R450" s="369"/>
      <c r="S450" s="40" t="s">
        <v>608</v>
      </c>
      <c r="T450" s="40" t="s">
        <v>48</v>
      </c>
      <c r="U450" s="41" t="s">
        <v>0</v>
      </c>
      <c r="V450" s="59">
        <v>0</v>
      </c>
      <c r="W450" s="56">
        <f t="shared" ref="W450:W468" si="21">IFERROR(IF(V450="",0,CEILING((V450/$H450),1)*$H450),"")</f>
        <v>0</v>
      </c>
      <c r="X450" s="42" t="str">
        <f t="shared" ref="X450:X459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609</v>
      </c>
      <c r="B451" s="64" t="s">
        <v>612</v>
      </c>
      <c r="C451" s="37">
        <v>4301011371</v>
      </c>
      <c r="D451" s="366">
        <v>4607091389067</v>
      </c>
      <c r="E451" s="36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133</v>
      </c>
      <c r="M451" s="38">
        <v>55</v>
      </c>
      <c r="N451" s="42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8"/>
      <c r="P451" s="368"/>
      <c r="Q451" s="368"/>
      <c r="R451" s="36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613</v>
      </c>
      <c r="B452" s="64" t="s">
        <v>614</v>
      </c>
      <c r="C452" s="37">
        <v>4301011779</v>
      </c>
      <c r="D452" s="366">
        <v>4607091383522</v>
      </c>
      <c r="E452" s="36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21" t="s">
        <v>615</v>
      </c>
      <c r="O452" s="368"/>
      <c r="P452" s="368"/>
      <c r="Q452" s="368"/>
      <c r="R452" s="369"/>
      <c r="S452" s="40" t="s">
        <v>608</v>
      </c>
      <c r="T452" s="40" t="s">
        <v>48</v>
      </c>
      <c r="U452" s="41" t="s">
        <v>0</v>
      </c>
      <c r="V452" s="59">
        <v>520</v>
      </c>
      <c r="W452" s="56">
        <f t="shared" si="21"/>
        <v>522.72</v>
      </c>
      <c r="X452" s="42">
        <f t="shared" si="22"/>
        <v>1.18404</v>
      </c>
      <c r="Y452" s="69" t="s">
        <v>48</v>
      </c>
      <c r="Z452" s="70" t="s">
        <v>48</v>
      </c>
      <c r="AD452" s="71"/>
      <c r="BA452" s="317" t="s">
        <v>66</v>
      </c>
    </row>
    <row r="453" spans="1:53" ht="27" hidden="1" customHeight="1" x14ac:dyDescent="0.25">
      <c r="A453" s="64" t="s">
        <v>613</v>
      </c>
      <c r="B453" s="64" t="s">
        <v>616</v>
      </c>
      <c r="C453" s="37">
        <v>4301011363</v>
      </c>
      <c r="D453" s="366">
        <v>4607091383522</v>
      </c>
      <c r="E453" s="36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55</v>
      </c>
      <c r="N453" s="42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8"/>
      <c r="P453" s="368"/>
      <c r="Q453" s="368"/>
      <c r="R453" s="36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hidden="1" customHeight="1" x14ac:dyDescent="0.25">
      <c r="A454" s="64" t="s">
        <v>617</v>
      </c>
      <c r="B454" s="64" t="s">
        <v>618</v>
      </c>
      <c r="C454" s="37">
        <v>4301011785</v>
      </c>
      <c r="D454" s="366">
        <v>4607091384437</v>
      </c>
      <c r="E454" s="36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23" t="s">
        <v>619</v>
      </c>
      <c r="O454" s="368"/>
      <c r="P454" s="368"/>
      <c r="Q454" s="368"/>
      <c r="R454" s="36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hidden="1" customHeight="1" x14ac:dyDescent="0.25">
      <c r="A455" s="64" t="s">
        <v>617</v>
      </c>
      <c r="B455" s="64" t="s">
        <v>620</v>
      </c>
      <c r="C455" s="37">
        <v>4301011431</v>
      </c>
      <c r="D455" s="366">
        <v>4607091384437</v>
      </c>
      <c r="E455" s="36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50</v>
      </c>
      <c r="N455" s="42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8"/>
      <c r="P455" s="368"/>
      <c r="Q455" s="368"/>
      <c r="R455" s="36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hidden="1" customHeight="1" x14ac:dyDescent="0.25">
      <c r="A456" s="64" t="s">
        <v>621</v>
      </c>
      <c r="B456" s="64" t="s">
        <v>622</v>
      </c>
      <c r="C456" s="37">
        <v>4301011774</v>
      </c>
      <c r="D456" s="366">
        <v>4680115884502</v>
      </c>
      <c r="E456" s="36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60</v>
      </c>
      <c r="N456" s="425" t="s">
        <v>623</v>
      </c>
      <c r="O456" s="368"/>
      <c r="P456" s="368"/>
      <c r="Q456" s="368"/>
      <c r="R456" s="369"/>
      <c r="S456" s="40" t="s">
        <v>608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624</v>
      </c>
      <c r="B457" s="64" t="s">
        <v>625</v>
      </c>
      <c r="C457" s="37">
        <v>4301011771</v>
      </c>
      <c r="D457" s="366">
        <v>4607091389104</v>
      </c>
      <c r="E457" s="366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416" t="s">
        <v>626</v>
      </c>
      <c r="O457" s="368"/>
      <c r="P457" s="368"/>
      <c r="Q457" s="368"/>
      <c r="R457" s="369"/>
      <c r="S457" s="40" t="s">
        <v>48</v>
      </c>
      <c r="T457" s="40" t="s">
        <v>48</v>
      </c>
      <c r="U457" s="41" t="s">
        <v>0</v>
      </c>
      <c r="V457" s="59">
        <v>70</v>
      </c>
      <c r="W457" s="56">
        <f t="shared" si="21"/>
        <v>73.92</v>
      </c>
      <c r="X457" s="42">
        <f t="shared" si="22"/>
        <v>0.16744000000000001</v>
      </c>
      <c r="Y457" s="69" t="s">
        <v>48</v>
      </c>
      <c r="Z457" s="70" t="s">
        <v>48</v>
      </c>
      <c r="AD457" s="71"/>
      <c r="BA457" s="322" t="s">
        <v>66</v>
      </c>
    </row>
    <row r="458" spans="1:53" ht="27" hidden="1" customHeight="1" x14ac:dyDescent="0.25">
      <c r="A458" s="64" t="s">
        <v>624</v>
      </c>
      <c r="B458" s="64" t="s">
        <v>627</v>
      </c>
      <c r="C458" s="37">
        <v>4301011365</v>
      </c>
      <c r="D458" s="366">
        <v>4607091389104</v>
      </c>
      <c r="E458" s="366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113</v>
      </c>
      <c r="M458" s="38">
        <v>55</v>
      </c>
      <c r="N458" s="41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8"/>
      <c r="P458" s="368"/>
      <c r="Q458" s="368"/>
      <c r="R458" s="36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hidden="1" customHeight="1" x14ac:dyDescent="0.25">
      <c r="A459" s="64" t="s">
        <v>628</v>
      </c>
      <c r="B459" s="64" t="s">
        <v>629</v>
      </c>
      <c r="C459" s="37">
        <v>4301011799</v>
      </c>
      <c r="D459" s="366">
        <v>4680115884519</v>
      </c>
      <c r="E459" s="366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114</v>
      </c>
      <c r="L459" s="39" t="s">
        <v>133</v>
      </c>
      <c r="M459" s="38">
        <v>60</v>
      </c>
      <c r="N459" s="418" t="s">
        <v>630</v>
      </c>
      <c r="O459" s="368"/>
      <c r="P459" s="368"/>
      <c r="Q459" s="368"/>
      <c r="R459" s="369"/>
      <c r="S459" s="40" t="s">
        <v>608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2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hidden="1" customHeight="1" x14ac:dyDescent="0.25">
      <c r="A460" s="64" t="s">
        <v>631</v>
      </c>
      <c r="B460" s="64" t="s">
        <v>632</v>
      </c>
      <c r="C460" s="37">
        <v>4301011778</v>
      </c>
      <c r="D460" s="366">
        <v>4680115880603</v>
      </c>
      <c r="E460" s="36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19" t="s">
        <v>633</v>
      </c>
      <c r="O460" s="368"/>
      <c r="P460" s="368"/>
      <c r="Q460" s="368"/>
      <c r="R460" s="369"/>
      <c r="S460" s="40" t="s">
        <v>608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ref="X460:X465" si="23"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hidden="1" customHeight="1" x14ac:dyDescent="0.25">
      <c r="A461" s="64" t="s">
        <v>631</v>
      </c>
      <c r="B461" s="64" t="s">
        <v>634</v>
      </c>
      <c r="C461" s="37">
        <v>4301011367</v>
      </c>
      <c r="D461" s="366">
        <v>4680115880603</v>
      </c>
      <c r="E461" s="366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4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8"/>
      <c r="P461" s="368"/>
      <c r="Q461" s="368"/>
      <c r="R461" s="36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hidden="1" customHeight="1" x14ac:dyDescent="0.25">
      <c r="A462" s="64" t="s">
        <v>635</v>
      </c>
      <c r="B462" s="64" t="s">
        <v>636</v>
      </c>
      <c r="C462" s="37">
        <v>4301011775</v>
      </c>
      <c r="D462" s="366">
        <v>4607091389999</v>
      </c>
      <c r="E462" s="36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11" t="s">
        <v>637</v>
      </c>
      <c r="O462" s="368"/>
      <c r="P462" s="368"/>
      <c r="Q462" s="368"/>
      <c r="R462" s="369"/>
      <c r="S462" s="40" t="s">
        <v>608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hidden="1" customHeight="1" x14ac:dyDescent="0.25">
      <c r="A463" s="64" t="s">
        <v>635</v>
      </c>
      <c r="B463" s="64" t="s">
        <v>638</v>
      </c>
      <c r="C463" s="37">
        <v>4301011168</v>
      </c>
      <c r="D463" s="366">
        <v>4607091389999</v>
      </c>
      <c r="E463" s="36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8"/>
      <c r="P463" s="368"/>
      <c r="Q463" s="368"/>
      <c r="R463" s="36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hidden="1" customHeight="1" x14ac:dyDescent="0.25">
      <c r="A464" s="64" t="s">
        <v>639</v>
      </c>
      <c r="B464" s="64" t="s">
        <v>640</v>
      </c>
      <c r="C464" s="37">
        <v>4301011770</v>
      </c>
      <c r="D464" s="366">
        <v>4680115882782</v>
      </c>
      <c r="E464" s="366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413" t="s">
        <v>641</v>
      </c>
      <c r="O464" s="368"/>
      <c r="P464" s="368"/>
      <c r="Q464" s="368"/>
      <c r="R464" s="36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hidden="1" customHeight="1" x14ac:dyDescent="0.25">
      <c r="A465" s="64" t="s">
        <v>639</v>
      </c>
      <c r="B465" s="64" t="s">
        <v>642</v>
      </c>
      <c r="C465" s="37">
        <v>4301011372</v>
      </c>
      <c r="D465" s="366">
        <v>4680115882782</v>
      </c>
      <c r="E465" s="366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50</v>
      </c>
      <c r="N465" s="4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8"/>
      <c r="P465" s="368"/>
      <c r="Q465" s="368"/>
      <c r="R465" s="36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 t="shared" si="23"/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customHeight="1" x14ac:dyDescent="0.25">
      <c r="A466" s="64" t="s">
        <v>643</v>
      </c>
      <c r="B466" s="64" t="s">
        <v>644</v>
      </c>
      <c r="C466" s="37">
        <v>4301011190</v>
      </c>
      <c r="D466" s="366">
        <v>4607091389098</v>
      </c>
      <c r="E466" s="366"/>
      <c r="F466" s="63">
        <v>0.4</v>
      </c>
      <c r="G466" s="38">
        <v>6</v>
      </c>
      <c r="H466" s="63">
        <v>2.4</v>
      </c>
      <c r="I466" s="63">
        <v>2.6</v>
      </c>
      <c r="J466" s="38">
        <v>156</v>
      </c>
      <c r="K466" s="38" t="s">
        <v>80</v>
      </c>
      <c r="L466" s="39" t="s">
        <v>133</v>
      </c>
      <c r="M466" s="38">
        <v>50</v>
      </c>
      <c r="N466" s="41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8"/>
      <c r="P466" s="368"/>
      <c r="Q466" s="368"/>
      <c r="R466" s="369"/>
      <c r="S466" s="40" t="s">
        <v>48</v>
      </c>
      <c r="T466" s="40" t="s">
        <v>48</v>
      </c>
      <c r="U466" s="41" t="s">
        <v>0</v>
      </c>
      <c r="V466" s="59">
        <v>6</v>
      </c>
      <c r="W466" s="56">
        <f t="shared" si="21"/>
        <v>7.1999999999999993</v>
      </c>
      <c r="X466" s="42">
        <f>IFERROR(IF(W466=0,"",ROUNDUP(W466/H466,0)*0.00753),"")</f>
        <v>2.2589999999999999E-2</v>
      </c>
      <c r="Y466" s="69" t="s">
        <v>48</v>
      </c>
      <c r="Z466" s="70" t="s">
        <v>48</v>
      </c>
      <c r="AD466" s="71"/>
      <c r="BA466" s="331" t="s">
        <v>66</v>
      </c>
    </row>
    <row r="467" spans="1:53" ht="27" hidden="1" customHeight="1" x14ac:dyDescent="0.25">
      <c r="A467" s="64" t="s">
        <v>645</v>
      </c>
      <c r="B467" s="64" t="s">
        <v>646</v>
      </c>
      <c r="C467" s="37">
        <v>4301011784</v>
      </c>
      <c r="D467" s="366">
        <v>4607091389982</v>
      </c>
      <c r="E467" s="36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408" t="s">
        <v>647</v>
      </c>
      <c r="O467" s="368"/>
      <c r="P467" s="368"/>
      <c r="Q467" s="368"/>
      <c r="R467" s="369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ht="27" hidden="1" customHeight="1" x14ac:dyDescent="0.25">
      <c r="A468" s="64" t="s">
        <v>645</v>
      </c>
      <c r="B468" s="64" t="s">
        <v>648</v>
      </c>
      <c r="C468" s="37">
        <v>4301011366</v>
      </c>
      <c r="D468" s="366">
        <v>4607091389982</v>
      </c>
      <c r="E468" s="366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80</v>
      </c>
      <c r="L468" s="39" t="s">
        <v>113</v>
      </c>
      <c r="M468" s="38">
        <v>55</v>
      </c>
      <c r="N468" s="4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8"/>
      <c r="P468" s="368"/>
      <c r="Q468" s="368"/>
      <c r="R468" s="369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3" t="s">
        <v>66</v>
      </c>
    </row>
    <row r="469" spans="1:53" x14ac:dyDescent="0.2">
      <c r="A469" s="373"/>
      <c r="B469" s="373"/>
      <c r="C469" s="373"/>
      <c r="D469" s="373"/>
      <c r="E469" s="373"/>
      <c r="F469" s="373"/>
      <c r="G469" s="373"/>
      <c r="H469" s="373"/>
      <c r="I469" s="373"/>
      <c r="J469" s="373"/>
      <c r="K469" s="373"/>
      <c r="L469" s="373"/>
      <c r="M469" s="374"/>
      <c r="N469" s="370" t="s">
        <v>43</v>
      </c>
      <c r="O469" s="371"/>
      <c r="P469" s="371"/>
      <c r="Q469" s="371"/>
      <c r="R469" s="371"/>
      <c r="S469" s="371"/>
      <c r="T469" s="372"/>
      <c r="U469" s="43" t="s">
        <v>42</v>
      </c>
      <c r="V469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114.24242424242425</v>
      </c>
      <c r="W469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116</v>
      </c>
      <c r="X469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1.3740700000000001</v>
      </c>
      <c r="Y469" s="68"/>
      <c r="Z469" s="68"/>
    </row>
    <row r="470" spans="1:53" x14ac:dyDescent="0.2">
      <c r="A470" s="373"/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4"/>
      <c r="N470" s="370" t="s">
        <v>43</v>
      </c>
      <c r="O470" s="371"/>
      <c r="P470" s="371"/>
      <c r="Q470" s="371"/>
      <c r="R470" s="371"/>
      <c r="S470" s="371"/>
      <c r="T470" s="372"/>
      <c r="U470" s="43" t="s">
        <v>0</v>
      </c>
      <c r="V470" s="44">
        <f>IFERROR(SUM(V450:V468),"0")</f>
        <v>596</v>
      </c>
      <c r="W470" s="44">
        <f>IFERROR(SUM(W450:W468),"0")</f>
        <v>603.84</v>
      </c>
      <c r="X470" s="43"/>
      <c r="Y470" s="68"/>
      <c r="Z470" s="68"/>
    </row>
    <row r="471" spans="1:53" ht="14.25" hidden="1" customHeight="1" x14ac:dyDescent="0.25">
      <c r="A471" s="379" t="s">
        <v>110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67"/>
      <c r="Z471" s="67"/>
    </row>
    <row r="472" spans="1:53" ht="16.5" customHeight="1" x14ac:dyDescent="0.25">
      <c r="A472" s="64" t="s">
        <v>649</v>
      </c>
      <c r="B472" s="64" t="s">
        <v>650</v>
      </c>
      <c r="C472" s="37">
        <v>4301020222</v>
      </c>
      <c r="D472" s="366">
        <v>4607091388930</v>
      </c>
      <c r="E472" s="36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8">
        <v>55</v>
      </c>
      <c r="N472" s="4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8"/>
      <c r="P472" s="368"/>
      <c r="Q472" s="368"/>
      <c r="R472" s="369"/>
      <c r="S472" s="40" t="s">
        <v>48</v>
      </c>
      <c r="T472" s="40" t="s">
        <v>48</v>
      </c>
      <c r="U472" s="41" t="s">
        <v>0</v>
      </c>
      <c r="V472" s="59">
        <v>270</v>
      </c>
      <c r="W472" s="56">
        <f>IFERROR(IF(V472="",0,CEILING((V472/$H472),1)*$H472),"")</f>
        <v>274.56</v>
      </c>
      <c r="X472" s="42">
        <f>IFERROR(IF(W472=0,"",ROUNDUP(W472/H472,0)*0.01196),"")</f>
        <v>0.62192000000000003</v>
      </c>
      <c r="Y472" s="69" t="s">
        <v>48</v>
      </c>
      <c r="Z472" s="70" t="s">
        <v>48</v>
      </c>
      <c r="AD472" s="71"/>
      <c r="BA472" s="334" t="s">
        <v>66</v>
      </c>
    </row>
    <row r="473" spans="1:53" ht="16.5" hidden="1" customHeight="1" x14ac:dyDescent="0.25">
      <c r="A473" s="64" t="s">
        <v>651</v>
      </c>
      <c r="B473" s="64" t="s">
        <v>652</v>
      </c>
      <c r="C473" s="37">
        <v>4301020206</v>
      </c>
      <c r="D473" s="366">
        <v>4680115880054</v>
      </c>
      <c r="E473" s="366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55</v>
      </c>
      <c r="N473" s="4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8"/>
      <c r="P473" s="368"/>
      <c r="Q473" s="368"/>
      <c r="R473" s="369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5" t="s">
        <v>66</v>
      </c>
    </row>
    <row r="474" spans="1:53" x14ac:dyDescent="0.2">
      <c r="A474" s="373"/>
      <c r="B474" s="373"/>
      <c r="C474" s="373"/>
      <c r="D474" s="373"/>
      <c r="E474" s="373"/>
      <c r="F474" s="373"/>
      <c r="G474" s="373"/>
      <c r="H474" s="373"/>
      <c r="I474" s="373"/>
      <c r="J474" s="373"/>
      <c r="K474" s="373"/>
      <c r="L474" s="373"/>
      <c r="M474" s="374"/>
      <c r="N474" s="370" t="s">
        <v>43</v>
      </c>
      <c r="O474" s="371"/>
      <c r="P474" s="371"/>
      <c r="Q474" s="371"/>
      <c r="R474" s="371"/>
      <c r="S474" s="371"/>
      <c r="T474" s="372"/>
      <c r="U474" s="43" t="s">
        <v>42</v>
      </c>
      <c r="V474" s="44">
        <f>IFERROR(V472/H472,"0")+IFERROR(V473/H473,"0")</f>
        <v>51.136363636363633</v>
      </c>
      <c r="W474" s="44">
        <f>IFERROR(W472/H472,"0")+IFERROR(W473/H473,"0")</f>
        <v>52</v>
      </c>
      <c r="X474" s="44">
        <f>IFERROR(IF(X472="",0,X472),"0")+IFERROR(IF(X473="",0,X473),"0")</f>
        <v>0.62192000000000003</v>
      </c>
      <c r="Y474" s="68"/>
      <c r="Z474" s="68"/>
    </row>
    <row r="475" spans="1:53" x14ac:dyDescent="0.2">
      <c r="A475" s="373"/>
      <c r="B475" s="373"/>
      <c r="C475" s="373"/>
      <c r="D475" s="373"/>
      <c r="E475" s="373"/>
      <c r="F475" s="373"/>
      <c r="G475" s="373"/>
      <c r="H475" s="373"/>
      <c r="I475" s="373"/>
      <c r="J475" s="373"/>
      <c r="K475" s="373"/>
      <c r="L475" s="373"/>
      <c r="M475" s="374"/>
      <c r="N475" s="370" t="s">
        <v>43</v>
      </c>
      <c r="O475" s="371"/>
      <c r="P475" s="371"/>
      <c r="Q475" s="371"/>
      <c r="R475" s="371"/>
      <c r="S475" s="371"/>
      <c r="T475" s="372"/>
      <c r="U475" s="43" t="s">
        <v>0</v>
      </c>
      <c r="V475" s="44">
        <f>IFERROR(SUM(V472:V473),"0")</f>
        <v>270</v>
      </c>
      <c r="W475" s="44">
        <f>IFERROR(SUM(W472:W473),"0")</f>
        <v>274.56</v>
      </c>
      <c r="X475" s="43"/>
      <c r="Y475" s="68"/>
      <c r="Z475" s="68"/>
    </row>
    <row r="476" spans="1:53" ht="14.25" hidden="1" customHeight="1" x14ac:dyDescent="0.25">
      <c r="A476" s="379" t="s">
        <v>76</v>
      </c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79"/>
      <c r="P476" s="379"/>
      <c r="Q476" s="379"/>
      <c r="R476" s="379"/>
      <c r="S476" s="379"/>
      <c r="T476" s="379"/>
      <c r="U476" s="379"/>
      <c r="V476" s="379"/>
      <c r="W476" s="379"/>
      <c r="X476" s="379"/>
      <c r="Y476" s="67"/>
      <c r="Z476" s="67"/>
    </row>
    <row r="477" spans="1:53" ht="27" customHeight="1" x14ac:dyDescent="0.25">
      <c r="A477" s="64" t="s">
        <v>653</v>
      </c>
      <c r="B477" s="64" t="s">
        <v>654</v>
      </c>
      <c r="C477" s="37">
        <v>4301031252</v>
      </c>
      <c r="D477" s="366">
        <v>4680115883116</v>
      </c>
      <c r="E477" s="366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8">
        <v>60</v>
      </c>
      <c r="N477" s="4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8"/>
      <c r="P477" s="368"/>
      <c r="Q477" s="368"/>
      <c r="R477" s="369"/>
      <c r="S477" s="40" t="s">
        <v>48</v>
      </c>
      <c r="T477" s="40" t="s">
        <v>48</v>
      </c>
      <c r="U477" s="41" t="s">
        <v>0</v>
      </c>
      <c r="V477" s="59">
        <v>250</v>
      </c>
      <c r="W477" s="56">
        <f t="shared" ref="W477:W482" si="24">IFERROR(IF(V477="",0,CEILING((V477/$H477),1)*$H477),"")</f>
        <v>253.44</v>
      </c>
      <c r="X477" s="42">
        <f>IFERROR(IF(W477=0,"",ROUNDUP(W477/H477,0)*0.01196),"")</f>
        <v>0.57408000000000003</v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655</v>
      </c>
      <c r="B478" s="64" t="s">
        <v>656</v>
      </c>
      <c r="C478" s="37">
        <v>4301031248</v>
      </c>
      <c r="D478" s="366">
        <v>4680115883093</v>
      </c>
      <c r="E478" s="366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4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8"/>
      <c r="P478" s="368"/>
      <c r="Q478" s="368"/>
      <c r="R478" s="369"/>
      <c r="S478" s="40" t="s">
        <v>48</v>
      </c>
      <c r="T478" s="40" t="s">
        <v>48</v>
      </c>
      <c r="U478" s="41" t="s">
        <v>0</v>
      </c>
      <c r="V478" s="59">
        <v>100</v>
      </c>
      <c r="W478" s="56">
        <f t="shared" si="24"/>
        <v>100.32000000000001</v>
      </c>
      <c r="X478" s="42">
        <f>IFERROR(IF(W478=0,"",ROUNDUP(W478/H478,0)*0.01196),"")</f>
        <v>0.22724</v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657</v>
      </c>
      <c r="B479" s="64" t="s">
        <v>658</v>
      </c>
      <c r="C479" s="37">
        <v>4301031250</v>
      </c>
      <c r="D479" s="366">
        <v>4680115883109</v>
      </c>
      <c r="E479" s="366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79</v>
      </c>
      <c r="M479" s="38">
        <v>60</v>
      </c>
      <c r="N479" s="4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8"/>
      <c r="P479" s="368"/>
      <c r="Q479" s="368"/>
      <c r="R479" s="369"/>
      <c r="S479" s="40" t="s">
        <v>48</v>
      </c>
      <c r="T479" s="40" t="s">
        <v>48</v>
      </c>
      <c r="U479" s="41" t="s">
        <v>0</v>
      </c>
      <c r="V479" s="59">
        <v>160</v>
      </c>
      <c r="W479" s="56">
        <f t="shared" si="24"/>
        <v>163.68</v>
      </c>
      <c r="X479" s="42">
        <f>IFERROR(IF(W479=0,"",ROUNDUP(W479/H479,0)*0.01196),"")</f>
        <v>0.37075999999999998</v>
      </c>
      <c r="Y479" s="69" t="s">
        <v>48</v>
      </c>
      <c r="Z479" s="70" t="s">
        <v>48</v>
      </c>
      <c r="AD479" s="71"/>
      <c r="BA479" s="338" t="s">
        <v>66</v>
      </c>
    </row>
    <row r="480" spans="1:53" ht="27" hidden="1" customHeight="1" x14ac:dyDescent="0.25">
      <c r="A480" s="64" t="s">
        <v>659</v>
      </c>
      <c r="B480" s="64" t="s">
        <v>660</v>
      </c>
      <c r="C480" s="37">
        <v>4301031249</v>
      </c>
      <c r="D480" s="366">
        <v>4680115882072</v>
      </c>
      <c r="E480" s="366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80</v>
      </c>
      <c r="L480" s="39" t="s">
        <v>113</v>
      </c>
      <c r="M480" s="38">
        <v>60</v>
      </c>
      <c r="N480" s="40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8"/>
      <c r="P480" s="368"/>
      <c r="Q480" s="368"/>
      <c r="R480" s="369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hidden="1" customHeight="1" x14ac:dyDescent="0.25">
      <c r="A481" s="64" t="s">
        <v>661</v>
      </c>
      <c r="B481" s="64" t="s">
        <v>662</v>
      </c>
      <c r="C481" s="37">
        <v>4301031251</v>
      </c>
      <c r="D481" s="366">
        <v>4680115882102</v>
      </c>
      <c r="E481" s="366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4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8"/>
      <c r="P481" s="368"/>
      <c r="Q481" s="368"/>
      <c r="R481" s="369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ht="27" hidden="1" customHeight="1" x14ac:dyDescent="0.25">
      <c r="A482" s="64" t="s">
        <v>663</v>
      </c>
      <c r="B482" s="64" t="s">
        <v>664</v>
      </c>
      <c r="C482" s="37">
        <v>4301031253</v>
      </c>
      <c r="D482" s="366">
        <v>4680115882096</v>
      </c>
      <c r="E482" s="366"/>
      <c r="F482" s="63">
        <v>0.6</v>
      </c>
      <c r="G482" s="38">
        <v>6</v>
      </c>
      <c r="H482" s="63">
        <v>3.6</v>
      </c>
      <c r="I482" s="63">
        <v>3.81</v>
      </c>
      <c r="J482" s="38">
        <v>120</v>
      </c>
      <c r="K482" s="38" t="s">
        <v>80</v>
      </c>
      <c r="L482" s="39" t="s">
        <v>79</v>
      </c>
      <c r="M482" s="38">
        <v>60</v>
      </c>
      <c r="N482" s="4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8"/>
      <c r="P482" s="368"/>
      <c r="Q482" s="368"/>
      <c r="R482" s="369"/>
      <c r="S482" s="40" t="s">
        <v>48</v>
      </c>
      <c r="T482" s="40" t="s">
        <v>48</v>
      </c>
      <c r="U482" s="41" t="s">
        <v>0</v>
      </c>
      <c r="V482" s="59">
        <v>0</v>
      </c>
      <c r="W482" s="56">
        <f t="shared" si="24"/>
        <v>0</v>
      </c>
      <c r="X482" s="42" t="str">
        <f>IFERROR(IF(W482=0,"",ROUNDUP(W482/H482,0)*0.00937),"")</f>
        <v/>
      </c>
      <c r="Y482" s="69" t="s">
        <v>48</v>
      </c>
      <c r="Z482" s="70" t="s">
        <v>48</v>
      </c>
      <c r="AD482" s="71"/>
      <c r="BA482" s="341" t="s">
        <v>66</v>
      </c>
    </row>
    <row r="483" spans="1:53" x14ac:dyDescent="0.2">
      <c r="A483" s="373"/>
      <c r="B483" s="373"/>
      <c r="C483" s="373"/>
      <c r="D483" s="373"/>
      <c r="E483" s="373"/>
      <c r="F483" s="373"/>
      <c r="G483" s="373"/>
      <c r="H483" s="373"/>
      <c r="I483" s="373"/>
      <c r="J483" s="373"/>
      <c r="K483" s="373"/>
      <c r="L483" s="373"/>
      <c r="M483" s="374"/>
      <c r="N483" s="370" t="s">
        <v>43</v>
      </c>
      <c r="O483" s="371"/>
      <c r="P483" s="371"/>
      <c r="Q483" s="371"/>
      <c r="R483" s="371"/>
      <c r="S483" s="371"/>
      <c r="T483" s="372"/>
      <c r="U483" s="43" t="s">
        <v>42</v>
      </c>
      <c r="V483" s="44">
        <f>IFERROR(V477/H477,"0")+IFERROR(V478/H478,"0")+IFERROR(V479/H479,"0")+IFERROR(V480/H480,"0")+IFERROR(V481/H481,"0")+IFERROR(V482/H482,"0")</f>
        <v>96.590909090909079</v>
      </c>
      <c r="W483" s="44">
        <f>IFERROR(W477/H477,"0")+IFERROR(W478/H478,"0")+IFERROR(W479/H479,"0")+IFERROR(W480/H480,"0")+IFERROR(W481/H481,"0")+IFERROR(W482/H482,"0")</f>
        <v>98</v>
      </c>
      <c r="X483" s="44">
        <f>IFERROR(IF(X477="",0,X477),"0")+IFERROR(IF(X478="",0,X478),"0")+IFERROR(IF(X479="",0,X479),"0")+IFERROR(IF(X480="",0,X480),"0")+IFERROR(IF(X481="",0,X481),"0")+IFERROR(IF(X482="",0,X482),"0")</f>
        <v>1.17208</v>
      </c>
      <c r="Y483" s="68"/>
      <c r="Z483" s="68"/>
    </row>
    <row r="484" spans="1:53" x14ac:dyDescent="0.2">
      <c r="A484" s="373"/>
      <c r="B484" s="373"/>
      <c r="C484" s="373"/>
      <c r="D484" s="373"/>
      <c r="E484" s="373"/>
      <c r="F484" s="373"/>
      <c r="G484" s="373"/>
      <c r="H484" s="373"/>
      <c r="I484" s="373"/>
      <c r="J484" s="373"/>
      <c r="K484" s="373"/>
      <c r="L484" s="373"/>
      <c r="M484" s="374"/>
      <c r="N484" s="370" t="s">
        <v>43</v>
      </c>
      <c r="O484" s="371"/>
      <c r="P484" s="371"/>
      <c r="Q484" s="371"/>
      <c r="R484" s="371"/>
      <c r="S484" s="371"/>
      <c r="T484" s="372"/>
      <c r="U484" s="43" t="s">
        <v>0</v>
      </c>
      <c r="V484" s="44">
        <f>IFERROR(SUM(V477:V482),"0")</f>
        <v>510</v>
      </c>
      <c r="W484" s="44">
        <f>IFERROR(SUM(W477:W482),"0")</f>
        <v>517.44000000000005</v>
      </c>
      <c r="X484" s="43"/>
      <c r="Y484" s="68"/>
      <c r="Z484" s="68"/>
    </row>
    <row r="485" spans="1:53" ht="14.25" hidden="1" customHeight="1" x14ac:dyDescent="0.25">
      <c r="A485" s="379" t="s">
        <v>81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67"/>
      <c r="Z485" s="67"/>
    </row>
    <row r="486" spans="1:53" ht="16.5" hidden="1" customHeight="1" x14ac:dyDescent="0.25">
      <c r="A486" s="64" t="s">
        <v>665</v>
      </c>
      <c r="B486" s="64" t="s">
        <v>666</v>
      </c>
      <c r="C486" s="37">
        <v>4301051230</v>
      </c>
      <c r="D486" s="366">
        <v>4607091383409</v>
      </c>
      <c r="E486" s="366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3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8"/>
      <c r="P486" s="368"/>
      <c r="Q486" s="368"/>
      <c r="R486" s="369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16.5" hidden="1" customHeight="1" x14ac:dyDescent="0.25">
      <c r="A487" s="64" t="s">
        <v>667</v>
      </c>
      <c r="B487" s="64" t="s">
        <v>668</v>
      </c>
      <c r="C487" s="37">
        <v>4301051231</v>
      </c>
      <c r="D487" s="366">
        <v>4607091383416</v>
      </c>
      <c r="E487" s="366"/>
      <c r="F487" s="63">
        <v>1.3</v>
      </c>
      <c r="G487" s="38">
        <v>6</v>
      </c>
      <c r="H487" s="63">
        <v>7.8</v>
      </c>
      <c r="I487" s="63">
        <v>8.3460000000000001</v>
      </c>
      <c r="J487" s="38">
        <v>56</v>
      </c>
      <c r="K487" s="38" t="s">
        <v>114</v>
      </c>
      <c r="L487" s="39" t="s">
        <v>79</v>
      </c>
      <c r="M487" s="38">
        <v>45</v>
      </c>
      <c r="N487" s="3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8"/>
      <c r="P487" s="368"/>
      <c r="Q487" s="368"/>
      <c r="R487" s="36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hidden="1" customHeight="1" x14ac:dyDescent="0.25">
      <c r="A488" s="64" t="s">
        <v>669</v>
      </c>
      <c r="B488" s="64" t="s">
        <v>670</v>
      </c>
      <c r="C488" s="37">
        <v>4301051058</v>
      </c>
      <c r="D488" s="366">
        <v>4680115883536</v>
      </c>
      <c r="E488" s="366"/>
      <c r="F488" s="63">
        <v>0.3</v>
      </c>
      <c r="G488" s="38">
        <v>6</v>
      </c>
      <c r="H488" s="63">
        <v>1.8</v>
      </c>
      <c r="I488" s="63">
        <v>2.0659999999999998</v>
      </c>
      <c r="J488" s="38">
        <v>156</v>
      </c>
      <c r="K488" s="38" t="s">
        <v>80</v>
      </c>
      <c r="L488" s="39" t="s">
        <v>79</v>
      </c>
      <c r="M488" s="38">
        <v>45</v>
      </c>
      <c r="N488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8"/>
      <c r="P488" s="368"/>
      <c r="Q488" s="368"/>
      <c r="R488" s="36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hidden="1" x14ac:dyDescent="0.2">
      <c r="A489" s="373"/>
      <c r="B489" s="373"/>
      <c r="C489" s="373"/>
      <c r="D489" s="373"/>
      <c r="E489" s="373"/>
      <c r="F489" s="373"/>
      <c r="G489" s="373"/>
      <c r="H489" s="373"/>
      <c r="I489" s="373"/>
      <c r="J489" s="373"/>
      <c r="K489" s="373"/>
      <c r="L489" s="373"/>
      <c r="M489" s="374"/>
      <c r="N489" s="370" t="s">
        <v>43</v>
      </c>
      <c r="O489" s="371"/>
      <c r="P489" s="371"/>
      <c r="Q489" s="371"/>
      <c r="R489" s="371"/>
      <c r="S489" s="371"/>
      <c r="T489" s="372"/>
      <c r="U489" s="43" t="s">
        <v>42</v>
      </c>
      <c r="V489" s="44">
        <f>IFERROR(V486/H486,"0")+IFERROR(V487/H487,"0")+IFERROR(V488/H488,"0")</f>
        <v>0</v>
      </c>
      <c r="W489" s="44">
        <f>IFERROR(W486/H486,"0")+IFERROR(W487/H487,"0")+IFERROR(W488/H488,"0")</f>
        <v>0</v>
      </c>
      <c r="X489" s="44">
        <f>IFERROR(IF(X486="",0,X486),"0")+IFERROR(IF(X487="",0,X487),"0")+IFERROR(IF(X488="",0,X488),"0")</f>
        <v>0</v>
      </c>
      <c r="Y489" s="68"/>
      <c r="Z489" s="68"/>
    </row>
    <row r="490" spans="1:53" hidden="1" x14ac:dyDescent="0.2">
      <c r="A490" s="373"/>
      <c r="B490" s="373"/>
      <c r="C490" s="373"/>
      <c r="D490" s="373"/>
      <c r="E490" s="373"/>
      <c r="F490" s="373"/>
      <c r="G490" s="373"/>
      <c r="H490" s="373"/>
      <c r="I490" s="373"/>
      <c r="J490" s="373"/>
      <c r="K490" s="373"/>
      <c r="L490" s="373"/>
      <c r="M490" s="374"/>
      <c r="N490" s="370" t="s">
        <v>43</v>
      </c>
      <c r="O490" s="371"/>
      <c r="P490" s="371"/>
      <c r="Q490" s="371"/>
      <c r="R490" s="371"/>
      <c r="S490" s="371"/>
      <c r="T490" s="372"/>
      <c r="U490" s="43" t="s">
        <v>0</v>
      </c>
      <c r="V490" s="44">
        <f>IFERROR(SUM(V486:V488),"0")</f>
        <v>0</v>
      </c>
      <c r="W490" s="44">
        <f>IFERROR(SUM(W486:W488),"0")</f>
        <v>0</v>
      </c>
      <c r="X490" s="43"/>
      <c r="Y490" s="68"/>
      <c r="Z490" s="68"/>
    </row>
    <row r="491" spans="1:53" ht="27.75" hidden="1" customHeight="1" x14ac:dyDescent="0.2">
      <c r="A491" s="393" t="s">
        <v>671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55"/>
      <c r="Z491" s="55"/>
    </row>
    <row r="492" spans="1:53" ht="16.5" hidden="1" customHeight="1" x14ac:dyDescent="0.25">
      <c r="A492" s="394" t="s">
        <v>672</v>
      </c>
      <c r="B492" s="394"/>
      <c r="C492" s="394"/>
      <c r="D492" s="394"/>
      <c r="E492" s="394"/>
      <c r="F492" s="394"/>
      <c r="G492" s="394"/>
      <c r="H492" s="394"/>
      <c r="I492" s="394"/>
      <c r="J492" s="394"/>
      <c r="K492" s="394"/>
      <c r="L492" s="394"/>
      <c r="M492" s="394"/>
      <c r="N492" s="394"/>
      <c r="O492" s="394"/>
      <c r="P492" s="394"/>
      <c r="Q492" s="394"/>
      <c r="R492" s="394"/>
      <c r="S492" s="394"/>
      <c r="T492" s="394"/>
      <c r="U492" s="394"/>
      <c r="V492" s="394"/>
      <c r="W492" s="394"/>
      <c r="X492" s="394"/>
      <c r="Y492" s="66"/>
      <c r="Z492" s="66"/>
    </row>
    <row r="493" spans="1:53" ht="14.25" hidden="1" customHeight="1" x14ac:dyDescent="0.25">
      <c r="A493" s="379" t="s">
        <v>118</v>
      </c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79"/>
      <c r="O493" s="379"/>
      <c r="P493" s="379"/>
      <c r="Q493" s="379"/>
      <c r="R493" s="379"/>
      <c r="S493" s="379"/>
      <c r="T493" s="379"/>
      <c r="U493" s="379"/>
      <c r="V493" s="379"/>
      <c r="W493" s="379"/>
      <c r="X493" s="379"/>
      <c r="Y493" s="67"/>
      <c r="Z493" s="67"/>
    </row>
    <row r="494" spans="1:53" ht="27" hidden="1" customHeight="1" x14ac:dyDescent="0.25">
      <c r="A494" s="64" t="s">
        <v>673</v>
      </c>
      <c r="B494" s="64" t="s">
        <v>674</v>
      </c>
      <c r="C494" s="37">
        <v>4301011763</v>
      </c>
      <c r="D494" s="366">
        <v>4640242181011</v>
      </c>
      <c r="E494" s="366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133</v>
      </c>
      <c r="M494" s="38">
        <v>55</v>
      </c>
      <c r="N494" s="395" t="s">
        <v>675</v>
      </c>
      <c r="O494" s="368"/>
      <c r="P494" s="368"/>
      <c r="Q494" s="368"/>
      <c r="R494" s="369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328</v>
      </c>
      <c r="AD494" s="71"/>
      <c r="BA494" s="345" t="s">
        <v>66</v>
      </c>
    </row>
    <row r="495" spans="1:53" ht="27" hidden="1" customHeight="1" x14ac:dyDescent="0.25">
      <c r="A495" s="64" t="s">
        <v>676</v>
      </c>
      <c r="B495" s="64" t="s">
        <v>677</v>
      </c>
      <c r="C495" s="37">
        <v>4301011762</v>
      </c>
      <c r="D495" s="366">
        <v>4640242180922</v>
      </c>
      <c r="E495" s="366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113</v>
      </c>
      <c r="M495" s="38">
        <v>55</v>
      </c>
      <c r="N495" s="396" t="s">
        <v>678</v>
      </c>
      <c r="O495" s="368"/>
      <c r="P495" s="368"/>
      <c r="Q495" s="368"/>
      <c r="R495" s="36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328</v>
      </c>
      <c r="AD495" s="71"/>
      <c r="BA495" s="346" t="s">
        <v>66</v>
      </c>
    </row>
    <row r="496" spans="1:53" ht="27" hidden="1" customHeight="1" x14ac:dyDescent="0.25">
      <c r="A496" s="64" t="s">
        <v>679</v>
      </c>
      <c r="B496" s="64" t="s">
        <v>680</v>
      </c>
      <c r="C496" s="37">
        <v>4301011585</v>
      </c>
      <c r="D496" s="366">
        <v>4640242180441</v>
      </c>
      <c r="E496" s="366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114</v>
      </c>
      <c r="L496" s="39" t="s">
        <v>113</v>
      </c>
      <c r="M496" s="38">
        <v>50</v>
      </c>
      <c r="N496" s="397" t="s">
        <v>681</v>
      </c>
      <c r="O496" s="368"/>
      <c r="P496" s="368"/>
      <c r="Q496" s="368"/>
      <c r="R496" s="36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hidden="1" customHeight="1" x14ac:dyDescent="0.25">
      <c r="A497" s="64" t="s">
        <v>682</v>
      </c>
      <c r="B497" s="64" t="s">
        <v>683</v>
      </c>
      <c r="C497" s="37">
        <v>4301011584</v>
      </c>
      <c r="D497" s="366">
        <v>4640242180564</v>
      </c>
      <c r="E497" s="366"/>
      <c r="F497" s="63">
        <v>1.5</v>
      </c>
      <c r="G497" s="38">
        <v>8</v>
      </c>
      <c r="H497" s="63">
        <v>12</v>
      </c>
      <c r="I497" s="63">
        <v>12.48</v>
      </c>
      <c r="J497" s="38">
        <v>56</v>
      </c>
      <c r="K497" s="38" t="s">
        <v>114</v>
      </c>
      <c r="L497" s="39" t="s">
        <v>113</v>
      </c>
      <c r="M497" s="38">
        <v>50</v>
      </c>
      <c r="N497" s="390" t="s">
        <v>684</v>
      </c>
      <c r="O497" s="368"/>
      <c r="P497" s="368"/>
      <c r="Q497" s="368"/>
      <c r="R497" s="36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ht="27" hidden="1" customHeight="1" x14ac:dyDescent="0.25">
      <c r="A498" s="64" t="s">
        <v>685</v>
      </c>
      <c r="B498" s="64" t="s">
        <v>686</v>
      </c>
      <c r="C498" s="37">
        <v>4301011551</v>
      </c>
      <c r="D498" s="366">
        <v>4640242180038</v>
      </c>
      <c r="E498" s="366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113</v>
      </c>
      <c r="M498" s="38">
        <v>50</v>
      </c>
      <c r="N498" s="391" t="s">
        <v>687</v>
      </c>
      <c r="O498" s="368"/>
      <c r="P498" s="368"/>
      <c r="Q498" s="368"/>
      <c r="R498" s="36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IFERROR(IF(W498=0,"",ROUNDUP(W498/H498,0)*0.00937),"")</f>
        <v/>
      </c>
      <c r="Y498" s="69" t="s">
        <v>48</v>
      </c>
      <c r="Z498" s="70" t="s">
        <v>48</v>
      </c>
      <c r="AD498" s="71"/>
      <c r="BA498" s="349" t="s">
        <v>66</v>
      </c>
    </row>
    <row r="499" spans="1:53" hidden="1" x14ac:dyDescent="0.2">
      <c r="A499" s="373"/>
      <c r="B499" s="373"/>
      <c r="C499" s="373"/>
      <c r="D499" s="373"/>
      <c r="E499" s="373"/>
      <c r="F499" s="373"/>
      <c r="G499" s="373"/>
      <c r="H499" s="373"/>
      <c r="I499" s="373"/>
      <c r="J499" s="373"/>
      <c r="K499" s="373"/>
      <c r="L499" s="373"/>
      <c r="M499" s="374"/>
      <c r="N499" s="370" t="s">
        <v>43</v>
      </c>
      <c r="O499" s="371"/>
      <c r="P499" s="371"/>
      <c r="Q499" s="371"/>
      <c r="R499" s="371"/>
      <c r="S499" s="371"/>
      <c r="T499" s="372"/>
      <c r="U499" s="43" t="s">
        <v>42</v>
      </c>
      <c r="V499" s="44">
        <f>IFERROR(V494/H494,"0")+IFERROR(V495/H495,"0")+IFERROR(V496/H496,"0")+IFERROR(V497/H497,"0")+IFERROR(V498/H498,"0")</f>
        <v>0</v>
      </c>
      <c r="W499" s="44">
        <f>IFERROR(W494/H494,"0")+IFERROR(W495/H495,"0")+IFERROR(W496/H496,"0")+IFERROR(W497/H497,"0")+IFERROR(W498/H498,"0")</f>
        <v>0</v>
      </c>
      <c r="X499" s="44">
        <f>IFERROR(IF(X494="",0,X494),"0")+IFERROR(IF(X495="",0,X495),"0")+IFERROR(IF(X496="",0,X496),"0")+IFERROR(IF(X497="",0,X497),"0")+IFERROR(IF(X498="",0,X498),"0")</f>
        <v>0</v>
      </c>
      <c r="Y499" s="68"/>
      <c r="Z499" s="68"/>
    </row>
    <row r="500" spans="1:53" hidden="1" x14ac:dyDescent="0.2">
      <c r="A500" s="373"/>
      <c r="B500" s="373"/>
      <c r="C500" s="373"/>
      <c r="D500" s="373"/>
      <c r="E500" s="373"/>
      <c r="F500" s="373"/>
      <c r="G500" s="373"/>
      <c r="H500" s="373"/>
      <c r="I500" s="373"/>
      <c r="J500" s="373"/>
      <c r="K500" s="373"/>
      <c r="L500" s="373"/>
      <c r="M500" s="374"/>
      <c r="N500" s="370" t="s">
        <v>43</v>
      </c>
      <c r="O500" s="371"/>
      <c r="P500" s="371"/>
      <c r="Q500" s="371"/>
      <c r="R500" s="371"/>
      <c r="S500" s="371"/>
      <c r="T500" s="372"/>
      <c r="U500" s="43" t="s">
        <v>0</v>
      </c>
      <c r="V500" s="44">
        <f>IFERROR(SUM(V494:V498),"0")</f>
        <v>0</v>
      </c>
      <c r="W500" s="44">
        <f>IFERROR(SUM(W494:W498),"0")</f>
        <v>0</v>
      </c>
      <c r="X500" s="43"/>
      <c r="Y500" s="68"/>
      <c r="Z500" s="68"/>
    </row>
    <row r="501" spans="1:53" ht="14.25" hidden="1" customHeight="1" x14ac:dyDescent="0.25">
      <c r="A501" s="379" t="s">
        <v>110</v>
      </c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79"/>
      <c r="O501" s="379"/>
      <c r="P501" s="379"/>
      <c r="Q501" s="379"/>
      <c r="R501" s="379"/>
      <c r="S501" s="379"/>
      <c r="T501" s="379"/>
      <c r="U501" s="379"/>
      <c r="V501" s="379"/>
      <c r="W501" s="379"/>
      <c r="X501" s="379"/>
      <c r="Y501" s="67"/>
      <c r="Z501" s="67"/>
    </row>
    <row r="502" spans="1:53" ht="27" hidden="1" customHeight="1" x14ac:dyDescent="0.25">
      <c r="A502" s="64" t="s">
        <v>688</v>
      </c>
      <c r="B502" s="64" t="s">
        <v>689</v>
      </c>
      <c r="C502" s="37">
        <v>4301020309</v>
      </c>
      <c r="D502" s="366">
        <v>4640242180090</v>
      </c>
      <c r="E502" s="366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113</v>
      </c>
      <c r="M502" s="38">
        <v>50</v>
      </c>
      <c r="N502" s="392" t="s">
        <v>690</v>
      </c>
      <c r="O502" s="368"/>
      <c r="P502" s="368"/>
      <c r="Q502" s="368"/>
      <c r="R502" s="36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328</v>
      </c>
      <c r="AD502" s="71"/>
      <c r="BA502" s="350" t="s">
        <v>66</v>
      </c>
    </row>
    <row r="503" spans="1:53" ht="27" hidden="1" customHeight="1" x14ac:dyDescent="0.25">
      <c r="A503" s="64" t="s">
        <v>691</v>
      </c>
      <c r="B503" s="64" t="s">
        <v>692</v>
      </c>
      <c r="C503" s="37">
        <v>4301020260</v>
      </c>
      <c r="D503" s="366">
        <v>4640242180526</v>
      </c>
      <c r="E503" s="366"/>
      <c r="F503" s="63">
        <v>1.8</v>
      </c>
      <c r="G503" s="38">
        <v>6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387" t="s">
        <v>693</v>
      </c>
      <c r="O503" s="368"/>
      <c r="P503" s="368"/>
      <c r="Q503" s="368"/>
      <c r="R503" s="36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ht="16.5" hidden="1" customHeight="1" x14ac:dyDescent="0.25">
      <c r="A504" s="64" t="s">
        <v>694</v>
      </c>
      <c r="B504" s="64" t="s">
        <v>695</v>
      </c>
      <c r="C504" s="37">
        <v>4301020269</v>
      </c>
      <c r="D504" s="366">
        <v>4640242180519</v>
      </c>
      <c r="E504" s="366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114</v>
      </c>
      <c r="L504" s="39" t="s">
        <v>133</v>
      </c>
      <c r="M504" s="38">
        <v>50</v>
      </c>
      <c r="N504" s="388" t="s">
        <v>696</v>
      </c>
      <c r="O504" s="368"/>
      <c r="P504" s="368"/>
      <c r="Q504" s="368"/>
      <c r="R504" s="36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IFERROR(IF(W504=0,"",ROUNDUP(W504/H504,0)*0.02175),"")</f>
        <v/>
      </c>
      <c r="Y504" s="69" t="s">
        <v>48</v>
      </c>
      <c r="Z504" s="70" t="s">
        <v>48</v>
      </c>
      <c r="AD504" s="71"/>
      <c r="BA504" s="352" t="s">
        <v>66</v>
      </c>
    </row>
    <row r="505" spans="1:53" hidden="1" x14ac:dyDescent="0.2">
      <c r="A505" s="373"/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4"/>
      <c r="N505" s="370" t="s">
        <v>43</v>
      </c>
      <c r="O505" s="371"/>
      <c r="P505" s="371"/>
      <c r="Q505" s="371"/>
      <c r="R505" s="371"/>
      <c r="S505" s="371"/>
      <c r="T505" s="372"/>
      <c r="U505" s="43" t="s">
        <v>42</v>
      </c>
      <c r="V505" s="44">
        <f>IFERROR(V502/H502,"0")+IFERROR(V503/H503,"0")+IFERROR(V504/H504,"0")</f>
        <v>0</v>
      </c>
      <c r="W505" s="44">
        <f>IFERROR(W502/H502,"0")+IFERROR(W503/H503,"0")+IFERROR(W504/H504,"0")</f>
        <v>0</v>
      </c>
      <c r="X505" s="44">
        <f>IFERROR(IF(X502="",0,X502),"0")+IFERROR(IF(X503="",0,X503),"0")+IFERROR(IF(X504="",0,X504),"0")</f>
        <v>0</v>
      </c>
      <c r="Y505" s="68"/>
      <c r="Z505" s="68"/>
    </row>
    <row r="506" spans="1:53" hidden="1" x14ac:dyDescent="0.2">
      <c r="A506" s="373"/>
      <c r="B506" s="373"/>
      <c r="C506" s="373"/>
      <c r="D506" s="373"/>
      <c r="E506" s="373"/>
      <c r="F506" s="373"/>
      <c r="G506" s="373"/>
      <c r="H506" s="373"/>
      <c r="I506" s="373"/>
      <c r="J506" s="373"/>
      <c r="K506" s="373"/>
      <c r="L506" s="373"/>
      <c r="M506" s="374"/>
      <c r="N506" s="370" t="s">
        <v>43</v>
      </c>
      <c r="O506" s="371"/>
      <c r="P506" s="371"/>
      <c r="Q506" s="371"/>
      <c r="R506" s="371"/>
      <c r="S506" s="371"/>
      <c r="T506" s="372"/>
      <c r="U506" s="43" t="s">
        <v>0</v>
      </c>
      <c r="V506" s="44">
        <f>IFERROR(SUM(V502:V504),"0")</f>
        <v>0</v>
      </c>
      <c r="W506" s="44">
        <f>IFERROR(SUM(W502:W504),"0")</f>
        <v>0</v>
      </c>
      <c r="X506" s="43"/>
      <c r="Y506" s="68"/>
      <c r="Z506" s="68"/>
    </row>
    <row r="507" spans="1:53" ht="14.25" hidden="1" customHeight="1" x14ac:dyDescent="0.25">
      <c r="A507" s="379" t="s">
        <v>76</v>
      </c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79"/>
      <c r="P507" s="379"/>
      <c r="Q507" s="379"/>
      <c r="R507" s="379"/>
      <c r="S507" s="379"/>
      <c r="T507" s="379"/>
      <c r="U507" s="379"/>
      <c r="V507" s="379"/>
      <c r="W507" s="379"/>
      <c r="X507" s="379"/>
      <c r="Y507" s="67"/>
      <c r="Z507" s="67"/>
    </row>
    <row r="508" spans="1:53" ht="27" customHeight="1" x14ac:dyDescent="0.25">
      <c r="A508" s="64" t="s">
        <v>697</v>
      </c>
      <c r="B508" s="64" t="s">
        <v>698</v>
      </c>
      <c r="C508" s="37">
        <v>4301031280</v>
      </c>
      <c r="D508" s="366">
        <v>4640242180816</v>
      </c>
      <c r="E508" s="366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389" t="s">
        <v>699</v>
      </c>
      <c r="O508" s="368"/>
      <c r="P508" s="368"/>
      <c r="Q508" s="368"/>
      <c r="R508" s="369"/>
      <c r="S508" s="40" t="s">
        <v>48</v>
      </c>
      <c r="T508" s="40" t="s">
        <v>48</v>
      </c>
      <c r="U508" s="41" t="s">
        <v>0</v>
      </c>
      <c r="V508" s="59">
        <v>20</v>
      </c>
      <c r="W508" s="56">
        <f>IFERROR(IF(V508="",0,CEILING((V508/$H508),1)*$H508),"")</f>
        <v>21</v>
      </c>
      <c r="X508" s="42">
        <f>IFERROR(IF(W508=0,"",ROUNDUP(W508/H508,0)*0.00753),"")</f>
        <v>3.7650000000000003E-2</v>
      </c>
      <c r="Y508" s="69" t="s">
        <v>48</v>
      </c>
      <c r="Z508" s="70" t="s">
        <v>48</v>
      </c>
      <c r="AD508" s="71"/>
      <c r="BA508" s="353" t="s">
        <v>66</v>
      </c>
    </row>
    <row r="509" spans="1:53" ht="27" customHeight="1" x14ac:dyDescent="0.25">
      <c r="A509" s="64" t="s">
        <v>700</v>
      </c>
      <c r="B509" s="64" t="s">
        <v>701</v>
      </c>
      <c r="C509" s="37">
        <v>4301031244</v>
      </c>
      <c r="D509" s="366">
        <v>4640242180595</v>
      </c>
      <c r="E509" s="366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8">
        <v>40</v>
      </c>
      <c r="N509" s="384" t="s">
        <v>702</v>
      </c>
      <c r="O509" s="368"/>
      <c r="P509" s="368"/>
      <c r="Q509" s="368"/>
      <c r="R509" s="369"/>
      <c r="S509" s="40" t="s">
        <v>48</v>
      </c>
      <c r="T509" s="40" t="s">
        <v>48</v>
      </c>
      <c r="U509" s="41" t="s">
        <v>0</v>
      </c>
      <c r="V509" s="59">
        <v>60</v>
      </c>
      <c r="W509" s="56">
        <f>IFERROR(IF(V509="",0,CEILING((V509/$H509),1)*$H509),"")</f>
        <v>63</v>
      </c>
      <c r="X509" s="42">
        <f>IFERROR(IF(W509=0,"",ROUNDUP(W509/H509,0)*0.00753),"")</f>
        <v>0.11295000000000001</v>
      </c>
      <c r="Y509" s="69" t="s">
        <v>48</v>
      </c>
      <c r="Z509" s="70" t="s">
        <v>48</v>
      </c>
      <c r="AD509" s="71"/>
      <c r="BA509" s="354" t="s">
        <v>66</v>
      </c>
    </row>
    <row r="510" spans="1:53" ht="27" hidden="1" customHeight="1" x14ac:dyDescent="0.25">
      <c r="A510" s="64" t="s">
        <v>703</v>
      </c>
      <c r="B510" s="64" t="s">
        <v>704</v>
      </c>
      <c r="C510" s="37">
        <v>4301031203</v>
      </c>
      <c r="D510" s="366">
        <v>4640242180908</v>
      </c>
      <c r="E510" s="366"/>
      <c r="F510" s="63">
        <v>0.28000000000000003</v>
      </c>
      <c r="G510" s="38">
        <v>6</v>
      </c>
      <c r="H510" s="63">
        <v>1.68</v>
      </c>
      <c r="I510" s="63">
        <v>1.81</v>
      </c>
      <c r="J510" s="38">
        <v>234</v>
      </c>
      <c r="K510" s="38" t="s">
        <v>178</v>
      </c>
      <c r="L510" s="39" t="s">
        <v>79</v>
      </c>
      <c r="M510" s="38">
        <v>40</v>
      </c>
      <c r="N510" s="385" t="s">
        <v>705</v>
      </c>
      <c r="O510" s="368"/>
      <c r="P510" s="368"/>
      <c r="Q510" s="368"/>
      <c r="R510" s="36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ht="27" hidden="1" customHeight="1" x14ac:dyDescent="0.25">
      <c r="A511" s="64" t="s">
        <v>706</v>
      </c>
      <c r="B511" s="64" t="s">
        <v>707</v>
      </c>
      <c r="C511" s="37">
        <v>4301031200</v>
      </c>
      <c r="D511" s="366">
        <v>4640242180489</v>
      </c>
      <c r="E511" s="366"/>
      <c r="F511" s="63">
        <v>0.28000000000000003</v>
      </c>
      <c r="G511" s="38">
        <v>6</v>
      </c>
      <c r="H511" s="63">
        <v>1.68</v>
      </c>
      <c r="I511" s="63">
        <v>1.84</v>
      </c>
      <c r="J511" s="38">
        <v>234</v>
      </c>
      <c r="K511" s="38" t="s">
        <v>178</v>
      </c>
      <c r="L511" s="39" t="s">
        <v>79</v>
      </c>
      <c r="M511" s="38">
        <v>40</v>
      </c>
      <c r="N511" s="386" t="s">
        <v>708</v>
      </c>
      <c r="O511" s="368"/>
      <c r="P511" s="368"/>
      <c r="Q511" s="368"/>
      <c r="R511" s="36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6" t="s">
        <v>66</v>
      </c>
    </row>
    <row r="512" spans="1:53" x14ac:dyDescent="0.2">
      <c r="A512" s="373"/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4"/>
      <c r="N512" s="370" t="s">
        <v>43</v>
      </c>
      <c r="O512" s="371"/>
      <c r="P512" s="371"/>
      <c r="Q512" s="371"/>
      <c r="R512" s="371"/>
      <c r="S512" s="371"/>
      <c r="T512" s="372"/>
      <c r="U512" s="43" t="s">
        <v>42</v>
      </c>
      <c r="V512" s="44">
        <f>IFERROR(V508/H508,"0")+IFERROR(V509/H509,"0")+IFERROR(V510/H510,"0")+IFERROR(V511/H511,"0")</f>
        <v>19.047619047619047</v>
      </c>
      <c r="W512" s="44">
        <f>IFERROR(W508/H508,"0")+IFERROR(W509/H509,"0")+IFERROR(W510/H510,"0")+IFERROR(W511/H511,"0")</f>
        <v>20</v>
      </c>
      <c r="X512" s="44">
        <f>IFERROR(IF(X508="",0,X508),"0")+IFERROR(IF(X509="",0,X509),"0")+IFERROR(IF(X510="",0,X510),"0")+IFERROR(IF(X511="",0,X511),"0")</f>
        <v>0.15060000000000001</v>
      </c>
      <c r="Y512" s="68"/>
      <c r="Z512" s="68"/>
    </row>
    <row r="513" spans="1:53" x14ac:dyDescent="0.2">
      <c r="A513" s="373"/>
      <c r="B513" s="373"/>
      <c r="C513" s="373"/>
      <c r="D513" s="373"/>
      <c r="E513" s="373"/>
      <c r="F513" s="373"/>
      <c r="G513" s="373"/>
      <c r="H513" s="373"/>
      <c r="I513" s="373"/>
      <c r="J513" s="373"/>
      <c r="K513" s="373"/>
      <c r="L513" s="373"/>
      <c r="M513" s="374"/>
      <c r="N513" s="370" t="s">
        <v>43</v>
      </c>
      <c r="O513" s="371"/>
      <c r="P513" s="371"/>
      <c r="Q513" s="371"/>
      <c r="R513" s="371"/>
      <c r="S513" s="371"/>
      <c r="T513" s="372"/>
      <c r="U513" s="43" t="s">
        <v>0</v>
      </c>
      <c r="V513" s="44">
        <f>IFERROR(SUM(V508:V511),"0")</f>
        <v>80</v>
      </c>
      <c r="W513" s="44">
        <f>IFERROR(SUM(W508:W511),"0")</f>
        <v>84</v>
      </c>
      <c r="X513" s="43"/>
      <c r="Y513" s="68"/>
      <c r="Z513" s="68"/>
    </row>
    <row r="514" spans="1:53" ht="14.25" hidden="1" customHeight="1" x14ac:dyDescent="0.25">
      <c r="A514" s="379" t="s">
        <v>81</v>
      </c>
      <c r="B514" s="379"/>
      <c r="C514" s="379"/>
      <c r="D514" s="379"/>
      <c r="E514" s="379"/>
      <c r="F514" s="379"/>
      <c r="G514" s="379"/>
      <c r="H514" s="379"/>
      <c r="I514" s="379"/>
      <c r="J514" s="379"/>
      <c r="K514" s="379"/>
      <c r="L514" s="379"/>
      <c r="M514" s="379"/>
      <c r="N514" s="379"/>
      <c r="O514" s="379"/>
      <c r="P514" s="379"/>
      <c r="Q514" s="379"/>
      <c r="R514" s="379"/>
      <c r="S514" s="379"/>
      <c r="T514" s="379"/>
      <c r="U514" s="379"/>
      <c r="V514" s="379"/>
      <c r="W514" s="379"/>
      <c r="X514" s="379"/>
      <c r="Y514" s="67"/>
      <c r="Z514" s="67"/>
    </row>
    <row r="515" spans="1:53" ht="27" customHeight="1" x14ac:dyDescent="0.25">
      <c r="A515" s="64" t="s">
        <v>709</v>
      </c>
      <c r="B515" s="64" t="s">
        <v>710</v>
      </c>
      <c r="C515" s="37">
        <v>4301051310</v>
      </c>
      <c r="D515" s="366">
        <v>4680115880870</v>
      </c>
      <c r="E515" s="366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133</v>
      </c>
      <c r="M515" s="38">
        <v>40</v>
      </c>
      <c r="N515" s="38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8"/>
      <c r="P515" s="368"/>
      <c r="Q515" s="368"/>
      <c r="R515" s="369"/>
      <c r="S515" s="40" t="s">
        <v>48</v>
      </c>
      <c r="T515" s="40" t="s">
        <v>48</v>
      </c>
      <c r="U515" s="41" t="s">
        <v>0</v>
      </c>
      <c r="V515" s="59">
        <v>1300</v>
      </c>
      <c r="W515" s="56">
        <f>IFERROR(IF(V515="",0,CEILING((V515/$H515),1)*$H515),"")</f>
        <v>1302.5999999999999</v>
      </c>
      <c r="X515" s="42">
        <f>IFERROR(IF(W515=0,"",ROUNDUP(W515/H515,0)*0.02175),"")</f>
        <v>3.6322499999999995</v>
      </c>
      <c r="Y515" s="69" t="s">
        <v>48</v>
      </c>
      <c r="Z515" s="70" t="s">
        <v>48</v>
      </c>
      <c r="AD515" s="71"/>
      <c r="BA515" s="357" t="s">
        <v>66</v>
      </c>
    </row>
    <row r="516" spans="1:53" ht="27" customHeight="1" x14ac:dyDescent="0.25">
      <c r="A516" s="64" t="s">
        <v>711</v>
      </c>
      <c r="B516" s="64" t="s">
        <v>712</v>
      </c>
      <c r="C516" s="37">
        <v>4301051510</v>
      </c>
      <c r="D516" s="366">
        <v>4640242180540</v>
      </c>
      <c r="E516" s="366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114</v>
      </c>
      <c r="L516" s="39" t="s">
        <v>79</v>
      </c>
      <c r="M516" s="38">
        <v>30</v>
      </c>
      <c r="N516" s="381" t="s">
        <v>713</v>
      </c>
      <c r="O516" s="368"/>
      <c r="P516" s="368"/>
      <c r="Q516" s="368"/>
      <c r="R516" s="369"/>
      <c r="S516" s="40" t="s">
        <v>48</v>
      </c>
      <c r="T516" s="40" t="s">
        <v>48</v>
      </c>
      <c r="U516" s="41" t="s">
        <v>0</v>
      </c>
      <c r="V516" s="59">
        <v>40</v>
      </c>
      <c r="W516" s="56">
        <f>IFERROR(IF(V516="",0,CEILING((V516/$H516),1)*$H516),"")</f>
        <v>46.8</v>
      </c>
      <c r="X516" s="42">
        <f>IFERROR(IF(W516=0,"",ROUNDUP(W516/H516,0)*0.02175),"")</f>
        <v>0.1305</v>
      </c>
      <c r="Y516" s="69" t="s">
        <v>48</v>
      </c>
      <c r="Z516" s="70" t="s">
        <v>48</v>
      </c>
      <c r="AD516" s="71"/>
      <c r="BA516" s="358" t="s">
        <v>66</v>
      </c>
    </row>
    <row r="517" spans="1:53" ht="27" hidden="1" customHeight="1" x14ac:dyDescent="0.25">
      <c r="A517" s="64" t="s">
        <v>714</v>
      </c>
      <c r="B517" s="64" t="s">
        <v>715</v>
      </c>
      <c r="C517" s="37">
        <v>4301051390</v>
      </c>
      <c r="D517" s="366">
        <v>4640242181233</v>
      </c>
      <c r="E517" s="366"/>
      <c r="F517" s="63">
        <v>0.3</v>
      </c>
      <c r="G517" s="38">
        <v>6</v>
      </c>
      <c r="H517" s="63">
        <v>1.8</v>
      </c>
      <c r="I517" s="63">
        <v>1.984</v>
      </c>
      <c r="J517" s="38">
        <v>234</v>
      </c>
      <c r="K517" s="38" t="s">
        <v>178</v>
      </c>
      <c r="L517" s="39" t="s">
        <v>79</v>
      </c>
      <c r="M517" s="38">
        <v>40</v>
      </c>
      <c r="N517" s="382" t="s">
        <v>716</v>
      </c>
      <c r="O517" s="368"/>
      <c r="P517" s="368"/>
      <c r="Q517" s="368"/>
      <c r="R517" s="369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IFERROR(IF(W517=0,"",ROUNDUP(W517/H517,0)*0.00502),"")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hidden="1" customHeight="1" x14ac:dyDescent="0.25">
      <c r="A518" s="64" t="s">
        <v>717</v>
      </c>
      <c r="B518" s="64" t="s">
        <v>718</v>
      </c>
      <c r="C518" s="37">
        <v>4301051508</v>
      </c>
      <c r="D518" s="366">
        <v>4640242180557</v>
      </c>
      <c r="E518" s="366"/>
      <c r="F518" s="63">
        <v>0.5</v>
      </c>
      <c r="G518" s="38">
        <v>6</v>
      </c>
      <c r="H518" s="63">
        <v>3</v>
      </c>
      <c r="I518" s="63">
        <v>3.2839999999999998</v>
      </c>
      <c r="J518" s="38">
        <v>156</v>
      </c>
      <c r="K518" s="38" t="s">
        <v>80</v>
      </c>
      <c r="L518" s="39" t="s">
        <v>79</v>
      </c>
      <c r="M518" s="38">
        <v>30</v>
      </c>
      <c r="N518" s="383" t="s">
        <v>719</v>
      </c>
      <c r="O518" s="368"/>
      <c r="P518" s="368"/>
      <c r="Q518" s="368"/>
      <c r="R518" s="369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IFERROR(IF(W518=0,"",ROUNDUP(W518/H518,0)*0.00753),"")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ht="27" hidden="1" customHeight="1" x14ac:dyDescent="0.25">
      <c r="A519" s="64" t="s">
        <v>720</v>
      </c>
      <c r="B519" s="64" t="s">
        <v>721</v>
      </c>
      <c r="C519" s="37">
        <v>4301051448</v>
      </c>
      <c r="D519" s="366">
        <v>4640242181226</v>
      </c>
      <c r="E519" s="366"/>
      <c r="F519" s="63">
        <v>0.3</v>
      </c>
      <c r="G519" s="38">
        <v>6</v>
      </c>
      <c r="H519" s="63">
        <v>1.8</v>
      </c>
      <c r="I519" s="63">
        <v>1.972</v>
      </c>
      <c r="J519" s="38">
        <v>234</v>
      </c>
      <c r="K519" s="38" t="s">
        <v>178</v>
      </c>
      <c r="L519" s="39" t="s">
        <v>79</v>
      </c>
      <c r="M519" s="38">
        <v>30</v>
      </c>
      <c r="N519" s="367" t="s">
        <v>722</v>
      </c>
      <c r="O519" s="368"/>
      <c r="P519" s="368"/>
      <c r="Q519" s="368"/>
      <c r="R519" s="369"/>
      <c r="S519" s="40" t="s">
        <v>48</v>
      </c>
      <c r="T519" s="40" t="s">
        <v>48</v>
      </c>
      <c r="U519" s="41" t="s">
        <v>0</v>
      </c>
      <c r="V519" s="59">
        <v>0</v>
      </c>
      <c r="W519" s="56">
        <f>IFERROR(IF(V519="",0,CEILING((V519/$H519),1)*$H519),"")</f>
        <v>0</v>
      </c>
      <c r="X519" s="42" t="str">
        <f>IFERROR(IF(W519=0,"",ROUNDUP(W519/H519,0)*0.00502),"")</f>
        <v/>
      </c>
      <c r="Y519" s="69" t="s">
        <v>48</v>
      </c>
      <c r="Z519" s="70" t="s">
        <v>48</v>
      </c>
      <c r="AD519" s="71"/>
      <c r="BA519" s="361" t="s">
        <v>66</v>
      </c>
    </row>
    <row r="520" spans="1:53" x14ac:dyDescent="0.2">
      <c r="A520" s="373"/>
      <c r="B520" s="373"/>
      <c r="C520" s="373"/>
      <c r="D520" s="373"/>
      <c r="E520" s="373"/>
      <c r="F520" s="373"/>
      <c r="G520" s="373"/>
      <c r="H520" s="373"/>
      <c r="I520" s="373"/>
      <c r="J520" s="373"/>
      <c r="K520" s="373"/>
      <c r="L520" s="373"/>
      <c r="M520" s="374"/>
      <c r="N520" s="370" t="s">
        <v>43</v>
      </c>
      <c r="O520" s="371"/>
      <c r="P520" s="371"/>
      <c r="Q520" s="371"/>
      <c r="R520" s="371"/>
      <c r="S520" s="371"/>
      <c r="T520" s="372"/>
      <c r="U520" s="43" t="s">
        <v>42</v>
      </c>
      <c r="V520" s="44">
        <f>IFERROR(V515/H515,"0")+IFERROR(V516/H516,"0")+IFERROR(V517/H517,"0")+IFERROR(V518/H518,"0")+IFERROR(V519/H519,"0")</f>
        <v>171.7948717948718</v>
      </c>
      <c r="W520" s="44">
        <f>IFERROR(W515/H515,"0")+IFERROR(W516/H516,"0")+IFERROR(W517/H517,"0")+IFERROR(W518/H518,"0")+IFERROR(W519/H519,"0")</f>
        <v>173</v>
      </c>
      <c r="X520" s="44">
        <f>IFERROR(IF(X515="",0,X515),"0")+IFERROR(IF(X516="",0,X516),"0")+IFERROR(IF(X517="",0,X517),"0")+IFERROR(IF(X518="",0,X518),"0")+IFERROR(IF(X519="",0,X519),"0")</f>
        <v>3.7627499999999996</v>
      </c>
      <c r="Y520" s="68"/>
      <c r="Z520" s="68"/>
    </row>
    <row r="521" spans="1:53" x14ac:dyDescent="0.2">
      <c r="A521" s="373"/>
      <c r="B521" s="373"/>
      <c r="C521" s="373"/>
      <c r="D521" s="373"/>
      <c r="E521" s="373"/>
      <c r="F521" s="373"/>
      <c r="G521" s="373"/>
      <c r="H521" s="373"/>
      <c r="I521" s="373"/>
      <c r="J521" s="373"/>
      <c r="K521" s="373"/>
      <c r="L521" s="373"/>
      <c r="M521" s="374"/>
      <c r="N521" s="370" t="s">
        <v>43</v>
      </c>
      <c r="O521" s="371"/>
      <c r="P521" s="371"/>
      <c r="Q521" s="371"/>
      <c r="R521" s="371"/>
      <c r="S521" s="371"/>
      <c r="T521" s="372"/>
      <c r="U521" s="43" t="s">
        <v>0</v>
      </c>
      <c r="V521" s="44">
        <f>IFERROR(SUM(V515:V519),"0")</f>
        <v>1340</v>
      </c>
      <c r="W521" s="44">
        <f>IFERROR(SUM(W515:W519),"0")</f>
        <v>1349.3999999999999</v>
      </c>
      <c r="X521" s="43"/>
      <c r="Y521" s="68"/>
      <c r="Z521" s="68"/>
    </row>
    <row r="522" spans="1:53" ht="15" customHeight="1" x14ac:dyDescent="0.2">
      <c r="A522" s="373"/>
      <c r="B522" s="373"/>
      <c r="C522" s="373"/>
      <c r="D522" s="373"/>
      <c r="E522" s="373"/>
      <c r="F522" s="373"/>
      <c r="G522" s="373"/>
      <c r="H522" s="373"/>
      <c r="I522" s="373"/>
      <c r="J522" s="373"/>
      <c r="K522" s="373"/>
      <c r="L522" s="373"/>
      <c r="M522" s="378"/>
      <c r="N522" s="375" t="s">
        <v>36</v>
      </c>
      <c r="O522" s="376"/>
      <c r="P522" s="376"/>
      <c r="Q522" s="376"/>
      <c r="R522" s="376"/>
      <c r="S522" s="376"/>
      <c r="T522" s="377"/>
      <c r="U522" s="43" t="s">
        <v>0</v>
      </c>
      <c r="V522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17999</v>
      </c>
      <c r="W522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18155.78</v>
      </c>
      <c r="X522" s="43"/>
      <c r="Y522" s="68"/>
      <c r="Z522" s="68"/>
    </row>
    <row r="523" spans="1:53" x14ac:dyDescent="0.2">
      <c r="A523" s="373"/>
      <c r="B523" s="373"/>
      <c r="C523" s="373"/>
      <c r="D523" s="373"/>
      <c r="E523" s="373"/>
      <c r="F523" s="373"/>
      <c r="G523" s="373"/>
      <c r="H523" s="373"/>
      <c r="I523" s="373"/>
      <c r="J523" s="373"/>
      <c r="K523" s="373"/>
      <c r="L523" s="373"/>
      <c r="M523" s="378"/>
      <c r="N523" s="375" t="s">
        <v>37</v>
      </c>
      <c r="O523" s="376"/>
      <c r="P523" s="376"/>
      <c r="Q523" s="376"/>
      <c r="R523" s="376"/>
      <c r="S523" s="376"/>
      <c r="T523" s="377"/>
      <c r="U523" s="43" t="s">
        <v>0</v>
      </c>
      <c r="V523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18760.647139193148</v>
      </c>
      <c r="W523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18926.586000000003</v>
      </c>
      <c r="X523" s="43"/>
      <c r="Y523" s="68"/>
      <c r="Z523" s="68"/>
    </row>
    <row r="524" spans="1:53" x14ac:dyDescent="0.2">
      <c r="A524" s="373"/>
      <c r="B524" s="373"/>
      <c r="C524" s="373"/>
      <c r="D524" s="373"/>
      <c r="E524" s="373"/>
      <c r="F524" s="373"/>
      <c r="G524" s="373"/>
      <c r="H524" s="373"/>
      <c r="I524" s="373"/>
      <c r="J524" s="373"/>
      <c r="K524" s="373"/>
      <c r="L524" s="373"/>
      <c r="M524" s="378"/>
      <c r="N524" s="375" t="s">
        <v>38</v>
      </c>
      <c r="O524" s="376"/>
      <c r="P524" s="376"/>
      <c r="Q524" s="376"/>
      <c r="R524" s="376"/>
      <c r="S524" s="376"/>
      <c r="T524" s="377"/>
      <c r="U524" s="43" t="s">
        <v>23</v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29</v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29</v>
      </c>
      <c r="X524" s="43"/>
      <c r="Y524" s="68"/>
      <c r="Z524" s="68"/>
    </row>
    <row r="525" spans="1:53" x14ac:dyDescent="0.2">
      <c r="A525" s="373"/>
      <c r="B525" s="373"/>
      <c r="C525" s="373"/>
      <c r="D525" s="373"/>
      <c r="E525" s="373"/>
      <c r="F525" s="373"/>
      <c r="G525" s="373"/>
      <c r="H525" s="373"/>
      <c r="I525" s="373"/>
      <c r="J525" s="373"/>
      <c r="K525" s="373"/>
      <c r="L525" s="373"/>
      <c r="M525" s="378"/>
      <c r="N525" s="375" t="s">
        <v>39</v>
      </c>
      <c r="O525" s="376"/>
      <c r="P525" s="376"/>
      <c r="Q525" s="376"/>
      <c r="R525" s="376"/>
      <c r="S525" s="376"/>
      <c r="T525" s="377"/>
      <c r="U525" s="43" t="s">
        <v>0</v>
      </c>
      <c r="V525" s="44">
        <f>GrossWeightTotal+PalletQtyTotal*25</f>
        <v>19485.647139193148</v>
      </c>
      <c r="W525" s="44">
        <f>GrossWeightTotalR+PalletQtyTotalR*25</f>
        <v>19651.586000000003</v>
      </c>
      <c r="X525" s="43"/>
      <c r="Y525" s="68"/>
      <c r="Z525" s="68"/>
    </row>
    <row r="526" spans="1:53" x14ac:dyDescent="0.2">
      <c r="A526" s="373"/>
      <c r="B526" s="373"/>
      <c r="C526" s="373"/>
      <c r="D526" s="373"/>
      <c r="E526" s="373"/>
      <c r="F526" s="373"/>
      <c r="G526" s="373"/>
      <c r="H526" s="373"/>
      <c r="I526" s="373"/>
      <c r="J526" s="373"/>
      <c r="K526" s="373"/>
      <c r="L526" s="373"/>
      <c r="M526" s="378"/>
      <c r="N526" s="375" t="s">
        <v>40</v>
      </c>
      <c r="O526" s="376"/>
      <c r="P526" s="376"/>
      <c r="Q526" s="376"/>
      <c r="R526" s="376"/>
      <c r="S526" s="376"/>
      <c r="T526" s="377"/>
      <c r="U526" s="43" t="s">
        <v>23</v>
      </c>
      <c r="V526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1829.4203912831688</v>
      </c>
      <c r="W526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1851</v>
      </c>
      <c r="X526" s="43"/>
      <c r="Y526" s="68"/>
      <c r="Z526" s="68"/>
    </row>
    <row r="527" spans="1:53" ht="14.25" hidden="1" x14ac:dyDescent="0.2">
      <c r="A527" s="373"/>
      <c r="B527" s="373"/>
      <c r="C527" s="373"/>
      <c r="D527" s="373"/>
      <c r="E527" s="373"/>
      <c r="F527" s="373"/>
      <c r="G527" s="373"/>
      <c r="H527" s="373"/>
      <c r="I527" s="373"/>
      <c r="J527" s="373"/>
      <c r="K527" s="373"/>
      <c r="L527" s="373"/>
      <c r="M527" s="378"/>
      <c r="N527" s="375" t="s">
        <v>41</v>
      </c>
      <c r="O527" s="376"/>
      <c r="P527" s="376"/>
      <c r="Q527" s="376"/>
      <c r="R527" s="376"/>
      <c r="S527" s="376"/>
      <c r="T527" s="377"/>
      <c r="U527" s="46" t="s">
        <v>54</v>
      </c>
      <c r="V527" s="43"/>
      <c r="W527" s="43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31.518540000000005</v>
      </c>
      <c r="Y527" s="68"/>
      <c r="Z527" s="68"/>
    </row>
    <row r="528" spans="1:53" ht="13.5" thickBot="1" x14ac:dyDescent="0.25"/>
    <row r="529" spans="1:29" ht="27" thickTop="1" thickBot="1" x14ac:dyDescent="0.25">
      <c r="A529" s="47" t="s">
        <v>9</v>
      </c>
      <c r="B529" s="72" t="s">
        <v>75</v>
      </c>
      <c r="C529" s="362" t="s">
        <v>108</v>
      </c>
      <c r="D529" s="362" t="s">
        <v>108</v>
      </c>
      <c r="E529" s="362" t="s">
        <v>108</v>
      </c>
      <c r="F529" s="362" t="s">
        <v>108</v>
      </c>
      <c r="G529" s="362" t="s">
        <v>238</v>
      </c>
      <c r="H529" s="362" t="s">
        <v>238</v>
      </c>
      <c r="I529" s="362" t="s">
        <v>238</v>
      </c>
      <c r="J529" s="362" t="s">
        <v>238</v>
      </c>
      <c r="K529" s="363"/>
      <c r="L529" s="362" t="s">
        <v>238</v>
      </c>
      <c r="M529" s="362" t="s">
        <v>238</v>
      </c>
      <c r="N529" s="362" t="s">
        <v>238</v>
      </c>
      <c r="O529" s="362" t="s">
        <v>238</v>
      </c>
      <c r="P529" s="72" t="s">
        <v>474</v>
      </c>
      <c r="Q529" s="362" t="s">
        <v>478</v>
      </c>
      <c r="R529" s="362" t="s">
        <v>478</v>
      </c>
      <c r="S529" s="362" t="s">
        <v>531</v>
      </c>
      <c r="T529" s="362" t="s">
        <v>531</v>
      </c>
      <c r="U529" s="72" t="s">
        <v>607</v>
      </c>
      <c r="V529" s="72" t="s">
        <v>671</v>
      </c>
      <c r="Z529" s="61"/>
      <c r="AC529" s="1"/>
    </row>
    <row r="530" spans="1:29" ht="14.25" customHeight="1" thickTop="1" x14ac:dyDescent="0.2">
      <c r="A530" s="364" t="s">
        <v>10</v>
      </c>
      <c r="B530" s="362" t="s">
        <v>75</v>
      </c>
      <c r="C530" s="362" t="s">
        <v>109</v>
      </c>
      <c r="D530" s="362" t="s">
        <v>117</v>
      </c>
      <c r="E530" s="362" t="s">
        <v>108</v>
      </c>
      <c r="F530" s="362" t="s">
        <v>230</v>
      </c>
      <c r="G530" s="362" t="s">
        <v>239</v>
      </c>
      <c r="H530" s="362" t="s">
        <v>246</v>
      </c>
      <c r="I530" s="362" t="s">
        <v>265</v>
      </c>
      <c r="J530" s="362" t="s">
        <v>324</v>
      </c>
      <c r="K530" s="1"/>
      <c r="L530" s="362" t="s">
        <v>346</v>
      </c>
      <c r="M530" s="362" t="s">
        <v>365</v>
      </c>
      <c r="N530" s="362" t="s">
        <v>447</v>
      </c>
      <c r="O530" s="362" t="s">
        <v>465</v>
      </c>
      <c r="P530" s="362" t="s">
        <v>475</v>
      </c>
      <c r="Q530" s="362" t="s">
        <v>479</v>
      </c>
      <c r="R530" s="362" t="s">
        <v>506</v>
      </c>
      <c r="S530" s="362" t="s">
        <v>532</v>
      </c>
      <c r="T530" s="362" t="s">
        <v>583</v>
      </c>
      <c r="U530" s="362" t="s">
        <v>607</v>
      </c>
      <c r="V530" s="362" t="s">
        <v>672</v>
      </c>
      <c r="Z530" s="61"/>
      <c r="AC530" s="1"/>
    </row>
    <row r="531" spans="1:29" ht="13.5" thickBot="1" x14ac:dyDescent="0.25">
      <c r="A531" s="365"/>
      <c r="B531" s="362"/>
      <c r="C531" s="362"/>
      <c r="D531" s="362"/>
      <c r="E531" s="362"/>
      <c r="F531" s="362"/>
      <c r="G531" s="362"/>
      <c r="H531" s="362"/>
      <c r="I531" s="362"/>
      <c r="J531" s="362"/>
      <c r="K531" s="1"/>
      <c r="L531" s="362"/>
      <c r="M531" s="362"/>
      <c r="N531" s="362"/>
      <c r="O531" s="362"/>
      <c r="P531" s="362"/>
      <c r="Q531" s="362"/>
      <c r="R531" s="362"/>
      <c r="S531" s="362"/>
      <c r="T531" s="362"/>
      <c r="U531" s="362"/>
      <c r="V531" s="362"/>
      <c r="Z531" s="61"/>
      <c r="AC531" s="1"/>
    </row>
    <row r="532" spans="1:29" ht="18" thickTop="1" thickBot="1" x14ac:dyDescent="0.25">
      <c r="A532" s="47" t="s">
        <v>13</v>
      </c>
      <c r="B532" s="53">
        <f>IFERROR(W22*1,"0")+IFERROR(W26*1,"0")+IFERROR(W27*1,"0")+IFERROR(W28*1,"0")+IFERROR(W29*1,"0")+IFERROR(W30*1,"0")+IFERROR(W31*1,"0")+IFERROR(W32*1,"0")+IFERROR(W36*1,"0")+IFERROR(W40*1,"0")+IFERROR(W44*1,"0")</f>
        <v>0</v>
      </c>
      <c r="C532" s="53">
        <f>IFERROR(W50*1,"0")+IFERROR(W51*1,"0")</f>
        <v>0</v>
      </c>
      <c r="D532" s="53">
        <f>IFERROR(W56*1,"0")+IFERROR(W57*1,"0")+IFERROR(W58*1,"0")+IFERROR(W59*1,"0")</f>
        <v>15.3</v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138.60000000000002</v>
      </c>
      <c r="F532" s="53">
        <f>IFERROR(W132*1,"0")+IFERROR(W133*1,"0")+IFERROR(W134*1,"0")+IFERROR(W135*1,"0")</f>
        <v>142.5</v>
      </c>
      <c r="G532" s="53">
        <f>IFERROR(W141*1,"0")+IFERROR(W142*1,"0")+IFERROR(W143*1,"0")</f>
        <v>0</v>
      </c>
      <c r="H532" s="53">
        <f>IFERROR(W148*1,"0")+IFERROR(W149*1,"0")+IFERROR(W150*1,"0")+IFERROR(W151*1,"0")+IFERROR(W152*1,"0")+IFERROR(W153*1,"0")+IFERROR(W154*1,"0")+IFERROR(W155*1,"0")+IFERROR(W156*1,"0")</f>
        <v>189</v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1455.9</v>
      </c>
      <c r="J532" s="53">
        <f>IFERROR(W206*1,"0")+IFERROR(W207*1,"0")+IFERROR(W208*1,"0")+IFERROR(W209*1,"0")+IFERROR(W210*1,"0")+IFERROR(W211*1,"0")+IFERROR(W215*1,"0")</f>
        <v>0</v>
      </c>
      <c r="K532" s="1"/>
      <c r="L532" s="53">
        <f>IFERROR(W220*1,"0")+IFERROR(W221*1,"0")+IFERROR(W222*1,"0")+IFERROR(W223*1,"0")+IFERROR(W224*1,"0")+IFERROR(W225*1,"0")</f>
        <v>0</v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280.2</v>
      </c>
      <c r="N532" s="53">
        <f>IFERROR(W291*1,"0")+IFERROR(W292*1,"0")+IFERROR(W293*1,"0")+IFERROR(W294*1,"0")+IFERROR(W295*1,"0")+IFERROR(W296*1,"0")+IFERROR(W297*1,"0")+IFERROR(W298*1,"0")+IFERROR(W302*1,"0")+IFERROR(W303*1,"0")</f>
        <v>54</v>
      </c>
      <c r="O532" s="53">
        <f>IFERROR(W308*1,"0")+IFERROR(W312*1,"0")+IFERROR(W316*1,"0")+IFERROR(W320*1,"0")</f>
        <v>40.5</v>
      </c>
      <c r="P532" s="53">
        <f>IFERROR(W326*1,"0")</f>
        <v>0</v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12336</v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>280.14</v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42</v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>352.40000000000003</v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1395.8400000000001</v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1433.3999999999999</v>
      </c>
      <c r="Z532" s="61"/>
      <c r="AC532" s="1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52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40,00"/>
        <filter val="1 300,00"/>
        <filter val="1 340,00"/>
        <filter val="1 829,42"/>
        <filter val="1,81"/>
        <filter val="1,90"/>
        <filter val="10,00"/>
        <filter val="10,26"/>
        <filter val="10,89"/>
        <filter val="100,00"/>
        <filter val="114,24"/>
        <filter val="12,00"/>
        <filter val="130,00"/>
        <filter val="136,00"/>
        <filter val="14,00"/>
        <filter val="143,33"/>
        <filter val="15,00"/>
        <filter val="16,67"/>
        <filter val="160,00"/>
        <filter val="17 999,00"/>
        <filter val="17,70"/>
        <filter val="171,79"/>
        <filter val="18 760,65"/>
        <filter val="182,00"/>
        <filter val="185,00"/>
        <filter val="19 485,65"/>
        <filter val="19,05"/>
        <filter val="2 000,00"/>
        <filter val="2 150,00"/>
        <filter val="2,38"/>
        <filter val="20,00"/>
        <filter val="210,00"/>
        <filter val="211,11"/>
        <filter val="22,51"/>
        <filter val="22,83"/>
        <filter val="24,00"/>
        <filter val="250,00"/>
        <filter val="260,00"/>
        <filter val="270,00"/>
        <filter val="280,00"/>
        <filter val="288,00"/>
        <filter val="29"/>
        <filter val="310,00"/>
        <filter val="33,33"/>
        <filter val="370,00"/>
        <filter val="4,00"/>
        <filter val="4,44"/>
        <filter val="4,63"/>
        <filter val="4,94"/>
        <filter val="40,00"/>
        <filter val="44,05"/>
        <filter val="5,13"/>
        <filter val="50,00"/>
        <filter val="51,14"/>
        <filter val="510,00"/>
        <filter val="520,00"/>
        <filter val="596,00"/>
        <filter val="6,00"/>
        <filter val="60,00"/>
        <filter val="64,07"/>
        <filter val="653,33"/>
        <filter val="7 100,00"/>
        <filter val="7,69"/>
        <filter val="70,00"/>
        <filter val="700,00"/>
        <filter val="73,81"/>
        <filter val="75,00"/>
        <filter val="8,00"/>
        <filter val="80,00"/>
        <filter val="9 800,00"/>
        <filter val="9,52"/>
        <filter val="90,00"/>
        <filter val="92,00"/>
        <filter val="95,00"/>
        <filter val="96,59"/>
      </filters>
    </filterColumn>
  </autoFilter>
  <dataConsolidate/>
  <mergeCells count="95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A471:X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A492:X492"/>
    <mergeCell ref="A493:X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D511:E511"/>
    <mergeCell ref="N511:R511"/>
    <mergeCell ref="N512:T512"/>
    <mergeCell ref="A512:M513"/>
    <mergeCell ref="N513:T513"/>
    <mergeCell ref="A514:X514"/>
    <mergeCell ref="D515:E515"/>
    <mergeCell ref="N515:R515"/>
    <mergeCell ref="D516:E516"/>
    <mergeCell ref="N516:R516"/>
    <mergeCell ref="D517:E517"/>
    <mergeCell ref="N517:R517"/>
    <mergeCell ref="D518:E518"/>
    <mergeCell ref="N518:R518"/>
    <mergeCell ref="T530:T531"/>
    <mergeCell ref="D519:E519"/>
    <mergeCell ref="N519:R519"/>
    <mergeCell ref="N520:T520"/>
    <mergeCell ref="A520:M521"/>
    <mergeCell ref="N521:T521"/>
    <mergeCell ref="N522:T522"/>
    <mergeCell ref="A522:M527"/>
    <mergeCell ref="N523:T523"/>
    <mergeCell ref="N524:T524"/>
    <mergeCell ref="N525:T525"/>
    <mergeCell ref="N526:T526"/>
    <mergeCell ref="N527:T527"/>
    <mergeCell ref="U530:U531"/>
    <mergeCell ref="V530:V531"/>
    <mergeCell ref="C529:F529"/>
    <mergeCell ref="G529:O529"/>
    <mergeCell ref="Q529:R529"/>
    <mergeCell ref="S529:T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L530:L531"/>
    <mergeCell ref="M530:M531"/>
    <mergeCell ref="N530:N531"/>
    <mergeCell ref="O530:O531"/>
    <mergeCell ref="P530:P531"/>
    <mergeCell ref="Q530:Q531"/>
    <mergeCell ref="R530:R531"/>
    <mergeCell ref="S530:S53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723</v>
      </c>
      <c r="H1" s="9"/>
    </row>
    <row r="3" spans="2:8" x14ac:dyDescent="0.2">
      <c r="B3" s="54" t="s">
        <v>724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726</v>
      </c>
      <c r="C6" s="54" t="s">
        <v>727</v>
      </c>
      <c r="D6" s="54" t="s">
        <v>728</v>
      </c>
      <c r="E6" s="54" t="s">
        <v>48</v>
      </c>
    </row>
    <row r="7" spans="2:8" x14ac:dyDescent="0.2">
      <c r="B7" s="54" t="s">
        <v>729</v>
      </c>
      <c r="C7" s="54" t="s">
        <v>730</v>
      </c>
      <c r="D7" s="54" t="s">
        <v>731</v>
      </c>
      <c r="E7" s="54" t="s">
        <v>48</v>
      </c>
    </row>
    <row r="8" spans="2:8" x14ac:dyDescent="0.2">
      <c r="B8" s="54" t="s">
        <v>732</v>
      </c>
      <c r="C8" s="54" t="s">
        <v>733</v>
      </c>
      <c r="D8" s="54" t="s">
        <v>734</v>
      </c>
      <c r="E8" s="54" t="s">
        <v>48</v>
      </c>
    </row>
    <row r="9" spans="2:8" x14ac:dyDescent="0.2">
      <c r="B9" s="54" t="s">
        <v>735</v>
      </c>
      <c r="C9" s="54" t="s">
        <v>736</v>
      </c>
      <c r="D9" s="54" t="s">
        <v>737</v>
      </c>
      <c r="E9" s="54" t="s">
        <v>48</v>
      </c>
    </row>
    <row r="10" spans="2:8" x14ac:dyDescent="0.2">
      <c r="B10" s="54" t="s">
        <v>738</v>
      </c>
      <c r="C10" s="54" t="s">
        <v>739</v>
      </c>
      <c r="D10" s="54" t="s">
        <v>740</v>
      </c>
      <c r="E10" s="54" t="s">
        <v>48</v>
      </c>
    </row>
    <row r="11" spans="2:8" x14ac:dyDescent="0.2">
      <c r="B11" s="54" t="s">
        <v>741</v>
      </c>
      <c r="C11" s="54" t="s">
        <v>742</v>
      </c>
      <c r="D11" s="54" t="s">
        <v>743</v>
      </c>
      <c r="E11" s="54" t="s">
        <v>48</v>
      </c>
    </row>
    <row r="12" spans="2:8" x14ac:dyDescent="0.2">
      <c r="B12" s="54" t="s">
        <v>744</v>
      </c>
      <c r="C12" s="54" t="s">
        <v>745</v>
      </c>
      <c r="D12" s="54" t="s">
        <v>746</v>
      </c>
      <c r="E12" s="54" t="s">
        <v>48</v>
      </c>
    </row>
    <row r="13" spans="2:8" x14ac:dyDescent="0.2">
      <c r="B13" s="54" t="s">
        <v>747</v>
      </c>
      <c r="C13" s="54" t="s">
        <v>748</v>
      </c>
      <c r="D13" s="54" t="s">
        <v>114</v>
      </c>
      <c r="E13" s="54" t="s">
        <v>48</v>
      </c>
    </row>
    <row r="15" spans="2:8" x14ac:dyDescent="0.2">
      <c r="B15" s="54" t="s">
        <v>749</v>
      </c>
      <c r="C15" s="54" t="s">
        <v>727</v>
      </c>
      <c r="D15" s="54" t="s">
        <v>48</v>
      </c>
      <c r="E15" s="54" t="s">
        <v>48</v>
      </c>
    </row>
    <row r="17" spans="2:5" x14ac:dyDescent="0.2">
      <c r="B17" s="54" t="s">
        <v>750</v>
      </c>
      <c r="C17" s="54" t="s">
        <v>730</v>
      </c>
      <c r="D17" s="54" t="s">
        <v>48</v>
      </c>
      <c r="E17" s="54" t="s">
        <v>48</v>
      </c>
    </row>
    <row r="19" spans="2:5" x14ac:dyDescent="0.2">
      <c r="B19" s="54" t="s">
        <v>751</v>
      </c>
      <c r="C19" s="54" t="s">
        <v>733</v>
      </c>
      <c r="D19" s="54" t="s">
        <v>48</v>
      </c>
      <c r="E19" s="54" t="s">
        <v>48</v>
      </c>
    </row>
    <row r="21" spans="2:5" x14ac:dyDescent="0.2">
      <c r="B21" s="54" t="s">
        <v>752</v>
      </c>
      <c r="C21" s="54" t="s">
        <v>736</v>
      </c>
      <c r="D21" s="54" t="s">
        <v>48</v>
      </c>
      <c r="E21" s="54" t="s">
        <v>48</v>
      </c>
    </row>
    <row r="23" spans="2:5" x14ac:dyDescent="0.2">
      <c r="B23" s="54" t="s">
        <v>753</v>
      </c>
      <c r="C23" s="54" t="s">
        <v>739</v>
      </c>
      <c r="D23" s="54" t="s">
        <v>48</v>
      </c>
      <c r="E23" s="54" t="s">
        <v>48</v>
      </c>
    </row>
    <row r="25" spans="2:5" x14ac:dyDescent="0.2">
      <c r="B25" s="54" t="s">
        <v>754</v>
      </c>
      <c r="C25" s="54" t="s">
        <v>742</v>
      </c>
      <c r="D25" s="54" t="s">
        <v>48</v>
      </c>
      <c r="E25" s="54" t="s">
        <v>48</v>
      </c>
    </row>
    <row r="27" spans="2:5" x14ac:dyDescent="0.2">
      <c r="B27" s="54" t="s">
        <v>755</v>
      </c>
      <c r="C27" s="54" t="s">
        <v>745</v>
      </c>
      <c r="D27" s="54" t="s">
        <v>48</v>
      </c>
      <c r="E27" s="54" t="s">
        <v>48</v>
      </c>
    </row>
    <row r="29" spans="2:5" x14ac:dyDescent="0.2">
      <c r="B29" s="54" t="s">
        <v>756</v>
      </c>
      <c r="C29" s="54" t="s">
        <v>748</v>
      </c>
      <c r="D29" s="54" t="s">
        <v>48</v>
      </c>
      <c r="E29" s="54" t="s">
        <v>48</v>
      </c>
    </row>
    <row r="31" spans="2:5" x14ac:dyDescent="0.2">
      <c r="B31" s="54" t="s">
        <v>757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761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762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763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764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765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766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767</v>
      </c>
      <c r="C41" s="54" t="s">
        <v>48</v>
      </c>
      <c r="D41" s="54" t="s">
        <v>48</v>
      </c>
      <c r="E41" s="54" t="s">
        <v>48</v>
      </c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1211</vt:i4>
      </vt:variant>
    </vt:vector>
  </HeadingPairs>
  <TitlesOfParts>
    <vt:vector size="12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2024-02-20T10:34:30Z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