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A2ABFC-DEEA-4BB4-BF56-124FD0A710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W507" i="1" s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W461" i="1"/>
  <c r="X461" i="1" s="1"/>
  <c r="N461" i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V440" i="1"/>
  <c r="V439" i="1"/>
  <c r="W438" i="1"/>
  <c r="W440" i="1" s="1"/>
  <c r="N438" i="1"/>
  <c r="V436" i="1"/>
  <c r="V435" i="1"/>
  <c r="W434" i="1"/>
  <c r="W436" i="1" s="1"/>
  <c r="N434" i="1"/>
  <c r="V432" i="1"/>
  <c r="V431" i="1"/>
  <c r="W430" i="1"/>
  <c r="X430" i="1" s="1"/>
  <c r="N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V422" i="1"/>
  <c r="V421" i="1"/>
  <c r="W420" i="1"/>
  <c r="X420" i="1" s="1"/>
  <c r="N420" i="1"/>
  <c r="X419" i="1"/>
  <c r="X421" i="1" s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V409" i="1"/>
  <c r="V408" i="1"/>
  <c r="W407" i="1"/>
  <c r="W409" i="1" s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2" i="1"/>
  <c r="V382" i="1"/>
  <c r="V381" i="1"/>
  <c r="W380" i="1"/>
  <c r="X380" i="1" s="1"/>
  <c r="N380" i="1"/>
  <c r="W379" i="1"/>
  <c r="N379" i="1"/>
  <c r="V375" i="1"/>
  <c r="V374" i="1"/>
  <c r="W373" i="1"/>
  <c r="W375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V364" i="1"/>
  <c r="V363" i="1"/>
  <c r="W362" i="1"/>
  <c r="X362" i="1" s="1"/>
  <c r="N362" i="1"/>
  <c r="W361" i="1"/>
  <c r="W364" i="1" s="1"/>
  <c r="N361" i="1"/>
  <c r="V359" i="1"/>
  <c r="V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0" i="1"/>
  <c r="V350" i="1"/>
  <c r="W349" i="1"/>
  <c r="V349" i="1"/>
  <c r="X348" i="1"/>
  <c r="X349" i="1" s="1"/>
  <c r="W348" i="1"/>
  <c r="N348" i="1"/>
  <c r="V346" i="1"/>
  <c r="W345" i="1"/>
  <c r="V345" i="1"/>
  <c r="X344" i="1"/>
  <c r="W344" i="1"/>
  <c r="N344" i="1"/>
  <c r="W343" i="1"/>
  <c r="W346" i="1" s="1"/>
  <c r="V341" i="1"/>
  <c r="V340" i="1"/>
  <c r="X339" i="1"/>
  <c r="W339" i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X320" i="1" s="1"/>
  <c r="X321" i="1" s="1"/>
  <c r="N320" i="1"/>
  <c r="V318" i="1"/>
  <c r="V317" i="1"/>
  <c r="W316" i="1"/>
  <c r="N316" i="1"/>
  <c r="W314" i="1"/>
  <c r="V314" i="1"/>
  <c r="V313" i="1"/>
  <c r="W312" i="1"/>
  <c r="X312" i="1" s="1"/>
  <c r="X313" i="1" s="1"/>
  <c r="N312" i="1"/>
  <c r="V310" i="1"/>
  <c r="V309" i="1"/>
  <c r="W308" i="1"/>
  <c r="W309" i="1" s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X284" i="1" s="1"/>
  <c r="X287" i="1" s="1"/>
  <c r="N284" i="1"/>
  <c r="V282" i="1"/>
  <c r="V281" i="1"/>
  <c r="W280" i="1"/>
  <c r="X280" i="1" s="1"/>
  <c r="N280" i="1"/>
  <c r="W279" i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X248" i="1" s="1"/>
  <c r="X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X221" i="1"/>
  <c r="W221" i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W161" i="1"/>
  <c r="W164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W137" i="1" s="1"/>
  <c r="N133" i="1"/>
  <c r="X132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V24" i="1"/>
  <c r="V23" i="1"/>
  <c r="W22" i="1"/>
  <c r="X22" i="1" s="1"/>
  <c r="X23" i="1" s="1"/>
  <c r="N22" i="1"/>
  <c r="H10" i="1"/>
  <c r="A9" i="1"/>
  <c r="A10" i="1" s="1"/>
  <c r="D7" i="1"/>
  <c r="O6" i="1"/>
  <c r="N2" i="1"/>
  <c r="W250" i="1" l="1"/>
  <c r="X397" i="1"/>
  <c r="V520" i="1"/>
  <c r="W158" i="1"/>
  <c r="X340" i="1"/>
  <c r="X361" i="1"/>
  <c r="X363" i="1" s="1"/>
  <c r="X373" i="1"/>
  <c r="X374" i="1" s="1"/>
  <c r="W374" i="1"/>
  <c r="X407" i="1"/>
  <c r="X408" i="1" s="1"/>
  <c r="W408" i="1"/>
  <c r="X434" i="1"/>
  <c r="X435" i="1" s="1"/>
  <c r="W435" i="1"/>
  <c r="X438" i="1"/>
  <c r="X439" i="1" s="1"/>
  <c r="W439" i="1"/>
  <c r="W24" i="1"/>
  <c r="W93" i="1"/>
  <c r="W94" i="1"/>
  <c r="X88" i="1"/>
  <c r="W217" i="1"/>
  <c r="W216" i="1"/>
  <c r="X215" i="1"/>
  <c r="X216" i="1" s="1"/>
  <c r="W304" i="1"/>
  <c r="X302" i="1"/>
  <c r="X304" i="1" s="1"/>
  <c r="X316" i="1"/>
  <c r="X317" i="1" s="1"/>
  <c r="W318" i="1"/>
  <c r="W317" i="1"/>
  <c r="X40" i="1"/>
  <c r="X41" i="1" s="1"/>
  <c r="W41" i="1"/>
  <c r="J526" i="1"/>
  <c r="W212" i="1"/>
  <c r="X206" i="1"/>
  <c r="X212" i="1" s="1"/>
  <c r="X252" i="1"/>
  <c r="W256" i="1"/>
  <c r="W358" i="1"/>
  <c r="R526" i="1"/>
  <c r="X379" i="1"/>
  <c r="X381" i="1" s="1"/>
  <c r="W415" i="1"/>
  <c r="X411" i="1"/>
  <c r="X415" i="1" s="1"/>
  <c r="X463" i="1"/>
  <c r="W484" i="1"/>
  <c r="X480" i="1"/>
  <c r="X483" i="1" s="1"/>
  <c r="W105" i="1"/>
  <c r="W119" i="1"/>
  <c r="W128" i="1"/>
  <c r="G526" i="1"/>
  <c r="W144" i="1"/>
  <c r="W175" i="1"/>
  <c r="X202" i="1"/>
  <c r="M526" i="1"/>
  <c r="W249" i="1"/>
  <c r="W276" i="1"/>
  <c r="W282" i="1"/>
  <c r="W287" i="1"/>
  <c r="W299" i="1"/>
  <c r="W321" i="1"/>
  <c r="W334" i="1"/>
  <c r="X269" i="1"/>
  <c r="V519" i="1"/>
  <c r="X60" i="1"/>
  <c r="F9" i="1"/>
  <c r="F10" i="1"/>
  <c r="W33" i="1"/>
  <c r="H9" i="1"/>
  <c r="X36" i="1"/>
  <c r="X37" i="1" s="1"/>
  <c r="W45" i="1"/>
  <c r="C526" i="1"/>
  <c r="W53" i="1"/>
  <c r="X50" i="1"/>
  <c r="X52" i="1" s="1"/>
  <c r="W52" i="1"/>
  <c r="D526" i="1"/>
  <c r="W61" i="1"/>
  <c r="W60" i="1"/>
  <c r="X104" i="1"/>
  <c r="J9" i="1"/>
  <c r="E526" i="1"/>
  <c r="W86" i="1"/>
  <c r="W85" i="1"/>
  <c r="X93" i="1"/>
  <c r="X195" i="1"/>
  <c r="W518" i="1"/>
  <c r="B526" i="1"/>
  <c r="W517" i="1"/>
  <c r="W23" i="1"/>
  <c r="V516" i="1"/>
  <c r="X26" i="1"/>
  <c r="X33" i="1" s="1"/>
  <c r="W37" i="1"/>
  <c r="X44" i="1"/>
  <c r="X45" i="1" s="1"/>
  <c r="X64" i="1"/>
  <c r="X85" i="1" s="1"/>
  <c r="X118" i="1"/>
  <c r="X144" i="1"/>
  <c r="X175" i="1"/>
  <c r="W104" i="1"/>
  <c r="X121" i="1"/>
  <c r="X128" i="1" s="1"/>
  <c r="F526" i="1"/>
  <c r="X133" i="1"/>
  <c r="X136" i="1" s="1"/>
  <c r="W136" i="1"/>
  <c r="X148" i="1"/>
  <c r="X157" i="1" s="1"/>
  <c r="X161" i="1"/>
  <c r="X163" i="1" s="1"/>
  <c r="W168" i="1"/>
  <c r="W176" i="1"/>
  <c r="W196" i="1"/>
  <c r="W203" i="1"/>
  <c r="W213" i="1"/>
  <c r="L526" i="1"/>
  <c r="W226" i="1"/>
  <c r="X220" i="1"/>
  <c r="X226" i="1" s="1"/>
  <c r="W227" i="1"/>
  <c r="W257" i="1"/>
  <c r="W270" i="1"/>
  <c r="X279" i="1"/>
  <c r="X281" i="1" s="1"/>
  <c r="W288" i="1"/>
  <c r="W305" i="1"/>
  <c r="W322" i="1"/>
  <c r="W341" i="1"/>
  <c r="W340" i="1"/>
  <c r="X343" i="1"/>
  <c r="X345" i="1" s="1"/>
  <c r="Q526" i="1"/>
  <c r="W359" i="1"/>
  <c r="X370" i="1"/>
  <c r="X404" i="1"/>
  <c r="X431" i="1"/>
  <c r="W463" i="1"/>
  <c r="W478" i="1"/>
  <c r="X471" i="1"/>
  <c r="X477" i="1" s="1"/>
  <c r="U526" i="1"/>
  <c r="W493" i="1"/>
  <c r="X488" i="1"/>
  <c r="X493" i="1" s="1"/>
  <c r="W494" i="1"/>
  <c r="W145" i="1"/>
  <c r="W163" i="1"/>
  <c r="W195" i="1"/>
  <c r="W202" i="1"/>
  <c r="W269" i="1"/>
  <c r="W281" i="1"/>
  <c r="X358" i="1"/>
  <c r="W371" i="1"/>
  <c r="W405" i="1"/>
  <c r="S526" i="1"/>
  <c r="W422" i="1"/>
  <c r="T526" i="1"/>
  <c r="W118" i="1"/>
  <c r="W129" i="1"/>
  <c r="W157" i="1"/>
  <c r="W246" i="1"/>
  <c r="W275" i="1"/>
  <c r="X272" i="1"/>
  <c r="X275" i="1" s="1"/>
  <c r="X291" i="1"/>
  <c r="X299" i="1" s="1"/>
  <c r="N526" i="1"/>
  <c r="W300" i="1"/>
  <c r="X308" i="1"/>
  <c r="X309" i="1" s="1"/>
  <c r="O526" i="1"/>
  <c r="P526" i="1"/>
  <c r="X326" i="1"/>
  <c r="X334" i="1" s="1"/>
  <c r="W335" i="1"/>
  <c r="W398" i="1"/>
  <c r="W431" i="1"/>
  <c r="W469" i="1"/>
  <c r="W506" i="1"/>
  <c r="X502" i="1"/>
  <c r="X506" i="1" s="1"/>
  <c r="H526" i="1"/>
  <c r="I526" i="1"/>
  <c r="X166" i="1"/>
  <c r="X168" i="1" s="1"/>
  <c r="X230" i="1"/>
  <c r="X245" i="1" s="1"/>
  <c r="W245" i="1"/>
  <c r="X256" i="1"/>
  <c r="W310" i="1"/>
  <c r="W313" i="1"/>
  <c r="W363" i="1"/>
  <c r="W370" i="1"/>
  <c r="W381" i="1"/>
  <c r="W397" i="1"/>
  <c r="W404" i="1"/>
  <c r="W416" i="1"/>
  <c r="W421" i="1"/>
  <c r="W432" i="1"/>
  <c r="W468" i="1"/>
  <c r="W477" i="1"/>
  <c r="W514" i="1"/>
  <c r="W515" i="1"/>
  <c r="X509" i="1"/>
  <c r="X514" i="1" s="1"/>
  <c r="W464" i="1"/>
  <c r="W516" i="1" l="1"/>
  <c r="X521" i="1"/>
  <c r="W520" i="1"/>
  <c r="W519" i="1"/>
</calcChain>
</file>

<file path=xl/sharedStrings.xml><?xml version="1.0" encoding="utf-8"?>
<sst xmlns="http://schemas.openxmlformats.org/spreadsheetml/2006/main" count="2246" uniqueCount="738">
  <si>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</si>
  <si>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</si>
  <si>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</si>
  <si>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</si>
  <si>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</si>
  <si>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</si>
  <si>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</si>
  <si>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</si>
  <si>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</si>
  <si>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</si>
  <si>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</si>
  <si>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</si>
  <si>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</si>
  <si>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</si>
  <si>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</si>
  <si>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</si>
  <si>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</si>
  <si>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</si>
  <si>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</si>
  <si>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</si>
  <si>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</si>
  <si>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</si>
  <si>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</si>
  <si>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</si>
  <si>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</si>
  <si>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</si>
  <si>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</si>
  <si>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</si>
  <si>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</si>
  <si>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</si>
  <si>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</si>
  <si>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</si>
  <si>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</si>
  <si>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</si>
  <si>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</si>
  <si>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</si>
  <si>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</si>
  <si>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</si>
  <si>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</si>
  <si>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</si>
  <si>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</si>
  <si>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</si>
  <si>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</si>
  <si>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</si>
  <si>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</si>
  <si>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</si>
  <si>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</si>
  <si>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</si>
  <si>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</si>
  <si>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</si>
  <si>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</si>
  <si>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</si>
  <si>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</si>
  <si>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</si>
  <si>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</si>
  <si>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</si>
  <si>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</si>
  <si>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</si>
  <si>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</si>
  <si>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</si>
  <si>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</si>
  <si>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</si>
  <si>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</si>
  <si>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</si>
  <si>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</si>
  <si>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</si>
  <si>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</si>
  <si>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</si>
  <si>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</si>
  <si>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</si>
  <si>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</si>
  <si>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</si>
  <si>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</si>
  <si>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</si>
  <si>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</si>
  <si>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</si>
  <si>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</si>
  <si>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</si>
  <si>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</si>
  <si>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</si>
  <si>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</si>
  <si>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</si>
  <si>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</si>
  <si>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</si>
  <si>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</si>
  <si>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</si>
  <si>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</si>
  <si>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</si>
  <si>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</si>
  <si>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</si>
  <si>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</si>
  <si>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</si>
  <si>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</si>
  <si>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</si>
  <si>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</si>
  <si>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</si>
  <si>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</si>
  <si>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</si>
  <si>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</si>
  <si>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</si>
  <si>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</si>
  <si>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</si>
  <si>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</si>
  <si>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</si>
  <si>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</si>
  <si>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</si>
  <si>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</si>
  <si>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</si>
  <si>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</si>
  <si>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</si>
  <si>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</si>
  <si>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</si>
  <si>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</si>
  <si>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</si>
  <si>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</si>
  <si>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</si>
  <si>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</si>
  <si>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</si>
  <si>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</si>
  <si>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</si>
  <si>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</si>
  <si>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</si>
  <si>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</si>
  <si>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</si>
  <si>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</si>
  <si>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</si>
  <si>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</si>
  <si>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</si>
  <si>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</si>
  <si>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</si>
  <si>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</si>
  <si>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</si>
  <si>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</si>
  <si>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</si>
  <si>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</si>
  <si>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</si>
  <si>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</si>
  <si>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</si>
  <si>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</si>
  <si>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</si>
  <si>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</si>
  <si>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</si>
  <si>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</si>
  <si>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</si>
  <si>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</si>
  <si>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</si>
  <si>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</si>
  <si>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</si>
  <si>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</si>
  <si>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</si>
  <si>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</si>
  <si>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</si>
  <si>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</si>
  <si>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</si>
  <si>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</si>
  <si>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</si>
  <si>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</si>
  <si>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</si>
  <si>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</si>
  <si>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</si>
  <si>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</si>
  <si>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</si>
  <si>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</si>
  <si>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</si>
  <si>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</si>
  <si>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</si>
  <si>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</si>
  <si>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</si>
  <si>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</si>
  <si>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</si>
  <si>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</si>
  <si>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</si>
  <si>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</si>
  <si>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</si>
  <si>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</si>
  <si>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</si>
  <si>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</si>
  <si>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</si>
  <si>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</si>
  <si>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</si>
  <si>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</si>
  <si>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</si>
  <si>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</si>
  <si>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</si>
  <si>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</si>
  <si>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</si>
  <si>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</si>
  <si>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</si>
  <si>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</si>
  <si>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</si>
  <si>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</si>
  <si>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</si>
  <si>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</si>
  <si>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</si>
  <si>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</si>
  <si>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</si>
  <si>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</si>
  <si>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</si>
  <si>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</si>
  <si>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</si>
  <si>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</si>
  <si>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</si>
  <si>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</si>
  <si>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</si>
  <si>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</si>
  <si>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</si>
  <si>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</si>
  <si>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</si>
  <si>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</si>
  <si>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</si>
  <si>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</si>
  <si>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</si>
  <si>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</si>
  <si>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</si>
  <si>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</si>
  <si>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</si>
  <si>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</si>
  <si>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</si>
  <si>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</si>
  <si>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</si>
  <si>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</si>
  <si>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</si>
  <si>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</si>
  <si>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</si>
  <si>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</si>
  <si>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</si>
  <si>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</si>
  <si>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</si>
  <si>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</si>
  <si>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</si>
  <si>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</si>
  <si>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</si>
  <si>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</si>
  <si>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</si>
  <si>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</si>
  <si>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</si>
  <si>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</si>
  <si>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</si>
  <si>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</si>
  <si>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</si>
  <si>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</si>
  <si>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</si>
  <si>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</si>
  <si>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</si>
  <si>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</si>
  <si>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</si>
  <si>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</si>
  <si>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</si>
  <si>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</si>
  <si>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</si>
  <si>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</si>
  <si>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</si>
  <si>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</si>
  <si>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</si>
  <si>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</si>
  <si>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</si>
  <si>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</si>
  <si>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</si>
  <si>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</si>
  <si>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</si>
  <si>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</si>
  <si>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</si>
  <si>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</si>
  <si>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</si>
  <si>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</si>
  <si>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</si>
  <si>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</si>
  <si>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</si>
  <si>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</si>
  <si>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</si>
  <si>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</si>
  <si>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</si>
  <si>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</si>
  <si>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</si>
  <si>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</si>
  <si>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</si>
  <si>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</si>
  <si>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</si>
  <si>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</si>
  <si>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</si>
  <si>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</si>
  <si>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</si>
  <si>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</si>
  <si>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</si>
  <si>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</si>
  <si>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</si>
  <si>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</si>
  <si>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</si>
  <si>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</si>
  <si>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</si>
  <si>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</si>
  <si>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</si>
  <si>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</si>
  <si>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</si>
  <si>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</si>
  <si>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</si>
  <si>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</si>
  <si>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</si>
  <si>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</si>
  <si>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</si>
  <si>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</si>
  <si>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</si>
  <si>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</si>
  <si>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</si>
  <si>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</si>
  <si>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</si>
  <si>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</si>
  <si>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</si>
  <si>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</si>
  <si>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</si>
  <si>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</si>
  <si>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</si>
  <si>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</si>
  <si>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</si>
  <si>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</si>
  <si>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</si>
  <si>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</si>
  <si>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</si>
  <si>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</si>
  <si>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</si>
  <si>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</si>
  <si>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</si>
  <si>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</si>
  <si>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</si>
  <si>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</si>
  <si>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</si>
  <si>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</si>
  <si>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</si>
  <si>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</si>
  <si>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</si>
  <si>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</si>
  <si>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</si>
  <si>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</si>
  <si>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</si>
  <si>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</si>
  <si>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</si>
  <si>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</si>
  <si>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</si>
  <si>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</si>
  <si>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</si>
  <si>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</si>
  <si>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</si>
  <si>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</si>
  <si>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</si>
  <si>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</si>
  <si>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</si>
  <si>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</si>
  <si>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</si>
  <si>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</si>
  <si>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</si>
  <si>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</si>
  <si>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</si>
  <si>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</si>
  <si>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</si>
  <si>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</si>
  <si>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</si>
  <si>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</si>
  <si>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</si>
  <si>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</si>
  <si>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</si>
  <si>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</si>
  <si>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</si>
  <si>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</si>
  <si>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</si>
  <si>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</si>
  <si>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</si>
  <si>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</si>
  <si>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</si>
  <si>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</si>
  <si>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</si>
  <si>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</si>
  <si>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</si>
  <si>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</si>
  <si>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</si>
  <si>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</si>
  <si>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</si>
  <si>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</si>
  <si>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</si>
  <si>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</si>
  <si>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</si>
  <si>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</si>
  <si>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</si>
  <si>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</si>
  <si>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</si>
  <si>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</si>
  <si>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</si>
  <si>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</si>
  <si>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</si>
  <si>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</si>
  <si>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</si>
  <si>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</si>
  <si>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</si>
  <si>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</si>
  <si>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</si>
  <si>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</si>
  <si>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</si>
  <si>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</si>
  <si>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</si>
  <si>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</si>
  <si>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</si>
  <si>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</si>
  <si>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</si>
  <si>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</si>
  <si>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</si>
  <si>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</si>
  <si>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</si>
  <si>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</si>
  <si>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</si>
  <si>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</si>
  <si>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</si>
  <si>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</si>
  <si>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</si>
  <si>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</si>
  <si>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</si>
  <si>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</si>
  <si>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</si>
  <si>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</si>
  <si>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</si>
  <si>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</si>
  <si>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</si>
  <si>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</si>
  <si>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</si>
  <si>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</si>
  <si>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</si>
  <si>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</si>
  <si>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</si>
  <si>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</si>
  <si>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</si>
  <si>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</si>
  <si>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</si>
  <si>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</si>
  <si>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</si>
  <si>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</si>
  <si>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</si>
  <si>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</si>
  <si>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</si>
  <si>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</si>
  <si>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</si>
  <si>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</si>
  <si>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</si>
  <si>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</si>
  <si>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</si>
  <si>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</si>
  <si>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</si>
  <si>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</si>
  <si>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</si>
  <si>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</si>
  <si>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</si>
  <si>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</si>
  <si>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</si>
  <si>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</si>
  <si>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</si>
  <si>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</si>
  <si>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</si>
  <si>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</si>
  <si>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</si>
  <si>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</si>
  <si>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</si>
  <si>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</si>
  <si>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</si>
  <si>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</si>
  <si>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</si>
  <si>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</si>
  <si>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</si>
  <si>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</si>
  <si>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</si>
  <si>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</si>
  <si>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</si>
  <si>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</si>
  <si>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</si>
  <si>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</si>
  <si>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</si>
  <si>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</si>
  <si>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</si>
  <si>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</si>
  <si>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</si>
  <si>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</si>
  <si>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</si>
  <si>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</si>
  <si>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</si>
  <si>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</si>
  <si>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</si>
  <si>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</si>
  <si>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</si>
  <si>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</si>
  <si>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</si>
  <si>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</si>
  <si>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</si>
  <si>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</si>
  <si>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</si>
  <si>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</si>
  <si>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</si>
  <si>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</si>
  <si>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</si>
  <si>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</si>
  <si>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</si>
  <si>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</si>
  <si>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</si>
  <si>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</si>
  <si>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</si>
  <si>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</si>
  <si>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</si>
  <si>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</si>
  <si>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</si>
  <si>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</si>
  <si>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</si>
  <si>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</si>
  <si>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</si>
  <si>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</si>
  <si>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</si>
  <si>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</si>
  <si>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</si>
  <si>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</si>
  <si>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</si>
  <si>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</si>
  <si>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</si>
  <si>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</si>
  <si>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</si>
  <si>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</si>
  <si>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</si>
  <si>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</si>
  <si>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</si>
  <si>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</si>
  <si>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</si>
  <si>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</si>
  <si>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</si>
  <si>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</si>
  <si>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</si>
  <si>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</si>
  <si>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</si>
  <si>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</si>
  <si>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</si>
  <si>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</si>
  <si>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</si>
  <si>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</si>
  <si>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</si>
  <si>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</si>
  <si>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</si>
  <si>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</si>
  <si>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</si>
  <si>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</si>
  <si>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</si>
  <si>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</si>
  <si>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</si>
  <si>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</si>
  <si>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</si>
  <si>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</si>
  <si>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</si>
  <si>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</si>
  <si>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</si>
  <si>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</si>
  <si>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</si>
  <si>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</si>
  <si>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</si>
  <si>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</si>
  <si>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</si>
  <si>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</si>
  <si>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</si>
  <si>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</si>
  <si>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</si>
  <si>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</si>
  <si>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</si>
  <si>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</si>
  <si>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</si>
  <si>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</si>
  <si>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</si>
  <si>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</si>
  <si>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</si>
  <si>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</si>
  <si>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</si>
  <si>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</si>
  <si>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</si>
  <si>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</si>
  <si>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</si>
  <si>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</si>
  <si>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</si>
  <si>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</si>
  <si>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</si>
  <si>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</si>
  <si>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</si>
  <si>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</si>
  <si>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</si>
  <si>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</si>
  <si>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</si>
  <si>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</si>
  <si>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</si>
  <si>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</si>
  <si>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</si>
  <si>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</si>
  <si>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</si>
  <si>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</si>
  <si>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</si>
  <si>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</si>
  <si>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</si>
  <si>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</si>
  <si>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</si>
  <si>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</si>
  <si>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</si>
  <si>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</si>
  <si>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</si>
  <si>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</si>
  <si>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</si>
  <si>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</si>
  <si>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</si>
  <si>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</si>
  <si>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</si>
  <si>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</si>
  <si>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</si>
  <si>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</si>
  <si>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</si>
  <si>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</si>
  <si>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</si>
  <si>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</si>
  <si>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</si>
  <si>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</si>
  <si>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</si>
  <si>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</si>
  <si>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</si>
  <si>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</si>
  <si>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</si>
  <si>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</si>
  <si>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</si>
  <si>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</si>
  <si>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</si>
  <si>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</si>
  <si>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</si>
  <si>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</si>
  <si>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</si>
  <si>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</si>
  <si>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</si>
  <si>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</si>
  <si>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</si>
  <si>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</si>
  <si>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</si>
  <si>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</si>
  <si>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</si>
  <si>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</si>
  <si>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</si>
  <si>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</si>
  <si>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</si>
  <si>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</si>
  <si>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</si>
  <si>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</si>
  <si>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</si>
  <si>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</si>
  <si>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</si>
  <si>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</si>
  <si>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</si>
  <si>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</si>
  <si>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</si>
  <si>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</si>
  <si>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</si>
  <si>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</si>
  <si>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</si>
  <si>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</si>
  <si>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</si>
  <si>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</si>
  <si>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</si>
  <si>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</si>
  <si>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</si>
  <si>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</si>
  <si>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</si>
  <si>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</si>
  <si>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</si>
  <si>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</si>
  <si>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</si>
  <si>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</si>
  <si>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</si>
  <si>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</si>
  <si>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</si>
  <si>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</si>
  <si>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</si>
  <si>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</si>
  <si>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</si>
  <si>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</si>
  <si>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</si>
  <si>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</si>
  <si>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</si>
  <si>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</si>
  <si>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</si>
  <si>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</si>
  <si>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</si>
  <si>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</si>
  <si>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</si>
  <si>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</si>
  <si>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</si>
  <si>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</si>
  <si>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</si>
  <si>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</si>
  <si>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</si>
  <si>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</si>
  <si>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</si>
  <si>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</si>
  <si>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</si>
  <si>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</si>
  <si>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</si>
  <si>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</si>
  <si>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</si>
  <si>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</si>
  <si>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</si>
  <si>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</si>
  <si>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</si>
  <si>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</si>
  <si>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</si>
  <si>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</si>
  <si>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</si>
  <si>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</si>
  <si>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</si>
  <si>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</si>
  <si>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</si>
  <si>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</si>
  <si>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</si>
  <si>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</si>
  <si>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</si>
  <si>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</si>
  <si>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</si>
  <si>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</si>
  <si>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</si>
  <si>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</si>
  <si>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</si>
  <si>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</si>
  <si>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</si>
  <si>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</si>
  <si>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</si>
  <si>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</si>
  <si>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</si>
  <si>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</si>
  <si>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</si>
  <si>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</si>
  <si>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</si>
  <si>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</si>
  <si>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</si>
  <si>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</si>
  <si>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</si>
  <si>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</si>
  <si>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</si>
  <si>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111007-С252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</si>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</sst>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0" fillId="0" borderId="19" xfId="0" applyBorder="1"/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2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705" t="s">
        <v>8</v>
      </c>
      <c r="B5" s="418"/>
      <c r="C5" s="419"/>
      <c r="D5" s="396" t="s">
        <v>736</v>
      </c>
      <c r="E5" s="398"/>
      <c r="F5" s="691" t="s">
        <v>9</v>
      </c>
      <c r="G5" s="419"/>
      <c r="H5" s="396" t="s">
        <v>737</v>
      </c>
      <c r="I5" s="397"/>
      <c r="J5" s="397"/>
      <c r="K5" s="397"/>
      <c r="L5" s="398"/>
      <c r="N5" s="24" t="s">
        <v>10</v>
      </c>
      <c r="O5" s="609">
        <v>45345</v>
      </c>
      <c r="P5" s="461"/>
      <c r="R5" s="731" t="s">
        <v>11</v>
      </c>
      <c r="S5" s="387"/>
      <c r="T5" s="699" t="s">
        <v>12</v>
      </c>
      <c r="U5" s="461"/>
      <c r="Z5" s="51"/>
      <c r="AA5" s="51"/>
      <c r="AB5" s="51"/>
    </row>
    <row r="6" spans="1:29" s="352" customFormat="1" ht="24" customHeight="1" x14ac:dyDescent="0.2">
      <c r="A6" s="705" t="s">
        <v>13</v>
      </c>
      <c r="B6" s="418"/>
      <c r="C6" s="419"/>
      <c r="D6" s="694" t="s">
        <v>721</v>
      </c>
      <c r="E6" s="695"/>
      <c r="F6" s="695"/>
      <c r="G6" s="695"/>
      <c r="H6" s="695"/>
      <c r="I6" s="695"/>
      <c r="J6" s="695"/>
      <c r="K6" s="695"/>
      <c r="L6" s="461"/>
      <c r="N6" s="24" t="s">
        <v>15</v>
      </c>
      <c r="O6" s="492" t="str">
        <f>IF(O5=0," ",CHOOSE(WEEKDAY(O5,2),"Понедельник","Вторник","Среда","Четверг","Пятница","Суббота","Воскресенье"))</f>
        <v>Пятница</v>
      </c>
      <c r="P6" s="365"/>
      <c r="R6" s="412" t="s">
        <v>16</v>
      </c>
      <c r="S6" s="387"/>
      <c r="T6" s="700" t="s">
        <v>17</v>
      </c>
      <c r="U6" s="407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4" t="str">
        <f>IFERROR(VLOOKUP(DeliveryAddress,Table,3,0),1)</f>
        <v>2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62"/>
      <c r="S7" s="387"/>
      <c r="T7" s="701"/>
      <c r="U7" s="702"/>
      <c r="Z7" s="51"/>
      <c r="AA7" s="51"/>
      <c r="AB7" s="51"/>
    </row>
    <row r="8" spans="1:29" s="352" customFormat="1" ht="25.5" customHeight="1" x14ac:dyDescent="0.2">
      <c r="A8" s="712" t="s">
        <v>18</v>
      </c>
      <c r="B8" s="359"/>
      <c r="C8" s="360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60">
        <v>0.33333333333333331</v>
      </c>
      <c r="P8" s="461"/>
      <c r="R8" s="362"/>
      <c r="S8" s="387"/>
      <c r="T8" s="701"/>
      <c r="U8" s="702"/>
      <c r="Z8" s="51"/>
      <c r="AA8" s="51"/>
      <c r="AB8" s="51"/>
    </row>
    <row r="9" spans="1:29" s="352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8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09"/>
      <c r="P9" s="461"/>
      <c r="R9" s="362"/>
      <c r="S9" s="387"/>
      <c r="T9" s="703"/>
      <c r="U9" s="704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8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9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60"/>
      <c r="P10" s="461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62" t="s">
        <v>27</v>
      </c>
      <c r="U11" s="663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58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9"/>
      <c r="N12" s="24" t="s">
        <v>29</v>
      </c>
      <c r="O12" s="696"/>
      <c r="P12" s="576"/>
      <c r="Q12" s="23"/>
      <c r="S12" s="24"/>
      <c r="T12" s="479"/>
      <c r="U12" s="362"/>
      <c r="Z12" s="51"/>
      <c r="AA12" s="51"/>
      <c r="AB12" s="51"/>
    </row>
    <row r="13" spans="1:29" s="352" customFormat="1" ht="23.25" customHeight="1" x14ac:dyDescent="0.2">
      <c r="A13" s="658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9"/>
      <c r="M13" s="26"/>
      <c r="N13" s="26" t="s">
        <v>31</v>
      </c>
      <c r="O13" s="662"/>
      <c r="P13" s="663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58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9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90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9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0" t="s">
        <v>35</v>
      </c>
      <c r="B17" s="400" t="s">
        <v>36</v>
      </c>
      <c r="C17" s="534" t="s">
        <v>37</v>
      </c>
      <c r="D17" s="400" t="s">
        <v>38</v>
      </c>
      <c r="E17" s="487"/>
      <c r="F17" s="400" t="s">
        <v>39</v>
      </c>
      <c r="G17" s="400" t="s">
        <v>40</v>
      </c>
      <c r="H17" s="400" t="s">
        <v>41</v>
      </c>
      <c r="I17" s="400" t="s">
        <v>42</v>
      </c>
      <c r="J17" s="400" t="s">
        <v>43</v>
      </c>
      <c r="K17" s="400" t="s">
        <v>44</v>
      </c>
      <c r="L17" s="400" t="s">
        <v>45</v>
      </c>
      <c r="M17" s="400" t="s">
        <v>46</v>
      </c>
      <c r="N17" s="400" t="s">
        <v>47</v>
      </c>
      <c r="O17" s="486"/>
      <c r="P17" s="486"/>
      <c r="Q17" s="486"/>
      <c r="R17" s="487"/>
      <c r="S17" s="697" t="s">
        <v>48</v>
      </c>
      <c r="T17" s="419"/>
      <c r="U17" s="400" t="s">
        <v>49</v>
      </c>
      <c r="V17" s="400" t="s">
        <v>50</v>
      </c>
      <c r="W17" s="409" t="s">
        <v>51</v>
      </c>
      <c r="X17" s="400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517"/>
      <c r="BA17" s="425" t="s">
        <v>56</v>
      </c>
    </row>
    <row r="18" spans="1:53" ht="14.25" customHeight="1" x14ac:dyDescent="0.2">
      <c r="A18" s="401"/>
      <c r="B18" s="401"/>
      <c r="C18" s="401"/>
      <c r="D18" s="488"/>
      <c r="E18" s="490"/>
      <c r="F18" s="401"/>
      <c r="G18" s="401"/>
      <c r="H18" s="401"/>
      <c r="I18" s="401"/>
      <c r="J18" s="401"/>
      <c r="K18" s="401"/>
      <c r="L18" s="401"/>
      <c r="M18" s="401"/>
      <c r="N18" s="488"/>
      <c r="O18" s="489"/>
      <c r="P18" s="489"/>
      <c r="Q18" s="489"/>
      <c r="R18" s="490"/>
      <c r="S18" s="351" t="s">
        <v>57</v>
      </c>
      <c r="T18" s="351" t="s">
        <v>58</v>
      </c>
      <c r="U18" s="401"/>
      <c r="V18" s="401"/>
      <c r="W18" s="410"/>
      <c r="X18" s="401"/>
      <c r="Y18" s="615"/>
      <c r="Z18" s="615"/>
      <c r="AA18" s="433"/>
      <c r="AB18" s="434"/>
      <c r="AC18" s="435"/>
      <c r="AD18" s="518"/>
      <c r="BA18" s="362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99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50"/>
      <c r="Z20" s="350"/>
    </row>
    <row r="21" spans="1:53" ht="14.25" hidden="1" customHeight="1" x14ac:dyDescent="0.25">
      <c r="A21" s="366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5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65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66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5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65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5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65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5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65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5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65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5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65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5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09" t="s">
        <v>80</v>
      </c>
      <c r="O31" s="370"/>
      <c r="P31" s="370"/>
      <c r="Q31" s="370"/>
      <c r="R31" s="365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5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0"/>
      <c r="P32" s="370"/>
      <c r="Q32" s="370"/>
      <c r="R32" s="365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3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3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66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5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0"/>
      <c r="P36" s="370"/>
      <c r="Q36" s="370"/>
      <c r="R36" s="365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3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3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66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5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0"/>
      <c r="P40" s="370"/>
      <c r="Q40" s="370"/>
      <c r="R40" s="365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3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3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66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5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0"/>
      <c r="P44" s="370"/>
      <c r="Q44" s="370"/>
      <c r="R44" s="365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3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3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99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50"/>
      <c r="Z48" s="350"/>
    </row>
    <row r="49" spans="1:53" ht="14.25" hidden="1" customHeight="1" x14ac:dyDescent="0.25">
      <c r="A49" s="366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5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0"/>
      <c r="P50" s="370"/>
      <c r="Q50" s="370"/>
      <c r="R50" s="365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5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0"/>
      <c r="P51" s="370"/>
      <c r="Q51" s="370"/>
      <c r="R51" s="365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1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3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3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99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50"/>
      <c r="Z54" s="350"/>
    </row>
    <row r="55" spans="1:53" ht="14.25" hidden="1" customHeight="1" x14ac:dyDescent="0.25">
      <c r="A55" s="366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5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0"/>
      <c r="P56" s="370"/>
      <c r="Q56" s="370"/>
      <c r="R56" s="365"/>
      <c r="S56" s="34"/>
      <c r="T56" s="34"/>
      <c r="U56" s="35" t="s">
        <v>65</v>
      </c>
      <c r="V56" s="354">
        <v>200</v>
      </c>
      <c r="W56" s="355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5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0"/>
      <c r="P57" s="370"/>
      <c r="Q57" s="370"/>
      <c r="R57" s="365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5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0"/>
      <c r="P58" s="370"/>
      <c r="Q58" s="370"/>
      <c r="R58" s="365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5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1" t="s">
        <v>114</v>
      </c>
      <c r="O59" s="370"/>
      <c r="P59" s="370"/>
      <c r="Q59" s="370"/>
      <c r="R59" s="365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3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6">
        <f>IFERROR(V56/H56,"0")+IFERROR(V57/H57,"0")+IFERROR(V58/H58,"0")+IFERROR(V59/H59,"0")</f>
        <v>18.518518518518519</v>
      </c>
      <c r="W60" s="356">
        <f>IFERROR(W56/H56,"0")+IFERROR(W57/H57,"0")+IFERROR(W58/H58,"0")+IFERROR(W59/H59,"0")</f>
        <v>19</v>
      </c>
      <c r="X60" s="356">
        <f>IFERROR(IF(X56="",0,X56),"0")+IFERROR(IF(X57="",0,X57),"0")+IFERROR(IF(X58="",0,X58),"0")+IFERROR(IF(X59="",0,X59),"0")</f>
        <v>0.41324999999999995</v>
      </c>
      <c r="Y60" s="357"/>
      <c r="Z60" s="357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3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6">
        <f>IFERROR(SUM(V56:V59),"0")</f>
        <v>200</v>
      </c>
      <c r="W61" s="356">
        <f>IFERROR(SUM(W56:W59),"0")</f>
        <v>205.20000000000002</v>
      </c>
      <c r="X61" s="37"/>
      <c r="Y61" s="357"/>
      <c r="Z61" s="357"/>
    </row>
    <row r="62" spans="1:53" ht="16.5" hidden="1" customHeight="1" x14ac:dyDescent="0.25">
      <c r="A62" s="399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50"/>
      <c r="Z62" s="350"/>
    </row>
    <row r="63" spans="1:53" ht="14.25" hidden="1" customHeight="1" x14ac:dyDescent="0.25">
      <c r="A63" s="366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5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0"/>
      <c r="P64" s="370"/>
      <c r="Q64" s="370"/>
      <c r="R64" s="365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64">
        <v>4607091385670</v>
      </c>
      <c r="E65" s="365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70"/>
      <c r="P65" s="370"/>
      <c r="Q65" s="370"/>
      <c r="R65" s="365"/>
      <c r="S65" s="34"/>
      <c r="T65" s="34"/>
      <c r="U65" s="35" t="s">
        <v>65</v>
      </c>
      <c r="V65" s="354">
        <v>50</v>
      </c>
      <c r="W65" s="355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64">
        <v>4607091385670</v>
      </c>
      <c r="E66" s="365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70"/>
      <c r="P66" s="370"/>
      <c r="Q66" s="370"/>
      <c r="R66" s="365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5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0"/>
      <c r="P67" s="370"/>
      <c r="Q67" s="370"/>
      <c r="R67" s="365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5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0"/>
      <c r="P68" s="370"/>
      <c r="Q68" s="370"/>
      <c r="R68" s="365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5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70"/>
      <c r="P69" s="370"/>
      <c r="Q69" s="370"/>
      <c r="R69" s="365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5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70"/>
      <c r="P70" s="370"/>
      <c r="Q70" s="370"/>
      <c r="R70" s="365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5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0"/>
      <c r="P71" s="370"/>
      <c r="Q71" s="370"/>
      <c r="R71" s="365"/>
      <c r="S71" s="34"/>
      <c r="T71" s="34"/>
      <c r="U71" s="35" t="s">
        <v>65</v>
      </c>
      <c r="V71" s="354">
        <v>20</v>
      </c>
      <c r="W71" s="355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64">
        <v>4680115882539</v>
      </c>
      <c r="E72" s="365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70"/>
      <c r="P72" s="370"/>
      <c r="Q72" s="370"/>
      <c r="R72" s="365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64">
        <v>4607091385687</v>
      </c>
      <c r="E73" s="365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70"/>
      <c r="P73" s="370"/>
      <c r="Q73" s="370"/>
      <c r="R73" s="365"/>
      <c r="S73" s="34"/>
      <c r="T73" s="34"/>
      <c r="U73" s="35" t="s">
        <v>65</v>
      </c>
      <c r="V73" s="354">
        <v>760</v>
      </c>
      <c r="W73" s="355">
        <f t="shared" si="2"/>
        <v>760</v>
      </c>
      <c r="X73" s="36">
        <f t="shared" si="4"/>
        <v>1.7803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5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0"/>
      <c r="P74" s="370"/>
      <c r="Q74" s="370"/>
      <c r="R74" s="365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5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0"/>
      <c r="P75" s="370"/>
      <c r="Q75" s="370"/>
      <c r="R75" s="365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5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0"/>
      <c r="P76" s="370"/>
      <c r="Q76" s="370"/>
      <c r="R76" s="365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5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70"/>
      <c r="P77" s="370"/>
      <c r="Q77" s="370"/>
      <c r="R77" s="365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5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70"/>
      <c r="P78" s="370"/>
      <c r="Q78" s="370"/>
      <c r="R78" s="365"/>
      <c r="S78" s="34"/>
      <c r="T78" s="34"/>
      <c r="U78" s="35" t="s">
        <v>65</v>
      </c>
      <c r="V78" s="354">
        <v>1305</v>
      </c>
      <c r="W78" s="355">
        <f t="shared" si="2"/>
        <v>1305</v>
      </c>
      <c r="X78" s="36">
        <f t="shared" si="4"/>
        <v>2.7172999999999998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5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70"/>
      <c r="P79" s="370"/>
      <c r="Q79" s="370"/>
      <c r="R79" s="365"/>
      <c r="S79" s="34"/>
      <c r="T79" s="34"/>
      <c r="U79" s="35" t="s">
        <v>65</v>
      </c>
      <c r="V79" s="354">
        <v>20</v>
      </c>
      <c r="W79" s="355">
        <f t="shared" si="2"/>
        <v>22.400000000000002</v>
      </c>
      <c r="X79" s="36">
        <f>IFERROR(IF(W79=0,"",ROUNDUP(W79/H79,0)*0.00753),"")</f>
        <v>5.271E-2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5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70"/>
      <c r="P80" s="370"/>
      <c r="Q80" s="370"/>
      <c r="R80" s="365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5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70"/>
      <c r="P81" s="370"/>
      <c r="Q81" s="370"/>
      <c r="R81" s="365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5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70"/>
      <c r="P82" s="370"/>
      <c r="Q82" s="370"/>
      <c r="R82" s="365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5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70"/>
      <c r="P83" s="370"/>
      <c r="Q83" s="370"/>
      <c r="R83" s="365"/>
      <c r="S83" s="34"/>
      <c r="T83" s="34"/>
      <c r="U83" s="35" t="s">
        <v>65</v>
      </c>
      <c r="V83" s="354">
        <v>153</v>
      </c>
      <c r="W83" s="355">
        <f t="shared" si="2"/>
        <v>153</v>
      </c>
      <c r="X83" s="36">
        <f>IFERROR(IF(W83=0,"",ROUNDUP(W83/H83,0)*0.00937),"")</f>
        <v>0.31857999999999997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5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70"/>
      <c r="P84" s="370"/>
      <c r="Q84" s="370"/>
      <c r="R84" s="365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531.38095238095241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533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5.0303500000000003</v>
      </c>
      <c r="Y85" s="357"/>
      <c r="Z85" s="357"/>
    </row>
    <row r="86" spans="1:53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56">
        <f>IFERROR(SUM(V64:V84),"0")</f>
        <v>2308</v>
      </c>
      <c r="W86" s="356">
        <f>IFERROR(SUM(W64:W84),"0")</f>
        <v>2317.4</v>
      </c>
      <c r="X86" s="37"/>
      <c r="Y86" s="357"/>
      <c r="Z86" s="357"/>
    </row>
    <row r="87" spans="1:53" ht="14.25" hidden="1" customHeight="1" x14ac:dyDescent="0.25">
      <c r="A87" s="366" t="s">
        <v>97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5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70"/>
      <c r="P88" s="370"/>
      <c r="Q88" s="370"/>
      <c r="R88" s="365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5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16" t="s">
        <v>160</v>
      </c>
      <c r="O89" s="370"/>
      <c r="P89" s="370"/>
      <c r="Q89" s="370"/>
      <c r="R89" s="365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5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70"/>
      <c r="P90" s="370"/>
      <c r="Q90" s="370"/>
      <c r="R90" s="365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5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70"/>
      <c r="P91" s="370"/>
      <c r="Q91" s="370"/>
      <c r="R91" s="365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5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70"/>
      <c r="P92" s="370"/>
      <c r="Q92" s="370"/>
      <c r="R92" s="365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1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3"/>
      <c r="N93" s="358" t="s">
        <v>66</v>
      </c>
      <c r="O93" s="359"/>
      <c r="P93" s="359"/>
      <c r="Q93" s="359"/>
      <c r="R93" s="359"/>
      <c r="S93" s="359"/>
      <c r="T93" s="360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2"/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3"/>
      <c r="N94" s="358" t="s">
        <v>66</v>
      </c>
      <c r="O94" s="359"/>
      <c r="P94" s="359"/>
      <c r="Q94" s="359"/>
      <c r="R94" s="359"/>
      <c r="S94" s="359"/>
      <c r="T94" s="360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66" t="s">
        <v>60</v>
      </c>
      <c r="B95" s="362"/>
      <c r="C95" s="362"/>
      <c r="D95" s="362"/>
      <c r="E95" s="362"/>
      <c r="F95" s="362"/>
      <c r="G95" s="362"/>
      <c r="H95" s="362"/>
      <c r="I95" s="362"/>
      <c r="J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5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70"/>
      <c r="P96" s="370"/>
      <c r="Q96" s="370"/>
      <c r="R96" s="365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5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70"/>
      <c r="P97" s="370"/>
      <c r="Q97" s="370"/>
      <c r="R97" s="365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5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70"/>
      <c r="P98" s="370"/>
      <c r="Q98" s="370"/>
      <c r="R98" s="365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5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70"/>
      <c r="P99" s="370"/>
      <c r="Q99" s="370"/>
      <c r="R99" s="365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5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70"/>
      <c r="P100" s="370"/>
      <c r="Q100" s="370"/>
      <c r="R100" s="365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5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70"/>
      <c r="P101" s="370"/>
      <c r="Q101" s="370"/>
      <c r="R101" s="365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5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0"/>
      <c r="P102" s="370"/>
      <c r="Q102" s="370"/>
      <c r="R102" s="365"/>
      <c r="S102" s="34"/>
      <c r="T102" s="34"/>
      <c r="U102" s="35" t="s">
        <v>65</v>
      </c>
      <c r="V102" s="354">
        <v>42</v>
      </c>
      <c r="W102" s="355">
        <f t="shared" si="5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5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70"/>
      <c r="P103" s="370"/>
      <c r="Q103" s="370"/>
      <c r="R103" s="365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1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3"/>
      <c r="N104" s="358" t="s">
        <v>66</v>
      </c>
      <c r="O104" s="359"/>
      <c r="P104" s="359"/>
      <c r="Q104" s="359"/>
      <c r="R104" s="359"/>
      <c r="S104" s="359"/>
      <c r="T104" s="360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15.000000000000002</v>
      </c>
      <c r="W104" s="356">
        <f>IFERROR(W96/H96,"0")+IFERROR(W97/H97,"0")+IFERROR(W98/H98,"0")+IFERROR(W99/H99,"0")+IFERROR(W100/H100,"0")+IFERROR(W101/H101,"0")+IFERROR(W102/H102,"0")+IFERROR(W103/H103,"0")</f>
        <v>15.000000000000002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7"/>
      <c r="Z104" s="357"/>
    </row>
    <row r="105" spans="1:53" x14ac:dyDescent="0.2">
      <c r="A105" s="362"/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3"/>
      <c r="N105" s="358" t="s">
        <v>66</v>
      </c>
      <c r="O105" s="359"/>
      <c r="P105" s="359"/>
      <c r="Q105" s="359"/>
      <c r="R105" s="359"/>
      <c r="S105" s="359"/>
      <c r="T105" s="360"/>
      <c r="U105" s="37" t="s">
        <v>65</v>
      </c>
      <c r="V105" s="356">
        <f>IFERROR(SUM(V96:V103),"0")</f>
        <v>42</v>
      </c>
      <c r="W105" s="356">
        <f>IFERROR(SUM(W96:W103),"0")</f>
        <v>42</v>
      </c>
      <c r="X105" s="37"/>
      <c r="Y105" s="357"/>
      <c r="Z105" s="357"/>
    </row>
    <row r="106" spans="1:53" ht="14.25" hidden="1" customHeight="1" x14ac:dyDescent="0.25">
      <c r="A106" s="366" t="s">
        <v>68</v>
      </c>
      <c r="B106" s="362"/>
      <c r="C106" s="362"/>
      <c r="D106" s="362"/>
      <c r="E106" s="362"/>
      <c r="F106" s="362"/>
      <c r="G106" s="362"/>
      <c r="H106" s="362"/>
      <c r="I106" s="362"/>
      <c r="J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5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0"/>
      <c r="P107" s="370"/>
      <c r="Q107" s="370"/>
      <c r="R107" s="365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5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70"/>
      <c r="P108" s="370"/>
      <c r="Q108" s="370"/>
      <c r="R108" s="365"/>
      <c r="S108" s="34"/>
      <c r="T108" s="34"/>
      <c r="U108" s="35" t="s">
        <v>65</v>
      </c>
      <c r="V108" s="354">
        <v>200</v>
      </c>
      <c r="W108" s="355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5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70"/>
      <c r="P109" s="370"/>
      <c r="Q109" s="370"/>
      <c r="R109" s="365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5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70"/>
      <c r="P110" s="370"/>
      <c r="Q110" s="370"/>
      <c r="R110" s="365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5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70"/>
      <c r="P111" s="370"/>
      <c r="Q111" s="370"/>
      <c r="R111" s="365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5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70"/>
      <c r="P112" s="370"/>
      <c r="Q112" s="370"/>
      <c r="R112" s="365"/>
      <c r="S112" s="34"/>
      <c r="T112" s="34"/>
      <c r="U112" s="35" t="s">
        <v>65</v>
      </c>
      <c r="V112" s="354">
        <v>16.5</v>
      </c>
      <c r="W112" s="355">
        <f t="shared" si="6"/>
        <v>18.48</v>
      </c>
      <c r="X112" s="36">
        <f>IFERROR(IF(W112=0,"",ROUNDUP(W112/H112,0)*0.00753),"")</f>
        <v>5.271E-2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5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70"/>
      <c r="P113" s="370"/>
      <c r="Q113" s="370"/>
      <c r="R113" s="365"/>
      <c r="S113" s="34"/>
      <c r="T113" s="34"/>
      <c r="U113" s="35" t="s">
        <v>65</v>
      </c>
      <c r="V113" s="354">
        <v>250.2</v>
      </c>
      <c r="W113" s="355">
        <f t="shared" si="6"/>
        <v>251.10000000000002</v>
      </c>
      <c r="X113" s="36">
        <f>IFERROR(IF(W113=0,"",ROUNDUP(W113/H113,0)*0.00753),"")</f>
        <v>0.70028999999999997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5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70"/>
      <c r="P114" s="370"/>
      <c r="Q114" s="370"/>
      <c r="R114" s="365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5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70"/>
      <c r="P115" s="370"/>
      <c r="Q115" s="370"/>
      <c r="R115" s="365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5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70"/>
      <c r="P116" s="370"/>
      <c r="Q116" s="370"/>
      <c r="R116" s="365"/>
      <c r="S116" s="34"/>
      <c r="T116" s="34"/>
      <c r="U116" s="35" t="s">
        <v>65</v>
      </c>
      <c r="V116" s="354">
        <v>60</v>
      </c>
      <c r="W116" s="355">
        <f t="shared" si="6"/>
        <v>60</v>
      </c>
      <c r="X116" s="36">
        <f>IFERROR(IF(W116=0,"",ROUNDUP(W116/H116,0)*0.00753),"")</f>
        <v>0.15060000000000001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5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70"/>
      <c r="P117" s="370"/>
      <c r="Q117" s="370"/>
      <c r="R117" s="365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3"/>
      <c r="N118" s="358" t="s">
        <v>66</v>
      </c>
      <c r="O118" s="359"/>
      <c r="P118" s="359"/>
      <c r="Q118" s="359"/>
      <c r="R118" s="359"/>
      <c r="S118" s="359"/>
      <c r="T118" s="360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142.72619047619048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144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1.4256</v>
      </c>
      <c r="Y118" s="357"/>
      <c r="Z118" s="357"/>
    </row>
    <row r="119" spans="1:53" x14ac:dyDescent="0.2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3"/>
      <c r="N119" s="358" t="s">
        <v>66</v>
      </c>
      <c r="O119" s="359"/>
      <c r="P119" s="359"/>
      <c r="Q119" s="359"/>
      <c r="R119" s="359"/>
      <c r="S119" s="359"/>
      <c r="T119" s="360"/>
      <c r="U119" s="37" t="s">
        <v>65</v>
      </c>
      <c r="V119" s="356">
        <f>IFERROR(SUM(V107:V117),"0")</f>
        <v>526.70000000000005</v>
      </c>
      <c r="W119" s="356">
        <f>IFERROR(SUM(W107:W117),"0")</f>
        <v>531.18000000000006</v>
      </c>
      <c r="X119" s="37"/>
      <c r="Y119" s="357"/>
      <c r="Z119" s="357"/>
    </row>
    <row r="120" spans="1:53" ht="14.25" hidden="1" customHeight="1" x14ac:dyDescent="0.25">
      <c r="A120" s="366" t="s">
        <v>203</v>
      </c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5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70"/>
      <c r="P121" s="370"/>
      <c r="Q121" s="370"/>
      <c r="R121" s="365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4">
        <v>4680115881532</v>
      </c>
      <c r="E122" s="365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70"/>
      <c r="P122" s="370"/>
      <c r="Q122" s="370"/>
      <c r="R122" s="365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4">
        <v>4680115881532</v>
      </c>
      <c r="E123" s="365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70"/>
      <c r="P123" s="370"/>
      <c r="Q123" s="370"/>
      <c r="R123" s="365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4">
        <v>4680115881532</v>
      </c>
      <c r="E124" s="365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39" t="s">
        <v>210</v>
      </c>
      <c r="O124" s="370"/>
      <c r="P124" s="370"/>
      <c r="Q124" s="370"/>
      <c r="R124" s="365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5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70"/>
      <c r="P125" s="370"/>
      <c r="Q125" s="370"/>
      <c r="R125" s="365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5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70"/>
      <c r="P126" s="370"/>
      <c r="Q126" s="370"/>
      <c r="R126" s="365"/>
      <c r="S126" s="34"/>
      <c r="T126" s="34"/>
      <c r="U126" s="35" t="s">
        <v>65</v>
      </c>
      <c r="V126" s="354">
        <v>66</v>
      </c>
      <c r="W126" s="355">
        <f t="shared" si="7"/>
        <v>67.319999999999993</v>
      </c>
      <c r="X126" s="36">
        <f>IFERROR(IF(W126=0,"",ROUNDUP(W126/H126,0)*0.00753),"")</f>
        <v>0.25602000000000003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5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70"/>
      <c r="P127" s="370"/>
      <c r="Q127" s="370"/>
      <c r="R127" s="365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1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3"/>
      <c r="N128" s="358" t="s">
        <v>66</v>
      </c>
      <c r="O128" s="359"/>
      <c r="P128" s="359"/>
      <c r="Q128" s="359"/>
      <c r="R128" s="359"/>
      <c r="S128" s="359"/>
      <c r="T128" s="360"/>
      <c r="U128" s="37" t="s">
        <v>67</v>
      </c>
      <c r="V128" s="356">
        <f>IFERROR(V121/H121,"0")+IFERROR(V122/H122,"0")+IFERROR(V123/H123,"0")+IFERROR(V124/H124,"0")+IFERROR(V125/H125,"0")+IFERROR(V126/H126,"0")+IFERROR(V127/H127,"0")</f>
        <v>33.333333333333336</v>
      </c>
      <c r="W128" s="356">
        <f>IFERROR(W121/H121,"0")+IFERROR(W122/H122,"0")+IFERROR(W123/H123,"0")+IFERROR(W124/H124,"0")+IFERROR(W125/H125,"0")+IFERROR(W126/H126,"0")+IFERROR(W127/H127,"0")</f>
        <v>34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0.25602000000000003</v>
      </c>
      <c r="Y128" s="357"/>
      <c r="Z128" s="357"/>
    </row>
    <row r="129" spans="1:53" x14ac:dyDescent="0.2">
      <c r="A129" s="362"/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3"/>
      <c r="N129" s="358" t="s">
        <v>66</v>
      </c>
      <c r="O129" s="359"/>
      <c r="P129" s="359"/>
      <c r="Q129" s="359"/>
      <c r="R129" s="359"/>
      <c r="S129" s="359"/>
      <c r="T129" s="360"/>
      <c r="U129" s="37" t="s">
        <v>65</v>
      </c>
      <c r="V129" s="356">
        <f>IFERROR(SUM(V121:V127),"0")</f>
        <v>66</v>
      </c>
      <c r="W129" s="356">
        <f>IFERROR(SUM(W121:W127),"0")</f>
        <v>67.319999999999993</v>
      </c>
      <c r="X129" s="37"/>
      <c r="Y129" s="357"/>
      <c r="Z129" s="357"/>
    </row>
    <row r="130" spans="1:53" ht="16.5" hidden="1" customHeight="1" x14ac:dyDescent="0.25">
      <c r="A130" s="399" t="s">
        <v>217</v>
      </c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50"/>
      <c r="Z130" s="350"/>
    </row>
    <row r="131" spans="1:53" ht="14.25" hidden="1" customHeight="1" x14ac:dyDescent="0.25">
      <c r="A131" s="366" t="s">
        <v>68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4">
        <v>4607091385168</v>
      </c>
      <c r="E132" s="365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70"/>
      <c r="P132" s="370"/>
      <c r="Q132" s="370"/>
      <c r="R132" s="365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64">
        <v>4607091385168</v>
      </c>
      <c r="E133" s="365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70"/>
      <c r="P133" s="370"/>
      <c r="Q133" s="370"/>
      <c r="R133" s="365"/>
      <c r="S133" s="34"/>
      <c r="T133" s="34"/>
      <c r="U133" s="35" t="s">
        <v>65</v>
      </c>
      <c r="V133" s="354">
        <v>0</v>
      </c>
      <c r="W133" s="35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5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70"/>
      <c r="P134" s="370"/>
      <c r="Q134" s="370"/>
      <c r="R134" s="365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5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70"/>
      <c r="P135" s="370"/>
      <c r="Q135" s="370"/>
      <c r="R135" s="365"/>
      <c r="S135" s="34"/>
      <c r="T135" s="34"/>
      <c r="U135" s="35" t="s">
        <v>65</v>
      </c>
      <c r="V135" s="354">
        <v>576</v>
      </c>
      <c r="W135" s="355">
        <f>IFERROR(IF(V135="",0,CEILING((V135/$H135),1)*$H135),"")</f>
        <v>577.80000000000007</v>
      </c>
      <c r="X135" s="36">
        <f>IFERROR(IF(W135=0,"",ROUNDUP(W135/H135,0)*0.00753),"")</f>
        <v>1.6114200000000001</v>
      </c>
      <c r="Y135" s="56"/>
      <c r="Z135" s="57"/>
      <c r="AD135" s="58"/>
      <c r="BA135" s="131" t="s">
        <v>1</v>
      </c>
    </row>
    <row r="136" spans="1:53" x14ac:dyDescent="0.2">
      <c r="A136" s="361"/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3"/>
      <c r="N136" s="358" t="s">
        <v>66</v>
      </c>
      <c r="O136" s="359"/>
      <c r="P136" s="359"/>
      <c r="Q136" s="359"/>
      <c r="R136" s="359"/>
      <c r="S136" s="359"/>
      <c r="T136" s="360"/>
      <c r="U136" s="37" t="s">
        <v>67</v>
      </c>
      <c r="V136" s="356">
        <f>IFERROR(V132/H132,"0")+IFERROR(V133/H133,"0")+IFERROR(V134/H134,"0")+IFERROR(V135/H135,"0")</f>
        <v>213.33333333333331</v>
      </c>
      <c r="W136" s="356">
        <f>IFERROR(W132/H132,"0")+IFERROR(W133/H133,"0")+IFERROR(W134/H134,"0")+IFERROR(W135/H135,"0")</f>
        <v>214</v>
      </c>
      <c r="X136" s="356">
        <f>IFERROR(IF(X132="",0,X132),"0")+IFERROR(IF(X133="",0,X133),"0")+IFERROR(IF(X134="",0,X134),"0")+IFERROR(IF(X135="",0,X135),"0")</f>
        <v>1.6114200000000001</v>
      </c>
      <c r="Y136" s="357"/>
      <c r="Z136" s="357"/>
    </row>
    <row r="137" spans="1:53" x14ac:dyDescent="0.2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3"/>
      <c r="N137" s="358" t="s">
        <v>66</v>
      </c>
      <c r="O137" s="359"/>
      <c r="P137" s="359"/>
      <c r="Q137" s="359"/>
      <c r="R137" s="359"/>
      <c r="S137" s="359"/>
      <c r="T137" s="360"/>
      <c r="U137" s="37" t="s">
        <v>65</v>
      </c>
      <c r="V137" s="356">
        <f>IFERROR(SUM(V132:V135),"0")</f>
        <v>576</v>
      </c>
      <c r="W137" s="356">
        <f>IFERROR(SUM(W132:W135),"0")</f>
        <v>577.80000000000007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99" t="s">
        <v>226</v>
      </c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50"/>
      <c r="Z139" s="350"/>
    </row>
    <row r="140" spans="1:53" ht="14.25" hidden="1" customHeight="1" x14ac:dyDescent="0.25">
      <c r="A140" s="366" t="s">
        <v>105</v>
      </c>
      <c r="B140" s="362"/>
      <c r="C140" s="362"/>
      <c r="D140" s="362"/>
      <c r="E140" s="362"/>
      <c r="F140" s="362"/>
      <c r="G140" s="362"/>
      <c r="H140" s="362"/>
      <c r="I140" s="362"/>
      <c r="J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5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70"/>
      <c r="P141" s="370"/>
      <c r="Q141" s="370"/>
      <c r="R141" s="365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5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70"/>
      <c r="P142" s="370"/>
      <c r="Q142" s="370"/>
      <c r="R142" s="365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5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70"/>
      <c r="P143" s="370"/>
      <c r="Q143" s="370"/>
      <c r="R143" s="365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3"/>
      <c r="N144" s="358" t="s">
        <v>66</v>
      </c>
      <c r="O144" s="359"/>
      <c r="P144" s="359"/>
      <c r="Q144" s="359"/>
      <c r="R144" s="359"/>
      <c r="S144" s="359"/>
      <c r="T144" s="360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2"/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3"/>
      <c r="N145" s="358" t="s">
        <v>66</v>
      </c>
      <c r="O145" s="359"/>
      <c r="P145" s="359"/>
      <c r="Q145" s="359"/>
      <c r="R145" s="359"/>
      <c r="S145" s="359"/>
      <c r="T145" s="360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99" t="s">
        <v>233</v>
      </c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50"/>
      <c r="Z146" s="350"/>
    </row>
    <row r="147" spans="1:53" ht="14.25" hidden="1" customHeight="1" x14ac:dyDescent="0.25">
      <c r="A147" s="366" t="s">
        <v>60</v>
      </c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5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70"/>
      <c r="P148" s="370"/>
      <c r="Q148" s="370"/>
      <c r="R148" s="365"/>
      <c r="S148" s="34"/>
      <c r="T148" s="34"/>
      <c r="U148" s="35" t="s">
        <v>65</v>
      </c>
      <c r="V148" s="354">
        <v>100</v>
      </c>
      <c r="W148" s="355">
        <f t="shared" ref="W148:W156" si="8">IFERROR(IF(V148="",0,CEILING((V148/$H148),1)*$H148),"")</f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5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70"/>
      <c r="P149" s="370"/>
      <c r="Q149" s="370"/>
      <c r="R149" s="365"/>
      <c r="S149" s="34"/>
      <c r="T149" s="34"/>
      <c r="U149" s="35" t="s">
        <v>65</v>
      </c>
      <c r="V149" s="354">
        <v>30</v>
      </c>
      <c r="W149" s="355">
        <f t="shared" si="8"/>
        <v>33.6</v>
      </c>
      <c r="X149" s="36">
        <f>IFERROR(IF(W149=0,"",ROUNDUP(W149/H149,0)*0.00753),"")</f>
        <v>6.0240000000000002E-2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5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70"/>
      <c r="P150" s="370"/>
      <c r="Q150" s="370"/>
      <c r="R150" s="365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5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70"/>
      <c r="P151" s="370"/>
      <c r="Q151" s="370"/>
      <c r="R151" s="365"/>
      <c r="S151" s="34"/>
      <c r="T151" s="34"/>
      <c r="U151" s="35" t="s">
        <v>65</v>
      </c>
      <c r="V151" s="354">
        <v>245</v>
      </c>
      <c r="W151" s="355">
        <f t="shared" si="8"/>
        <v>245.70000000000002</v>
      </c>
      <c r="X151" s="36">
        <f>IFERROR(IF(W151=0,"",ROUNDUP(W151/H151,0)*0.00502),"")</f>
        <v>0.58733999999999997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5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70"/>
      <c r="P152" s="370"/>
      <c r="Q152" s="370"/>
      <c r="R152" s="365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5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70"/>
      <c r="P153" s="370"/>
      <c r="Q153" s="370"/>
      <c r="R153" s="365"/>
      <c r="S153" s="34"/>
      <c r="T153" s="34"/>
      <c r="U153" s="35" t="s">
        <v>65</v>
      </c>
      <c r="V153" s="354">
        <v>280</v>
      </c>
      <c r="W153" s="355">
        <f t="shared" si="8"/>
        <v>281.40000000000003</v>
      </c>
      <c r="X153" s="36">
        <f>IFERROR(IF(W153=0,"",ROUNDUP(W153/H153,0)*0.00502),"")</f>
        <v>0.67268000000000006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5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70"/>
      <c r="P154" s="370"/>
      <c r="Q154" s="370"/>
      <c r="R154" s="365"/>
      <c r="S154" s="34"/>
      <c r="T154" s="34"/>
      <c r="U154" s="35" t="s">
        <v>65</v>
      </c>
      <c r="V154" s="354">
        <v>280</v>
      </c>
      <c r="W154" s="355">
        <f t="shared" si="8"/>
        <v>281.40000000000003</v>
      </c>
      <c r="X154" s="36">
        <f>IFERROR(IF(W154=0,"",ROUNDUP(W154/H154,0)*0.00502),"")</f>
        <v>0.67268000000000006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5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70"/>
      <c r="P155" s="370"/>
      <c r="Q155" s="370"/>
      <c r="R155" s="365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5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70"/>
      <c r="P156" s="370"/>
      <c r="Q156" s="370"/>
      <c r="R156" s="365"/>
      <c r="S156" s="34"/>
      <c r="T156" s="34"/>
      <c r="U156" s="35" t="s">
        <v>65</v>
      </c>
      <c r="V156" s="354">
        <v>5.6000000000000014</v>
      </c>
      <c r="W156" s="355">
        <f t="shared" si="8"/>
        <v>6.72</v>
      </c>
      <c r="X156" s="36">
        <f>IFERROR(IF(W156=0,"",ROUNDUP(W156/H156,0)*0.00502),"")</f>
        <v>2.0080000000000001E-2</v>
      </c>
      <c r="Y156" s="56"/>
      <c r="Z156" s="57"/>
      <c r="AD156" s="58"/>
      <c r="BA156" s="143" t="s">
        <v>1</v>
      </c>
    </row>
    <row r="157" spans="1:53" x14ac:dyDescent="0.2">
      <c r="A157" s="361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3"/>
      <c r="N157" s="358" t="s">
        <v>66</v>
      </c>
      <c r="O157" s="359"/>
      <c r="P157" s="359"/>
      <c r="Q157" s="359"/>
      <c r="R157" s="359"/>
      <c r="S157" s="359"/>
      <c r="T157" s="360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417.61904761904759</v>
      </c>
      <c r="W157" s="356">
        <f>IFERROR(W148/H148,"0")+IFERROR(W149/H149,"0")+IFERROR(W150/H150,"0")+IFERROR(W151/H151,"0")+IFERROR(W152/H152,"0")+IFERROR(W153/H153,"0")+IFERROR(W154/H154,"0")+IFERROR(W155/H155,"0")+IFERROR(W156/H156,"0")</f>
        <v>421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2.1937400000000005</v>
      </c>
      <c r="Y157" s="357"/>
      <c r="Z157" s="357"/>
    </row>
    <row r="158" spans="1:53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3"/>
      <c r="N158" s="358" t="s">
        <v>66</v>
      </c>
      <c r="O158" s="359"/>
      <c r="P158" s="359"/>
      <c r="Q158" s="359"/>
      <c r="R158" s="359"/>
      <c r="S158" s="359"/>
      <c r="T158" s="360"/>
      <c r="U158" s="37" t="s">
        <v>65</v>
      </c>
      <c r="V158" s="356">
        <f>IFERROR(SUM(V148:V156),"0")</f>
        <v>940.6</v>
      </c>
      <c r="W158" s="356">
        <f>IFERROR(SUM(W148:W156),"0")</f>
        <v>949.62000000000012</v>
      </c>
      <c r="X158" s="37"/>
      <c r="Y158" s="357"/>
      <c r="Z158" s="357"/>
    </row>
    <row r="159" spans="1:53" ht="16.5" hidden="1" customHeight="1" x14ac:dyDescent="0.25">
      <c r="A159" s="399" t="s">
        <v>252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50"/>
      <c r="Z159" s="350"/>
    </row>
    <row r="160" spans="1:53" ht="14.25" hidden="1" customHeight="1" x14ac:dyDescent="0.25">
      <c r="A160" s="366" t="s">
        <v>105</v>
      </c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5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70"/>
      <c r="P161" s="370"/>
      <c r="Q161" s="370"/>
      <c r="R161" s="365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5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70"/>
      <c r="P162" s="370"/>
      <c r="Q162" s="370"/>
      <c r="R162" s="365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3"/>
      <c r="N163" s="358" t="s">
        <v>66</v>
      </c>
      <c r="O163" s="359"/>
      <c r="P163" s="359"/>
      <c r="Q163" s="359"/>
      <c r="R163" s="359"/>
      <c r="S163" s="359"/>
      <c r="T163" s="360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2"/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3"/>
      <c r="N164" s="358" t="s">
        <v>66</v>
      </c>
      <c r="O164" s="359"/>
      <c r="P164" s="359"/>
      <c r="Q164" s="359"/>
      <c r="R164" s="359"/>
      <c r="S164" s="359"/>
      <c r="T164" s="360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66" t="s">
        <v>97</v>
      </c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5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70"/>
      <c r="P166" s="370"/>
      <c r="Q166" s="370"/>
      <c r="R166" s="365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5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70"/>
      <c r="P167" s="370"/>
      <c r="Q167" s="370"/>
      <c r="R167" s="365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3"/>
      <c r="N168" s="358" t="s">
        <v>66</v>
      </c>
      <c r="O168" s="359"/>
      <c r="P168" s="359"/>
      <c r="Q168" s="359"/>
      <c r="R168" s="359"/>
      <c r="S168" s="359"/>
      <c r="T168" s="360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2"/>
      <c r="B169" s="3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3"/>
      <c r="N169" s="358" t="s">
        <v>66</v>
      </c>
      <c r="O169" s="359"/>
      <c r="P169" s="359"/>
      <c r="Q169" s="359"/>
      <c r="R169" s="359"/>
      <c r="S169" s="359"/>
      <c r="T169" s="360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66" t="s">
        <v>60</v>
      </c>
      <c r="B170" s="3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5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70"/>
      <c r="P171" s="370"/>
      <c r="Q171" s="370"/>
      <c r="R171" s="365"/>
      <c r="S171" s="34"/>
      <c r="T171" s="34"/>
      <c r="U171" s="35" t="s">
        <v>65</v>
      </c>
      <c r="V171" s="354">
        <v>350</v>
      </c>
      <c r="W171" s="355">
        <f>IFERROR(IF(V171="",0,CEILING((V171/$H171),1)*$H171),"")</f>
        <v>351</v>
      </c>
      <c r="X171" s="36">
        <f>IFERROR(IF(W171=0,"",ROUNDUP(W171/H171,0)*0.00937),"")</f>
        <v>0.60904999999999998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5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70"/>
      <c r="P172" s="370"/>
      <c r="Q172" s="370"/>
      <c r="R172" s="365"/>
      <c r="S172" s="34"/>
      <c r="T172" s="34"/>
      <c r="U172" s="35" t="s">
        <v>65</v>
      </c>
      <c r="V172" s="354">
        <v>40</v>
      </c>
      <c r="W172" s="355">
        <f>IFERROR(IF(V172="",0,CEILING((V172/$H172),1)*$H172),"")</f>
        <v>43.2</v>
      </c>
      <c r="X172" s="36">
        <f>IFERROR(IF(W172=0,"",ROUNDUP(W172/H172,0)*0.00937),"")</f>
        <v>7.4959999999999999E-2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5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70"/>
      <c r="P173" s="370"/>
      <c r="Q173" s="370"/>
      <c r="R173" s="365"/>
      <c r="S173" s="34"/>
      <c r="T173" s="34"/>
      <c r="U173" s="35" t="s">
        <v>65</v>
      </c>
      <c r="V173" s="354">
        <v>450</v>
      </c>
      <c r="W173" s="355">
        <f>IFERROR(IF(V173="",0,CEILING((V173/$H173),1)*$H173),"")</f>
        <v>453.6</v>
      </c>
      <c r="X173" s="36">
        <f>IFERROR(IF(W173=0,"",ROUNDUP(W173/H173,0)*0.00937),"")</f>
        <v>0.78708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5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70"/>
      <c r="P174" s="370"/>
      <c r="Q174" s="370"/>
      <c r="R174" s="365"/>
      <c r="S174" s="34"/>
      <c r="T174" s="34"/>
      <c r="U174" s="35" t="s">
        <v>65</v>
      </c>
      <c r="V174" s="354">
        <v>170</v>
      </c>
      <c r="W174" s="355">
        <f>IFERROR(IF(V174="",0,CEILING((V174/$H174),1)*$H174),"")</f>
        <v>172.8</v>
      </c>
      <c r="X174" s="36">
        <f>IFERROR(IF(W174=0,"",ROUNDUP(W174/H174,0)*0.00937),"")</f>
        <v>0.29984</v>
      </c>
      <c r="Y174" s="56"/>
      <c r="Z174" s="57"/>
      <c r="AD174" s="58"/>
      <c r="BA174" s="151" t="s">
        <v>1</v>
      </c>
    </row>
    <row r="175" spans="1:53" x14ac:dyDescent="0.2">
      <c r="A175" s="361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3"/>
      <c r="N175" s="358" t="s">
        <v>66</v>
      </c>
      <c r="O175" s="359"/>
      <c r="P175" s="359"/>
      <c r="Q175" s="359"/>
      <c r="R175" s="359"/>
      <c r="S175" s="359"/>
      <c r="T175" s="360"/>
      <c r="U175" s="37" t="s">
        <v>67</v>
      </c>
      <c r="V175" s="356">
        <f>IFERROR(V171/H171,"0")+IFERROR(V172/H172,"0")+IFERROR(V173/H173,"0")+IFERROR(V174/H174,"0")</f>
        <v>187.03703703703701</v>
      </c>
      <c r="W175" s="356">
        <f>IFERROR(W171/H171,"0")+IFERROR(W172/H172,"0")+IFERROR(W173/H173,"0")+IFERROR(W174/H174,"0")</f>
        <v>189</v>
      </c>
      <c r="X175" s="356">
        <f>IFERROR(IF(X171="",0,X171),"0")+IFERROR(IF(X172="",0,X172),"0")+IFERROR(IF(X173="",0,X173),"0")+IFERROR(IF(X174="",0,X174),"0")</f>
        <v>1.7709299999999999</v>
      </c>
      <c r="Y175" s="357"/>
      <c r="Z175" s="357"/>
    </row>
    <row r="176" spans="1:53" x14ac:dyDescent="0.2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3"/>
      <c r="N176" s="358" t="s">
        <v>66</v>
      </c>
      <c r="O176" s="359"/>
      <c r="P176" s="359"/>
      <c r="Q176" s="359"/>
      <c r="R176" s="359"/>
      <c r="S176" s="359"/>
      <c r="T176" s="360"/>
      <c r="U176" s="37" t="s">
        <v>65</v>
      </c>
      <c r="V176" s="356">
        <f>IFERROR(SUM(V171:V174),"0")</f>
        <v>1010</v>
      </c>
      <c r="W176" s="356">
        <f>IFERROR(SUM(W171:W174),"0")</f>
        <v>1020.5999999999999</v>
      </c>
      <c r="X176" s="37"/>
      <c r="Y176" s="357"/>
      <c r="Z176" s="357"/>
    </row>
    <row r="177" spans="1:53" ht="14.25" hidden="1" customHeight="1" x14ac:dyDescent="0.25">
      <c r="A177" s="366" t="s">
        <v>68</v>
      </c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5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70"/>
      <c r="P178" s="370"/>
      <c r="Q178" s="370"/>
      <c r="R178" s="365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5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70"/>
      <c r="P179" s="370"/>
      <c r="Q179" s="370"/>
      <c r="R179" s="365"/>
      <c r="S179" s="34"/>
      <c r="T179" s="34"/>
      <c r="U179" s="35" t="s">
        <v>65</v>
      </c>
      <c r="V179" s="354">
        <v>190</v>
      </c>
      <c r="W179" s="355">
        <f t="shared" si="9"/>
        <v>191.39999999999998</v>
      </c>
      <c r="X179" s="36">
        <f>IFERROR(IF(W179=0,"",ROUNDUP(W179/H179,0)*0.02175),"")</f>
        <v>0.47849999999999998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5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70"/>
      <c r="P180" s="370"/>
      <c r="Q180" s="370"/>
      <c r="R180" s="365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5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70"/>
      <c r="P181" s="370"/>
      <c r="Q181" s="370"/>
      <c r="R181" s="365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5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70"/>
      <c r="P182" s="370"/>
      <c r="Q182" s="370"/>
      <c r="R182" s="365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5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70"/>
      <c r="P183" s="370"/>
      <c r="Q183" s="370"/>
      <c r="R183" s="365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5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70"/>
      <c r="P184" s="370"/>
      <c r="Q184" s="370"/>
      <c r="R184" s="365"/>
      <c r="S184" s="34"/>
      <c r="T184" s="34"/>
      <c r="U184" s="35" t="s">
        <v>65</v>
      </c>
      <c r="V184" s="354">
        <v>80</v>
      </c>
      <c r="W184" s="355">
        <f t="shared" si="9"/>
        <v>81.599999999999994</v>
      </c>
      <c r="X184" s="36">
        <f>IFERROR(IF(W184=0,"",ROUNDUP(W184/H184,0)*0.00753),"")</f>
        <v>0.25602000000000003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5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70"/>
      <c r="P185" s="370"/>
      <c r="Q185" s="370"/>
      <c r="R185" s="365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5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70"/>
      <c r="P186" s="370"/>
      <c r="Q186" s="370"/>
      <c r="R186" s="365"/>
      <c r="S186" s="34"/>
      <c r="T186" s="34"/>
      <c r="U186" s="35" t="s">
        <v>65</v>
      </c>
      <c r="V186" s="354">
        <v>200</v>
      </c>
      <c r="W186" s="355">
        <f t="shared" si="9"/>
        <v>201.6</v>
      </c>
      <c r="X186" s="36">
        <f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5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70"/>
      <c r="P187" s="370"/>
      <c r="Q187" s="370"/>
      <c r="R187" s="365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5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70"/>
      <c r="P188" s="370"/>
      <c r="Q188" s="370"/>
      <c r="R188" s="365"/>
      <c r="S188" s="34"/>
      <c r="T188" s="34"/>
      <c r="U188" s="35" t="s">
        <v>65</v>
      </c>
      <c r="V188" s="354">
        <v>539.20000000000005</v>
      </c>
      <c r="W188" s="355">
        <f t="shared" si="9"/>
        <v>540</v>
      </c>
      <c r="X188" s="36">
        <f t="shared" ref="X188:X194" si="10">IFERROR(IF(W188=0,"",ROUNDUP(W188/H188,0)*0.00753),"")</f>
        <v>1.69425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5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70"/>
      <c r="P189" s="370"/>
      <c r="Q189" s="370"/>
      <c r="R189" s="365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5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70"/>
      <c r="P190" s="370"/>
      <c r="Q190" s="370"/>
      <c r="R190" s="365"/>
      <c r="S190" s="34"/>
      <c r="T190" s="34"/>
      <c r="U190" s="35" t="s">
        <v>65</v>
      </c>
      <c r="V190" s="354">
        <v>765.6</v>
      </c>
      <c r="W190" s="355">
        <f t="shared" si="9"/>
        <v>765.6</v>
      </c>
      <c r="X190" s="36">
        <f t="shared" si="10"/>
        <v>2.4020700000000001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5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70"/>
      <c r="P191" s="370"/>
      <c r="Q191" s="370"/>
      <c r="R191" s="365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5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70"/>
      <c r="P192" s="370"/>
      <c r="Q192" s="370"/>
      <c r="R192" s="365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5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70"/>
      <c r="P193" s="370"/>
      <c r="Q193" s="370"/>
      <c r="R193" s="365"/>
      <c r="S193" s="34"/>
      <c r="T193" s="34"/>
      <c r="U193" s="35" t="s">
        <v>65</v>
      </c>
      <c r="V193" s="354">
        <v>104</v>
      </c>
      <c r="W193" s="355">
        <f t="shared" si="9"/>
        <v>105.6</v>
      </c>
      <c r="X193" s="36">
        <f t="shared" si="10"/>
        <v>0.33132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5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70"/>
      <c r="P194" s="370"/>
      <c r="Q194" s="370"/>
      <c r="R194" s="365"/>
      <c r="S194" s="34"/>
      <c r="T194" s="34"/>
      <c r="U194" s="35" t="s">
        <v>65</v>
      </c>
      <c r="V194" s="354">
        <v>360</v>
      </c>
      <c r="W194" s="355">
        <f t="shared" si="9"/>
        <v>360</v>
      </c>
      <c r="X194" s="36">
        <f t="shared" si="10"/>
        <v>1.1294999999999999</v>
      </c>
      <c r="Y194" s="56"/>
      <c r="Z194" s="57"/>
      <c r="AD194" s="58"/>
      <c r="BA194" s="168" t="s">
        <v>1</v>
      </c>
    </row>
    <row r="195" spans="1:53" x14ac:dyDescent="0.2">
      <c r="A195" s="361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3"/>
      <c r="N195" s="358" t="s">
        <v>66</v>
      </c>
      <c r="O195" s="359"/>
      <c r="P195" s="359"/>
      <c r="Q195" s="359"/>
      <c r="R195" s="359"/>
      <c r="S195" s="359"/>
      <c r="T195" s="360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875.50574712643686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878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6.9241799999999998</v>
      </c>
      <c r="Y195" s="357"/>
      <c r="Z195" s="357"/>
    </row>
    <row r="196" spans="1:53" x14ac:dyDescent="0.2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3"/>
      <c r="N196" s="358" t="s">
        <v>66</v>
      </c>
      <c r="O196" s="359"/>
      <c r="P196" s="359"/>
      <c r="Q196" s="359"/>
      <c r="R196" s="359"/>
      <c r="S196" s="359"/>
      <c r="T196" s="360"/>
      <c r="U196" s="37" t="s">
        <v>65</v>
      </c>
      <c r="V196" s="356">
        <f>IFERROR(SUM(V178:V194),"0")</f>
        <v>2238.8000000000002</v>
      </c>
      <c r="W196" s="356">
        <f>IFERROR(SUM(W178:W194),"0")</f>
        <v>2245.8000000000002</v>
      </c>
      <c r="X196" s="37"/>
      <c r="Y196" s="357"/>
      <c r="Z196" s="357"/>
    </row>
    <row r="197" spans="1:53" ht="14.25" hidden="1" customHeight="1" x14ac:dyDescent="0.25">
      <c r="A197" s="366" t="s">
        <v>203</v>
      </c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5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70"/>
      <c r="P198" s="370"/>
      <c r="Q198" s="370"/>
      <c r="R198" s="365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5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70"/>
      <c r="P199" s="370"/>
      <c r="Q199" s="370"/>
      <c r="R199" s="365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5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70"/>
      <c r="P200" s="370"/>
      <c r="Q200" s="370"/>
      <c r="R200" s="365"/>
      <c r="S200" s="34"/>
      <c r="T200" s="34"/>
      <c r="U200" s="35" t="s">
        <v>65</v>
      </c>
      <c r="V200" s="354">
        <v>40</v>
      </c>
      <c r="W200" s="355">
        <f>IFERROR(IF(V200="",0,CEILING((V200/$H200),1)*$H200),"")</f>
        <v>40.799999999999997</v>
      </c>
      <c r="X200" s="36">
        <f>IFERROR(IF(W200=0,"",ROUNDUP(W200/H200,0)*0.00753),"")</f>
        <v>0.12801000000000001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5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70"/>
      <c r="P201" s="370"/>
      <c r="Q201" s="370"/>
      <c r="R201" s="365"/>
      <c r="S201" s="34"/>
      <c r="T201" s="34"/>
      <c r="U201" s="35" t="s">
        <v>65</v>
      </c>
      <c r="V201" s="354">
        <v>24</v>
      </c>
      <c r="W201" s="355">
        <f>IFERROR(IF(V201="",0,CEILING((V201/$H201),1)*$H201),"")</f>
        <v>24</v>
      </c>
      <c r="X201" s="36">
        <f>IFERROR(IF(W201=0,"",ROUNDUP(W201/H201,0)*0.00753),"")</f>
        <v>7.5300000000000006E-2</v>
      </c>
      <c r="Y201" s="56"/>
      <c r="Z201" s="57"/>
      <c r="AD201" s="58"/>
      <c r="BA201" s="172" t="s">
        <v>1</v>
      </c>
    </row>
    <row r="202" spans="1:53" x14ac:dyDescent="0.2">
      <c r="A202" s="361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3"/>
      <c r="N202" s="358" t="s">
        <v>66</v>
      </c>
      <c r="O202" s="359"/>
      <c r="P202" s="359"/>
      <c r="Q202" s="359"/>
      <c r="R202" s="359"/>
      <c r="S202" s="359"/>
      <c r="T202" s="360"/>
      <c r="U202" s="37" t="s">
        <v>67</v>
      </c>
      <c r="V202" s="356">
        <f>IFERROR(V198/H198,"0")+IFERROR(V199/H199,"0")+IFERROR(V200/H200,"0")+IFERROR(V201/H201,"0")</f>
        <v>26.666666666666668</v>
      </c>
      <c r="W202" s="356">
        <f>IFERROR(W198/H198,"0")+IFERROR(W199/H199,"0")+IFERROR(W200/H200,"0")+IFERROR(W201/H201,"0")</f>
        <v>27</v>
      </c>
      <c r="X202" s="356">
        <f>IFERROR(IF(X198="",0,X198),"0")+IFERROR(IF(X199="",0,X199),"0")+IFERROR(IF(X200="",0,X200),"0")+IFERROR(IF(X201="",0,X201),"0")</f>
        <v>0.20331000000000002</v>
      </c>
      <c r="Y202" s="357"/>
      <c r="Z202" s="357"/>
    </row>
    <row r="203" spans="1:53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3"/>
      <c r="N203" s="358" t="s">
        <v>66</v>
      </c>
      <c r="O203" s="359"/>
      <c r="P203" s="359"/>
      <c r="Q203" s="359"/>
      <c r="R203" s="359"/>
      <c r="S203" s="359"/>
      <c r="T203" s="360"/>
      <c r="U203" s="37" t="s">
        <v>65</v>
      </c>
      <c r="V203" s="356">
        <f>IFERROR(SUM(V198:V201),"0")</f>
        <v>64</v>
      </c>
      <c r="W203" s="356">
        <f>IFERROR(SUM(W198:W201),"0")</f>
        <v>64.8</v>
      </c>
      <c r="X203" s="37"/>
      <c r="Y203" s="357"/>
      <c r="Z203" s="357"/>
    </row>
    <row r="204" spans="1:53" ht="16.5" hidden="1" customHeight="1" x14ac:dyDescent="0.25">
      <c r="A204" s="399" t="s">
        <v>311</v>
      </c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50"/>
      <c r="Z204" s="350"/>
    </row>
    <row r="205" spans="1:53" ht="14.25" hidden="1" customHeight="1" x14ac:dyDescent="0.25">
      <c r="A205" s="366" t="s">
        <v>105</v>
      </c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5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4" t="s">
        <v>314</v>
      </c>
      <c r="O206" s="370"/>
      <c r="P206" s="370"/>
      <c r="Q206" s="370"/>
      <c r="R206" s="365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5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23" t="s">
        <v>318</v>
      </c>
      <c r="O207" s="370"/>
      <c r="P207" s="370"/>
      <c r="Q207" s="370"/>
      <c r="R207" s="365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5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33" t="s">
        <v>321</v>
      </c>
      <c r="O208" s="370"/>
      <c r="P208" s="370"/>
      <c r="Q208" s="370"/>
      <c r="R208" s="365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5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70"/>
      <c r="P209" s="370"/>
      <c r="Q209" s="370"/>
      <c r="R209" s="365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5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1" t="s">
        <v>327</v>
      </c>
      <c r="O210" s="370"/>
      <c r="P210" s="370"/>
      <c r="Q210" s="370"/>
      <c r="R210" s="365"/>
      <c r="S210" s="34"/>
      <c r="T210" s="34"/>
      <c r="U210" s="35" t="s">
        <v>65</v>
      </c>
      <c r="V210" s="354">
        <v>350</v>
      </c>
      <c r="W210" s="355">
        <f t="shared" si="11"/>
        <v>359.59999999999997</v>
      </c>
      <c r="X210" s="36">
        <f>IFERROR(IF(W210=0,"",ROUNDUP(W210/H210,0)*0.02175),"")</f>
        <v>0.6742499999999999</v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5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0" t="s">
        <v>330</v>
      </c>
      <c r="O211" s="370"/>
      <c r="P211" s="370"/>
      <c r="Q211" s="370"/>
      <c r="R211" s="365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61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3"/>
      <c r="N212" s="358" t="s">
        <v>66</v>
      </c>
      <c r="O212" s="359"/>
      <c r="P212" s="359"/>
      <c r="Q212" s="359"/>
      <c r="R212" s="359"/>
      <c r="S212" s="359"/>
      <c r="T212" s="360"/>
      <c r="U212" s="37" t="s">
        <v>67</v>
      </c>
      <c r="V212" s="356">
        <f>IFERROR(V206/H206,"0")+IFERROR(V207/H207,"0")+IFERROR(V208/H208,"0")+IFERROR(V209/H209,"0")+IFERROR(V210/H210,"0")+IFERROR(V211/H211,"0")</f>
        <v>30.172413793103448</v>
      </c>
      <c r="W212" s="356">
        <f>IFERROR(W206/H206,"0")+IFERROR(W207/H207,"0")+IFERROR(W208/H208,"0")+IFERROR(W209/H209,"0")+IFERROR(W210/H210,"0")+IFERROR(W211/H211,"0")</f>
        <v>30.999999999999996</v>
      </c>
      <c r="X212" s="356">
        <f>IFERROR(IF(X206="",0,X206),"0")+IFERROR(IF(X207="",0,X207),"0")+IFERROR(IF(X208="",0,X208),"0")+IFERROR(IF(X209="",0,X209),"0")+IFERROR(IF(X210="",0,X210),"0")+IFERROR(IF(X211="",0,X211),"0")</f>
        <v>0.6742499999999999</v>
      </c>
      <c r="Y212" s="357"/>
      <c r="Z212" s="357"/>
    </row>
    <row r="213" spans="1:53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3"/>
      <c r="N213" s="358" t="s">
        <v>66</v>
      </c>
      <c r="O213" s="359"/>
      <c r="P213" s="359"/>
      <c r="Q213" s="359"/>
      <c r="R213" s="359"/>
      <c r="S213" s="359"/>
      <c r="T213" s="360"/>
      <c r="U213" s="37" t="s">
        <v>65</v>
      </c>
      <c r="V213" s="356">
        <f>IFERROR(SUM(V206:V211),"0")</f>
        <v>350</v>
      </c>
      <c r="W213" s="356">
        <f>IFERROR(SUM(W206:W211),"0")</f>
        <v>359.59999999999997</v>
      </c>
      <c r="X213" s="37"/>
      <c r="Y213" s="357"/>
      <c r="Z213" s="357"/>
    </row>
    <row r="214" spans="1:53" ht="14.25" hidden="1" customHeight="1" x14ac:dyDescent="0.25">
      <c r="A214" s="366" t="s">
        <v>60</v>
      </c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5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70"/>
      <c r="P215" s="370"/>
      <c r="Q215" s="370"/>
      <c r="R215" s="365"/>
      <c r="S215" s="34"/>
      <c r="T215" s="34"/>
      <c r="U215" s="35" t="s">
        <v>65</v>
      </c>
      <c r="V215" s="354">
        <v>175</v>
      </c>
      <c r="W215" s="355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1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3"/>
      <c r="N216" s="358" t="s">
        <v>66</v>
      </c>
      <c r="O216" s="359"/>
      <c r="P216" s="359"/>
      <c r="Q216" s="359"/>
      <c r="R216" s="359"/>
      <c r="S216" s="359"/>
      <c r="T216" s="360"/>
      <c r="U216" s="37" t="s">
        <v>67</v>
      </c>
      <c r="V216" s="356">
        <f>IFERROR(V215/H215,"0")</f>
        <v>83.333333333333329</v>
      </c>
      <c r="W216" s="356">
        <f>IFERROR(W215/H215,"0")</f>
        <v>84</v>
      </c>
      <c r="X216" s="356">
        <f>IFERROR(IF(X215="",0,X215),"0")</f>
        <v>0.42168</v>
      </c>
      <c r="Y216" s="357"/>
      <c r="Z216" s="357"/>
    </row>
    <row r="217" spans="1:53" x14ac:dyDescent="0.2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3"/>
      <c r="N217" s="358" t="s">
        <v>66</v>
      </c>
      <c r="O217" s="359"/>
      <c r="P217" s="359"/>
      <c r="Q217" s="359"/>
      <c r="R217" s="359"/>
      <c r="S217" s="359"/>
      <c r="T217" s="360"/>
      <c r="U217" s="37" t="s">
        <v>65</v>
      </c>
      <c r="V217" s="356">
        <f>IFERROR(SUM(V215:V215),"0")</f>
        <v>175</v>
      </c>
      <c r="W217" s="356">
        <f>IFERROR(SUM(W215:W215),"0")</f>
        <v>176.4</v>
      </c>
      <c r="X217" s="37"/>
      <c r="Y217" s="357"/>
      <c r="Z217" s="357"/>
    </row>
    <row r="218" spans="1:53" ht="16.5" hidden="1" customHeight="1" x14ac:dyDescent="0.25">
      <c r="A218" s="399" t="s">
        <v>333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50"/>
      <c r="Z218" s="350"/>
    </row>
    <row r="219" spans="1:53" ht="14.25" hidden="1" customHeight="1" x14ac:dyDescent="0.25">
      <c r="A219" s="366" t="s">
        <v>105</v>
      </c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5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336</v>
      </c>
      <c r="O220" s="370"/>
      <c r="P220" s="370"/>
      <c r="Q220" s="370"/>
      <c r="R220" s="365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5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6" t="s">
        <v>339</v>
      </c>
      <c r="O221" s="370"/>
      <c r="P221" s="370"/>
      <c r="Q221" s="370"/>
      <c r="R221" s="365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5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8" t="s">
        <v>342</v>
      </c>
      <c r="O222" s="370"/>
      <c r="P222" s="370"/>
      <c r="Q222" s="370"/>
      <c r="R222" s="365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5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44" t="s">
        <v>345</v>
      </c>
      <c r="O223" s="370"/>
      <c r="P223" s="370"/>
      <c r="Q223" s="370"/>
      <c r="R223" s="365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5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92" t="s">
        <v>348</v>
      </c>
      <c r="O224" s="370"/>
      <c r="P224" s="370"/>
      <c r="Q224" s="370"/>
      <c r="R224" s="365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5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9" t="s">
        <v>351</v>
      </c>
      <c r="O225" s="370"/>
      <c r="P225" s="370"/>
      <c r="Q225" s="370"/>
      <c r="R225" s="365"/>
      <c r="S225" s="34"/>
      <c r="T225" s="34"/>
      <c r="U225" s="35" t="s">
        <v>65</v>
      </c>
      <c r="V225" s="354">
        <v>200</v>
      </c>
      <c r="W225" s="355">
        <f t="shared" si="12"/>
        <v>200</v>
      </c>
      <c r="X225" s="36">
        <f>IFERROR(IF(W225=0,"",ROUNDUP(W225/H225,0)*0.00937),"")</f>
        <v>0.46849999999999997</v>
      </c>
      <c r="Y225" s="56"/>
      <c r="Z225" s="57"/>
      <c r="AD225" s="58"/>
      <c r="BA225" s="185" t="s">
        <v>1</v>
      </c>
    </row>
    <row r="226" spans="1:53" x14ac:dyDescent="0.2">
      <c r="A226" s="361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3"/>
      <c r="N226" s="358" t="s">
        <v>66</v>
      </c>
      <c r="O226" s="359"/>
      <c r="P226" s="359"/>
      <c r="Q226" s="359"/>
      <c r="R226" s="359"/>
      <c r="S226" s="359"/>
      <c r="T226" s="360"/>
      <c r="U226" s="37" t="s">
        <v>67</v>
      </c>
      <c r="V226" s="356">
        <f>IFERROR(V220/H220,"0")+IFERROR(V221/H221,"0")+IFERROR(V222/H222,"0")+IFERROR(V223/H223,"0")+IFERROR(V224/H224,"0")+IFERROR(V225/H225,"0")</f>
        <v>50</v>
      </c>
      <c r="W226" s="356">
        <f>IFERROR(W220/H220,"0")+IFERROR(W221/H221,"0")+IFERROR(W222/H222,"0")+IFERROR(W223/H223,"0")+IFERROR(W224/H224,"0")+IFERROR(W225/H225,"0")</f>
        <v>50</v>
      </c>
      <c r="X226" s="356">
        <f>IFERROR(IF(X220="",0,X220),"0")+IFERROR(IF(X221="",0,X221),"0")+IFERROR(IF(X222="",0,X222),"0")+IFERROR(IF(X223="",0,X223),"0")+IFERROR(IF(X224="",0,X224),"0")+IFERROR(IF(X225="",0,X225),"0")</f>
        <v>0.46849999999999997</v>
      </c>
      <c r="Y226" s="357"/>
      <c r="Z226" s="357"/>
    </row>
    <row r="227" spans="1:53" x14ac:dyDescent="0.2">
      <c r="A227" s="362"/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3"/>
      <c r="N227" s="358" t="s">
        <v>66</v>
      </c>
      <c r="O227" s="359"/>
      <c r="P227" s="359"/>
      <c r="Q227" s="359"/>
      <c r="R227" s="359"/>
      <c r="S227" s="359"/>
      <c r="T227" s="360"/>
      <c r="U227" s="37" t="s">
        <v>65</v>
      </c>
      <c r="V227" s="356">
        <f>IFERROR(SUM(V220:V225),"0")</f>
        <v>200</v>
      </c>
      <c r="W227" s="356">
        <f>IFERROR(SUM(W220:W225),"0")</f>
        <v>200</v>
      </c>
      <c r="X227" s="37"/>
      <c r="Y227" s="357"/>
      <c r="Z227" s="357"/>
    </row>
    <row r="228" spans="1:53" ht="16.5" hidden="1" customHeight="1" x14ac:dyDescent="0.25">
      <c r="A228" s="399" t="s">
        <v>352</v>
      </c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  <c r="W228" s="362"/>
      <c r="X228" s="362"/>
      <c r="Y228" s="350"/>
      <c r="Z228" s="350"/>
    </row>
    <row r="229" spans="1:53" ht="14.25" hidden="1" customHeight="1" x14ac:dyDescent="0.25">
      <c r="A229" s="366" t="s">
        <v>105</v>
      </c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362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5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70"/>
      <c r="P230" s="370"/>
      <c r="Q230" s="370"/>
      <c r="R230" s="365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5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70"/>
      <c r="P231" s="370"/>
      <c r="Q231" s="370"/>
      <c r="R231" s="365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5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70"/>
      <c r="P232" s="370"/>
      <c r="Q232" s="370"/>
      <c r="R232" s="365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5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70"/>
      <c r="P233" s="370"/>
      <c r="Q233" s="370"/>
      <c r="R233" s="365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5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70"/>
      <c r="P234" s="370"/>
      <c r="Q234" s="370"/>
      <c r="R234" s="365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5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70"/>
      <c r="P235" s="370"/>
      <c r="Q235" s="370"/>
      <c r="R235" s="365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5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70"/>
      <c r="P236" s="370"/>
      <c r="Q236" s="370"/>
      <c r="R236" s="365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5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70"/>
      <c r="P237" s="370"/>
      <c r="Q237" s="370"/>
      <c r="R237" s="365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5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70"/>
      <c r="P238" s="370"/>
      <c r="Q238" s="370"/>
      <c r="R238" s="365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5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70"/>
      <c r="P239" s="370"/>
      <c r="Q239" s="370"/>
      <c r="R239" s="365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5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70"/>
      <c r="P240" s="370"/>
      <c r="Q240" s="370"/>
      <c r="R240" s="365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5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70"/>
      <c r="P241" s="370"/>
      <c r="Q241" s="370"/>
      <c r="R241" s="365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5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70"/>
      <c r="P242" s="370"/>
      <c r="Q242" s="370"/>
      <c r="R242" s="365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5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70"/>
      <c r="P243" s="370"/>
      <c r="Q243" s="370"/>
      <c r="R243" s="365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5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70"/>
      <c r="P244" s="370"/>
      <c r="Q244" s="370"/>
      <c r="R244" s="365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1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3"/>
      <c r="N245" s="358" t="s">
        <v>66</v>
      </c>
      <c r="O245" s="359"/>
      <c r="P245" s="359"/>
      <c r="Q245" s="359"/>
      <c r="R245" s="359"/>
      <c r="S245" s="359"/>
      <c r="T245" s="360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3"/>
      <c r="N246" s="358" t="s">
        <v>66</v>
      </c>
      <c r="O246" s="359"/>
      <c r="P246" s="359"/>
      <c r="Q246" s="359"/>
      <c r="R246" s="359"/>
      <c r="S246" s="359"/>
      <c r="T246" s="360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66" t="s">
        <v>97</v>
      </c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5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70"/>
      <c r="P248" s="370"/>
      <c r="Q248" s="370"/>
      <c r="R248" s="365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3"/>
      <c r="N249" s="358" t="s">
        <v>66</v>
      </c>
      <c r="O249" s="359"/>
      <c r="P249" s="359"/>
      <c r="Q249" s="359"/>
      <c r="R249" s="359"/>
      <c r="S249" s="359"/>
      <c r="T249" s="360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2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3"/>
      <c r="N250" s="358" t="s">
        <v>66</v>
      </c>
      <c r="O250" s="359"/>
      <c r="P250" s="359"/>
      <c r="Q250" s="359"/>
      <c r="R250" s="359"/>
      <c r="S250" s="359"/>
      <c r="T250" s="360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66" t="s">
        <v>60</v>
      </c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5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70"/>
      <c r="P252" s="370"/>
      <c r="Q252" s="370"/>
      <c r="R252" s="365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5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70"/>
      <c r="P253" s="370"/>
      <c r="Q253" s="370"/>
      <c r="R253" s="365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5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70"/>
      <c r="P254" s="370"/>
      <c r="Q254" s="370"/>
      <c r="R254" s="365"/>
      <c r="S254" s="34"/>
      <c r="T254" s="34"/>
      <c r="U254" s="35" t="s">
        <v>65</v>
      </c>
      <c r="V254" s="354">
        <v>7</v>
      </c>
      <c r="W254" s="355">
        <f>IFERROR(IF(V254="",0,CEILING((V254/$H254),1)*$H254),"")</f>
        <v>8.4</v>
      </c>
      <c r="X254" s="36">
        <f>IFERROR(IF(W254=0,"",ROUNDUP(W254/H254,0)*0.00502),"")</f>
        <v>2.0080000000000001E-2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5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70"/>
      <c r="P255" s="370"/>
      <c r="Q255" s="370"/>
      <c r="R255" s="365"/>
      <c r="S255" s="34"/>
      <c r="T255" s="34"/>
      <c r="U255" s="35" t="s">
        <v>65</v>
      </c>
      <c r="V255" s="354">
        <v>56.000000000000007</v>
      </c>
      <c r="W255" s="355">
        <f>IFERROR(IF(V255="",0,CEILING((V255/$H255),1)*$H255),"")</f>
        <v>57.12</v>
      </c>
      <c r="X255" s="36">
        <f>IFERROR(IF(W255=0,"",ROUNDUP(W255/H255,0)*0.00502),"")</f>
        <v>0.17068</v>
      </c>
      <c r="Y255" s="56"/>
      <c r="Z255" s="57"/>
      <c r="AD255" s="58"/>
      <c r="BA255" s="205" t="s">
        <v>1</v>
      </c>
    </row>
    <row r="256" spans="1:53" x14ac:dyDescent="0.2">
      <c r="A256" s="361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3"/>
      <c r="N256" s="358" t="s">
        <v>66</v>
      </c>
      <c r="O256" s="359"/>
      <c r="P256" s="359"/>
      <c r="Q256" s="359"/>
      <c r="R256" s="359"/>
      <c r="S256" s="359"/>
      <c r="T256" s="360"/>
      <c r="U256" s="37" t="s">
        <v>67</v>
      </c>
      <c r="V256" s="356">
        <f>IFERROR(V252/H252,"0")+IFERROR(V253/H253,"0")+IFERROR(V254/H254,"0")+IFERROR(V255/H255,"0")</f>
        <v>36.666666666666671</v>
      </c>
      <c r="W256" s="356">
        <f>IFERROR(W252/H252,"0")+IFERROR(W253/H253,"0")+IFERROR(W254/H254,"0")+IFERROR(W255/H255,"0")</f>
        <v>38</v>
      </c>
      <c r="X256" s="356">
        <f>IFERROR(IF(X252="",0,X252),"0")+IFERROR(IF(X253="",0,X253),"0")+IFERROR(IF(X254="",0,X254),"0")+IFERROR(IF(X255="",0,X255),"0")</f>
        <v>0.19075999999999999</v>
      </c>
      <c r="Y256" s="357"/>
      <c r="Z256" s="357"/>
    </row>
    <row r="257" spans="1:53" x14ac:dyDescent="0.2">
      <c r="A257" s="362"/>
      <c r="B257" s="362"/>
      <c r="C257" s="362"/>
      <c r="D257" s="362"/>
      <c r="E257" s="362"/>
      <c r="F257" s="362"/>
      <c r="G257" s="362"/>
      <c r="H257" s="362"/>
      <c r="I257" s="362"/>
      <c r="J257" s="362"/>
      <c r="K257" s="362"/>
      <c r="L257" s="362"/>
      <c r="M257" s="363"/>
      <c r="N257" s="358" t="s">
        <v>66</v>
      </c>
      <c r="O257" s="359"/>
      <c r="P257" s="359"/>
      <c r="Q257" s="359"/>
      <c r="R257" s="359"/>
      <c r="S257" s="359"/>
      <c r="T257" s="360"/>
      <c r="U257" s="37" t="s">
        <v>65</v>
      </c>
      <c r="V257" s="356">
        <f>IFERROR(SUM(V252:V255),"0")</f>
        <v>63.000000000000007</v>
      </c>
      <c r="W257" s="356">
        <f>IFERROR(SUM(W252:W255),"0")</f>
        <v>65.52</v>
      </c>
      <c r="X257" s="37"/>
      <c r="Y257" s="357"/>
      <c r="Z257" s="357"/>
    </row>
    <row r="258" spans="1:53" ht="14.25" hidden="1" customHeight="1" x14ac:dyDescent="0.25">
      <c r="A258" s="366" t="s">
        <v>68</v>
      </c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5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70"/>
      <c r="P259" s="370"/>
      <c r="Q259" s="370"/>
      <c r="R259" s="365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5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70"/>
      <c r="P260" s="370"/>
      <c r="Q260" s="370"/>
      <c r="R260" s="365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5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70"/>
      <c r="P261" s="370"/>
      <c r="Q261" s="370"/>
      <c r="R261" s="365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5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3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70"/>
      <c r="P262" s="370"/>
      <c r="Q262" s="370"/>
      <c r="R262" s="365"/>
      <c r="S262" s="34"/>
      <c r="T262" s="34"/>
      <c r="U262" s="35" t="s">
        <v>65</v>
      </c>
      <c r="V262" s="354">
        <v>1578</v>
      </c>
      <c r="W262" s="355">
        <f t="shared" si="15"/>
        <v>1579.2</v>
      </c>
      <c r="X262" s="36">
        <f>IFERROR(IF(W262=0,"",ROUNDUP(W262/H262,0)*0.00753),"")</f>
        <v>5.66256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5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70"/>
      <c r="P263" s="370"/>
      <c r="Q263" s="370"/>
      <c r="R263" s="365"/>
      <c r="S263" s="34"/>
      <c r="T263" s="34"/>
      <c r="U263" s="35" t="s">
        <v>65</v>
      </c>
      <c r="V263" s="354">
        <v>481</v>
      </c>
      <c r="W263" s="355">
        <f t="shared" si="15"/>
        <v>483</v>
      </c>
      <c r="X263" s="36">
        <f>IFERROR(IF(W263=0,"",ROUNDUP(W263/H263,0)*0.00753),"")</f>
        <v>1.7319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5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70"/>
      <c r="P264" s="370"/>
      <c r="Q264" s="370"/>
      <c r="R264" s="365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5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70"/>
      <c r="P265" s="370"/>
      <c r="Q265" s="370"/>
      <c r="R265" s="365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5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70"/>
      <c r="P266" s="370"/>
      <c r="Q266" s="370"/>
      <c r="R266" s="365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5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70"/>
      <c r="P267" s="370"/>
      <c r="Q267" s="370"/>
      <c r="R267" s="365"/>
      <c r="S267" s="34"/>
      <c r="T267" s="34"/>
      <c r="U267" s="35" t="s">
        <v>65</v>
      </c>
      <c r="V267" s="354">
        <v>99</v>
      </c>
      <c r="W267" s="355">
        <f t="shared" si="15"/>
        <v>99</v>
      </c>
      <c r="X267" s="36">
        <f>IFERROR(IF(W267=0,"",ROUNDUP(W267/H267,0)*0.00753),"")</f>
        <v>0.3765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5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70"/>
      <c r="P268" s="370"/>
      <c r="Q268" s="370"/>
      <c r="R268" s="365"/>
      <c r="S268" s="34"/>
      <c r="T268" s="34"/>
      <c r="U268" s="35" t="s">
        <v>65</v>
      </c>
      <c r="V268" s="354">
        <v>99</v>
      </c>
      <c r="W268" s="355">
        <f t="shared" si="15"/>
        <v>99</v>
      </c>
      <c r="X268" s="36">
        <f>IFERROR(IF(W268=0,"",ROUNDUP(W268/H268,0)*0.00753),"")</f>
        <v>0.3765</v>
      </c>
      <c r="Y268" s="56"/>
      <c r="Z268" s="57"/>
      <c r="AD268" s="58"/>
      <c r="BA268" s="215" t="s">
        <v>1</v>
      </c>
    </row>
    <row r="269" spans="1:53" x14ac:dyDescent="0.2">
      <c r="A269" s="361"/>
      <c r="B269" s="362"/>
      <c r="C269" s="362"/>
      <c r="D269" s="362"/>
      <c r="E269" s="362"/>
      <c r="F269" s="362"/>
      <c r="G269" s="362"/>
      <c r="H269" s="362"/>
      <c r="I269" s="362"/>
      <c r="J269" s="362"/>
      <c r="K269" s="362"/>
      <c r="L269" s="362"/>
      <c r="M269" s="363"/>
      <c r="N269" s="358" t="s">
        <v>66</v>
      </c>
      <c r="O269" s="359"/>
      <c r="P269" s="359"/>
      <c r="Q269" s="359"/>
      <c r="R269" s="359"/>
      <c r="S269" s="359"/>
      <c r="T269" s="360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1080.4761904761904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1082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8.1474600000000006</v>
      </c>
      <c r="Y269" s="357"/>
      <c r="Z269" s="357"/>
    </row>
    <row r="270" spans="1:53" x14ac:dyDescent="0.2">
      <c r="A270" s="362"/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3"/>
      <c r="N270" s="358" t="s">
        <v>66</v>
      </c>
      <c r="O270" s="359"/>
      <c r="P270" s="359"/>
      <c r="Q270" s="359"/>
      <c r="R270" s="359"/>
      <c r="S270" s="359"/>
      <c r="T270" s="360"/>
      <c r="U270" s="37" t="s">
        <v>65</v>
      </c>
      <c r="V270" s="356">
        <f>IFERROR(SUM(V259:V268),"0")</f>
        <v>2257</v>
      </c>
      <c r="W270" s="356">
        <f>IFERROR(SUM(W259:W268),"0")</f>
        <v>2260.1999999999998</v>
      </c>
      <c r="X270" s="37"/>
      <c r="Y270" s="357"/>
      <c r="Z270" s="357"/>
    </row>
    <row r="271" spans="1:53" ht="14.25" hidden="1" customHeight="1" x14ac:dyDescent="0.25">
      <c r="A271" s="366" t="s">
        <v>203</v>
      </c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  <c r="W271" s="362"/>
      <c r="X271" s="362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5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70"/>
      <c r="P272" s="370"/>
      <c r="Q272" s="370"/>
      <c r="R272" s="365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5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70"/>
      <c r="P273" s="370"/>
      <c r="Q273" s="370"/>
      <c r="R273" s="365"/>
      <c r="S273" s="34"/>
      <c r="T273" s="34"/>
      <c r="U273" s="35" t="s">
        <v>65</v>
      </c>
      <c r="V273" s="354">
        <v>250</v>
      </c>
      <c r="W273" s="355">
        <f>IFERROR(IF(V273="",0,CEILING((V273/$H273),1)*$H273),"")</f>
        <v>257.39999999999998</v>
      </c>
      <c r="X273" s="36">
        <f>IFERROR(IF(W273=0,"",ROUNDUP(W273/H273,0)*0.02175),"")</f>
        <v>0.71775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5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70"/>
      <c r="P274" s="370"/>
      <c r="Q274" s="370"/>
      <c r="R274" s="365"/>
      <c r="S274" s="34"/>
      <c r="T274" s="34"/>
      <c r="U274" s="35" t="s">
        <v>65</v>
      </c>
      <c r="V274" s="354">
        <v>40</v>
      </c>
      <c r="W274" s="355">
        <f>IFERROR(IF(V274="",0,CEILING((V274/$H274),1)*$H274),"")</f>
        <v>42</v>
      </c>
      <c r="X274" s="36">
        <f>IFERROR(IF(W274=0,"",ROUNDUP(W274/H274,0)*0.02175),"")</f>
        <v>0.10874999999999999</v>
      </c>
      <c r="Y274" s="56"/>
      <c r="Z274" s="57"/>
      <c r="AD274" s="58"/>
      <c r="BA274" s="218" t="s">
        <v>1</v>
      </c>
    </row>
    <row r="275" spans="1:53" x14ac:dyDescent="0.2">
      <c r="A275" s="361"/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3"/>
      <c r="N275" s="358" t="s">
        <v>66</v>
      </c>
      <c r="O275" s="359"/>
      <c r="P275" s="359"/>
      <c r="Q275" s="359"/>
      <c r="R275" s="359"/>
      <c r="S275" s="359"/>
      <c r="T275" s="360"/>
      <c r="U275" s="37" t="s">
        <v>67</v>
      </c>
      <c r="V275" s="356">
        <f>IFERROR(V272/H272,"0")+IFERROR(V273/H273,"0")+IFERROR(V274/H274,"0")</f>
        <v>36.81318681318681</v>
      </c>
      <c r="W275" s="356">
        <f>IFERROR(W272/H272,"0")+IFERROR(W273/H273,"0")+IFERROR(W274/H274,"0")</f>
        <v>38</v>
      </c>
      <c r="X275" s="356">
        <f>IFERROR(IF(X272="",0,X272),"0")+IFERROR(IF(X273="",0,X273),"0")+IFERROR(IF(X274="",0,X274),"0")</f>
        <v>0.82650000000000001</v>
      </c>
      <c r="Y275" s="357"/>
      <c r="Z275" s="357"/>
    </row>
    <row r="276" spans="1:53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3"/>
      <c r="N276" s="358" t="s">
        <v>66</v>
      </c>
      <c r="O276" s="359"/>
      <c r="P276" s="359"/>
      <c r="Q276" s="359"/>
      <c r="R276" s="359"/>
      <c r="S276" s="359"/>
      <c r="T276" s="360"/>
      <c r="U276" s="37" t="s">
        <v>65</v>
      </c>
      <c r="V276" s="356">
        <f>IFERROR(SUM(V272:V274),"0")</f>
        <v>290</v>
      </c>
      <c r="W276" s="356">
        <f>IFERROR(SUM(W272:W274),"0")</f>
        <v>299.39999999999998</v>
      </c>
      <c r="X276" s="37"/>
      <c r="Y276" s="357"/>
      <c r="Z276" s="357"/>
    </row>
    <row r="277" spans="1:53" ht="14.25" hidden="1" customHeight="1" x14ac:dyDescent="0.25">
      <c r="A277" s="366" t="s">
        <v>83</v>
      </c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62"/>
      <c r="N277" s="362"/>
      <c r="O277" s="362"/>
      <c r="P277" s="362"/>
      <c r="Q277" s="362"/>
      <c r="R277" s="362"/>
      <c r="S277" s="362"/>
      <c r="T277" s="362"/>
      <c r="U277" s="362"/>
      <c r="V277" s="362"/>
      <c r="W277" s="362"/>
      <c r="X277" s="362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5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4" t="s">
        <v>419</v>
      </c>
      <c r="O278" s="370"/>
      <c r="P278" s="370"/>
      <c r="Q278" s="370"/>
      <c r="R278" s="365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5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4" t="s">
        <v>422</v>
      </c>
      <c r="O279" s="370"/>
      <c r="P279" s="370"/>
      <c r="Q279" s="370"/>
      <c r="R279" s="365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5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70"/>
      <c r="P280" s="370"/>
      <c r="Q280" s="370"/>
      <c r="R280" s="365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1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3"/>
      <c r="N281" s="358" t="s">
        <v>66</v>
      </c>
      <c r="O281" s="359"/>
      <c r="P281" s="359"/>
      <c r="Q281" s="359"/>
      <c r="R281" s="359"/>
      <c r="S281" s="359"/>
      <c r="T281" s="360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3"/>
      <c r="N282" s="358" t="s">
        <v>66</v>
      </c>
      <c r="O282" s="359"/>
      <c r="P282" s="359"/>
      <c r="Q282" s="359"/>
      <c r="R282" s="359"/>
      <c r="S282" s="359"/>
      <c r="T282" s="360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66" t="s">
        <v>425</v>
      </c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2"/>
      <c r="P283" s="362"/>
      <c r="Q283" s="362"/>
      <c r="R283" s="362"/>
      <c r="S283" s="362"/>
      <c r="T283" s="362"/>
      <c r="U283" s="362"/>
      <c r="V283" s="362"/>
      <c r="W283" s="362"/>
      <c r="X283" s="362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5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70"/>
      <c r="P284" s="370"/>
      <c r="Q284" s="370"/>
      <c r="R284" s="365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5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70"/>
      <c r="P285" s="370"/>
      <c r="Q285" s="370"/>
      <c r="R285" s="365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5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70"/>
      <c r="P286" s="370"/>
      <c r="Q286" s="370"/>
      <c r="R286" s="365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1"/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3"/>
      <c r="N287" s="358" t="s">
        <v>66</v>
      </c>
      <c r="O287" s="359"/>
      <c r="P287" s="359"/>
      <c r="Q287" s="359"/>
      <c r="R287" s="359"/>
      <c r="S287" s="359"/>
      <c r="T287" s="360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3"/>
      <c r="N288" s="358" t="s">
        <v>66</v>
      </c>
      <c r="O288" s="359"/>
      <c r="P288" s="359"/>
      <c r="Q288" s="359"/>
      <c r="R288" s="359"/>
      <c r="S288" s="359"/>
      <c r="T288" s="360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99" t="s">
        <v>434</v>
      </c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  <c r="W289" s="362"/>
      <c r="X289" s="362"/>
      <c r="Y289" s="350"/>
      <c r="Z289" s="350"/>
    </row>
    <row r="290" spans="1:53" ht="14.25" hidden="1" customHeight="1" x14ac:dyDescent="0.25">
      <c r="A290" s="366" t="s">
        <v>105</v>
      </c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2"/>
      <c r="M290" s="362"/>
      <c r="N290" s="362"/>
      <c r="O290" s="362"/>
      <c r="P290" s="362"/>
      <c r="Q290" s="362"/>
      <c r="R290" s="362"/>
      <c r="S290" s="362"/>
      <c r="T290" s="362"/>
      <c r="U290" s="362"/>
      <c r="V290" s="362"/>
      <c r="W290" s="362"/>
      <c r="X290" s="362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5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70"/>
      <c r="P291" s="370"/>
      <c r="Q291" s="370"/>
      <c r="R291" s="365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5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70"/>
      <c r="P292" s="370"/>
      <c r="Q292" s="370"/>
      <c r="R292" s="365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5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70"/>
      <c r="P293" s="370"/>
      <c r="Q293" s="370"/>
      <c r="R293" s="365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64">
        <v>4607091387452</v>
      </c>
      <c r="E294" s="365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70"/>
      <c r="P294" s="370"/>
      <c r="Q294" s="370"/>
      <c r="R294" s="365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64">
        <v>4607091387452</v>
      </c>
      <c r="E295" s="365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70"/>
      <c r="P295" s="370"/>
      <c r="Q295" s="370"/>
      <c r="R295" s="365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5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70"/>
      <c r="P296" s="370"/>
      <c r="Q296" s="370"/>
      <c r="R296" s="365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5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70"/>
      <c r="P297" s="370"/>
      <c r="Q297" s="370"/>
      <c r="R297" s="365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5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70"/>
      <c r="P298" s="370"/>
      <c r="Q298" s="370"/>
      <c r="R298" s="365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1"/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3"/>
      <c r="N299" s="358" t="s">
        <v>66</v>
      </c>
      <c r="O299" s="359"/>
      <c r="P299" s="359"/>
      <c r="Q299" s="359"/>
      <c r="R299" s="359"/>
      <c r="S299" s="359"/>
      <c r="T299" s="360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2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63"/>
      <c r="N300" s="358" t="s">
        <v>66</v>
      </c>
      <c r="O300" s="359"/>
      <c r="P300" s="359"/>
      <c r="Q300" s="359"/>
      <c r="R300" s="359"/>
      <c r="S300" s="359"/>
      <c r="T300" s="360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66" t="s">
        <v>60</v>
      </c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2"/>
      <c r="N301" s="362"/>
      <c r="O301" s="362"/>
      <c r="P301" s="362"/>
      <c r="Q301" s="362"/>
      <c r="R301" s="362"/>
      <c r="S301" s="362"/>
      <c r="T301" s="362"/>
      <c r="U301" s="362"/>
      <c r="V301" s="362"/>
      <c r="W301" s="362"/>
      <c r="X301" s="362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5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70"/>
      <c r="P302" s="370"/>
      <c r="Q302" s="370"/>
      <c r="R302" s="365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5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70"/>
      <c r="P303" s="370"/>
      <c r="Q303" s="370"/>
      <c r="R303" s="365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1"/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3"/>
      <c r="N304" s="358" t="s">
        <v>66</v>
      </c>
      <c r="O304" s="359"/>
      <c r="P304" s="359"/>
      <c r="Q304" s="359"/>
      <c r="R304" s="359"/>
      <c r="S304" s="359"/>
      <c r="T304" s="360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2"/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63"/>
      <c r="N305" s="358" t="s">
        <v>66</v>
      </c>
      <c r="O305" s="359"/>
      <c r="P305" s="359"/>
      <c r="Q305" s="359"/>
      <c r="R305" s="359"/>
      <c r="S305" s="359"/>
      <c r="T305" s="360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99" t="s">
        <v>452</v>
      </c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2"/>
      <c r="N306" s="362"/>
      <c r="O306" s="362"/>
      <c r="P306" s="362"/>
      <c r="Q306" s="362"/>
      <c r="R306" s="362"/>
      <c r="S306" s="362"/>
      <c r="T306" s="362"/>
      <c r="U306" s="362"/>
      <c r="V306" s="362"/>
      <c r="W306" s="362"/>
      <c r="X306" s="362"/>
      <c r="Y306" s="350"/>
      <c r="Z306" s="350"/>
    </row>
    <row r="307" spans="1:53" ht="14.25" hidden="1" customHeight="1" x14ac:dyDescent="0.25">
      <c r="A307" s="366" t="s">
        <v>60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5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70"/>
      <c r="P308" s="370"/>
      <c r="Q308" s="370"/>
      <c r="R308" s="365"/>
      <c r="S308" s="34"/>
      <c r="T308" s="34"/>
      <c r="U308" s="35" t="s">
        <v>65</v>
      </c>
      <c r="V308" s="354">
        <v>12</v>
      </c>
      <c r="W308" s="355">
        <f>IFERROR(IF(V308="",0,CEILING((V308/$H308),1)*$H308),"")</f>
        <v>12.6</v>
      </c>
      <c r="X308" s="36">
        <f>IFERROR(IF(W308=0,"",ROUNDUP(W308/H308,0)*0.00753),"")</f>
        <v>5.271E-2</v>
      </c>
      <c r="Y308" s="56"/>
      <c r="Z308" s="57"/>
      <c r="AD308" s="58"/>
      <c r="BA308" s="235" t="s">
        <v>1</v>
      </c>
    </row>
    <row r="309" spans="1:53" x14ac:dyDescent="0.2">
      <c r="A309" s="361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2"/>
      <c r="M309" s="363"/>
      <c r="N309" s="358" t="s">
        <v>66</v>
      </c>
      <c r="O309" s="359"/>
      <c r="P309" s="359"/>
      <c r="Q309" s="359"/>
      <c r="R309" s="359"/>
      <c r="S309" s="359"/>
      <c r="T309" s="360"/>
      <c r="U309" s="37" t="s">
        <v>67</v>
      </c>
      <c r="V309" s="356">
        <f>IFERROR(V308/H308,"0")</f>
        <v>6.6666666666666661</v>
      </c>
      <c r="W309" s="356">
        <f>IFERROR(W308/H308,"0")</f>
        <v>7</v>
      </c>
      <c r="X309" s="356">
        <f>IFERROR(IF(X308="",0,X308),"0")</f>
        <v>5.271E-2</v>
      </c>
      <c r="Y309" s="357"/>
      <c r="Z309" s="357"/>
    </row>
    <row r="310" spans="1:53" x14ac:dyDescent="0.2">
      <c r="A310" s="362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3"/>
      <c r="N310" s="358" t="s">
        <v>66</v>
      </c>
      <c r="O310" s="359"/>
      <c r="P310" s="359"/>
      <c r="Q310" s="359"/>
      <c r="R310" s="359"/>
      <c r="S310" s="359"/>
      <c r="T310" s="360"/>
      <c r="U310" s="37" t="s">
        <v>65</v>
      </c>
      <c r="V310" s="356">
        <f>IFERROR(SUM(V308:V308),"0")</f>
        <v>12</v>
      </c>
      <c r="W310" s="356">
        <f>IFERROR(SUM(W308:W308),"0")</f>
        <v>12.6</v>
      </c>
      <c r="X310" s="37"/>
      <c r="Y310" s="357"/>
      <c r="Z310" s="357"/>
    </row>
    <row r="311" spans="1:53" ht="14.25" hidden="1" customHeight="1" x14ac:dyDescent="0.25">
      <c r="A311" s="366" t="s">
        <v>68</v>
      </c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2"/>
      <c r="N311" s="362"/>
      <c r="O311" s="362"/>
      <c r="P311" s="362"/>
      <c r="Q311" s="362"/>
      <c r="R311" s="362"/>
      <c r="S311" s="362"/>
      <c r="T311" s="362"/>
      <c r="U311" s="362"/>
      <c r="V311" s="362"/>
      <c r="W311" s="362"/>
      <c r="X311" s="362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5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70"/>
      <c r="P312" s="370"/>
      <c r="Q312" s="370"/>
      <c r="R312" s="365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1"/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2"/>
      <c r="M313" s="363"/>
      <c r="N313" s="358" t="s">
        <v>66</v>
      </c>
      <c r="O313" s="359"/>
      <c r="P313" s="359"/>
      <c r="Q313" s="359"/>
      <c r="R313" s="359"/>
      <c r="S313" s="359"/>
      <c r="T313" s="360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2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3"/>
      <c r="N314" s="358" t="s">
        <v>66</v>
      </c>
      <c r="O314" s="359"/>
      <c r="P314" s="359"/>
      <c r="Q314" s="359"/>
      <c r="R314" s="359"/>
      <c r="S314" s="359"/>
      <c r="T314" s="360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66" t="s">
        <v>203</v>
      </c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2"/>
      <c r="N315" s="362"/>
      <c r="O315" s="362"/>
      <c r="P315" s="362"/>
      <c r="Q315" s="362"/>
      <c r="R315" s="362"/>
      <c r="S315" s="362"/>
      <c r="T315" s="362"/>
      <c r="U315" s="362"/>
      <c r="V315" s="362"/>
      <c r="W315" s="362"/>
      <c r="X315" s="362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5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70"/>
      <c r="P316" s="370"/>
      <c r="Q316" s="370"/>
      <c r="R316" s="365"/>
      <c r="S316" s="34"/>
      <c r="T316" s="34"/>
      <c r="U316" s="35" t="s">
        <v>65</v>
      </c>
      <c r="V316" s="354">
        <v>38</v>
      </c>
      <c r="W316" s="355">
        <f>IFERROR(IF(V316="",0,CEILING((V316/$H316),1)*$H316),"")</f>
        <v>38.76</v>
      </c>
      <c r="X316" s="36">
        <f>IFERROR(IF(W316=0,"",ROUNDUP(W316/H316,0)*0.00753),"")</f>
        <v>0.12801000000000001</v>
      </c>
      <c r="Y316" s="56"/>
      <c r="Z316" s="57"/>
      <c r="AD316" s="58"/>
      <c r="BA316" s="237" t="s">
        <v>1</v>
      </c>
    </row>
    <row r="317" spans="1:53" x14ac:dyDescent="0.2">
      <c r="A317" s="361"/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3"/>
      <c r="N317" s="358" t="s">
        <v>66</v>
      </c>
      <c r="O317" s="359"/>
      <c r="P317" s="359"/>
      <c r="Q317" s="359"/>
      <c r="R317" s="359"/>
      <c r="S317" s="359"/>
      <c r="T317" s="360"/>
      <c r="U317" s="37" t="s">
        <v>67</v>
      </c>
      <c r="V317" s="356">
        <f>IFERROR(V316/H316,"0")</f>
        <v>16.666666666666668</v>
      </c>
      <c r="W317" s="356">
        <f>IFERROR(W316/H316,"0")</f>
        <v>17</v>
      </c>
      <c r="X317" s="356">
        <f>IFERROR(IF(X316="",0,X316),"0")</f>
        <v>0.12801000000000001</v>
      </c>
      <c r="Y317" s="357"/>
      <c r="Z317" s="357"/>
    </row>
    <row r="318" spans="1:53" x14ac:dyDescent="0.2">
      <c r="A318" s="362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3"/>
      <c r="N318" s="358" t="s">
        <v>66</v>
      </c>
      <c r="O318" s="359"/>
      <c r="P318" s="359"/>
      <c r="Q318" s="359"/>
      <c r="R318" s="359"/>
      <c r="S318" s="359"/>
      <c r="T318" s="360"/>
      <c r="U318" s="37" t="s">
        <v>65</v>
      </c>
      <c r="V318" s="356">
        <f>IFERROR(SUM(V316:V316),"0")</f>
        <v>38</v>
      </c>
      <c r="W318" s="356">
        <f>IFERROR(SUM(W316:W316),"0")</f>
        <v>38.76</v>
      </c>
      <c r="X318" s="37"/>
      <c r="Y318" s="357"/>
      <c r="Z318" s="357"/>
    </row>
    <row r="319" spans="1:53" ht="14.25" hidden="1" customHeight="1" x14ac:dyDescent="0.25">
      <c r="A319" s="366" t="s">
        <v>83</v>
      </c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2"/>
      <c r="W319" s="362"/>
      <c r="X319" s="362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5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70"/>
      <c r="P320" s="370"/>
      <c r="Q320" s="370"/>
      <c r="R320" s="365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3"/>
      <c r="N321" s="358" t="s">
        <v>66</v>
      </c>
      <c r="O321" s="359"/>
      <c r="P321" s="359"/>
      <c r="Q321" s="359"/>
      <c r="R321" s="359"/>
      <c r="S321" s="359"/>
      <c r="T321" s="360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2"/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3"/>
      <c r="N322" s="358" t="s">
        <v>66</v>
      </c>
      <c r="O322" s="359"/>
      <c r="P322" s="359"/>
      <c r="Q322" s="359"/>
      <c r="R322" s="359"/>
      <c r="S322" s="359"/>
      <c r="T322" s="360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99" t="s">
        <v>462</v>
      </c>
      <c r="B324" s="362"/>
      <c r="C324" s="362"/>
      <c r="D324" s="362"/>
      <c r="E324" s="362"/>
      <c r="F324" s="362"/>
      <c r="G324" s="362"/>
      <c r="H324" s="362"/>
      <c r="I324" s="362"/>
      <c r="J324" s="362"/>
      <c r="K324" s="362"/>
      <c r="L324" s="362"/>
      <c r="M324" s="362"/>
      <c r="N324" s="362"/>
      <c r="O324" s="362"/>
      <c r="P324" s="362"/>
      <c r="Q324" s="362"/>
      <c r="R324" s="362"/>
      <c r="S324" s="362"/>
      <c r="T324" s="362"/>
      <c r="U324" s="362"/>
      <c r="V324" s="362"/>
      <c r="W324" s="362"/>
      <c r="X324" s="362"/>
      <c r="Y324" s="350"/>
      <c r="Z324" s="350"/>
    </row>
    <row r="325" spans="1:53" ht="14.25" hidden="1" customHeight="1" x14ac:dyDescent="0.25">
      <c r="A325" s="366" t="s">
        <v>105</v>
      </c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62"/>
      <c r="N325" s="362"/>
      <c r="O325" s="362"/>
      <c r="P325" s="362"/>
      <c r="Q325" s="362"/>
      <c r="R325" s="362"/>
      <c r="S325" s="362"/>
      <c r="T325" s="362"/>
      <c r="U325" s="362"/>
      <c r="V325" s="362"/>
      <c r="W325" s="362"/>
      <c r="X325" s="362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4301011339</v>
      </c>
      <c r="D326" s="364">
        <v>4607091383997</v>
      </c>
      <c r="E326" s="365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70"/>
      <c r="P326" s="370"/>
      <c r="Q326" s="370"/>
      <c r="R326" s="365"/>
      <c r="S326" s="34"/>
      <c r="T326" s="34"/>
      <c r="U326" s="35" t="s">
        <v>65</v>
      </c>
      <c r="V326" s="354">
        <v>0</v>
      </c>
      <c r="W326" s="355">
        <f t="shared" ref="W326:W333" si="17"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64">
        <v>4607091383997</v>
      </c>
      <c r="E327" s="365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70"/>
      <c r="P327" s="370"/>
      <c r="Q327" s="370"/>
      <c r="R327" s="365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64">
        <v>4607091384130</v>
      </c>
      <c r="E328" s="365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70"/>
      <c r="P328" s="370"/>
      <c r="Q328" s="370"/>
      <c r="R328" s="365"/>
      <c r="S328" s="34"/>
      <c r="T328" s="34"/>
      <c r="U328" s="35" t="s">
        <v>65</v>
      </c>
      <c r="V328" s="354">
        <v>600</v>
      </c>
      <c r="W328" s="355">
        <f t="shared" si="17"/>
        <v>600</v>
      </c>
      <c r="X328" s="36">
        <f>IFERROR(IF(W328=0,"",ROUNDUP(W328/H328,0)*0.02175),"")</f>
        <v>0.86999999999999988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64">
        <v>4607091384130</v>
      </c>
      <c r="E329" s="365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70"/>
      <c r="P329" s="370"/>
      <c r="Q329" s="370"/>
      <c r="R329" s="365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64">
        <v>4607091384147</v>
      </c>
      <c r="E330" s="365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70"/>
      <c r="P330" s="370"/>
      <c r="Q330" s="370"/>
      <c r="R330" s="365"/>
      <c r="S330" s="34"/>
      <c r="T330" s="34"/>
      <c r="U330" s="35" t="s">
        <v>65</v>
      </c>
      <c r="V330" s="354">
        <v>400</v>
      </c>
      <c r="W330" s="355">
        <f t="shared" si="17"/>
        <v>405</v>
      </c>
      <c r="X330" s="36">
        <f>IFERROR(IF(W330=0,"",ROUNDUP(W330/H330,0)*0.02175),"")</f>
        <v>0.58724999999999994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64">
        <v>4607091384147</v>
      </c>
      <c r="E331" s="365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70"/>
      <c r="P331" s="370"/>
      <c r="Q331" s="370"/>
      <c r="R331" s="365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64">
        <v>4607091384154</v>
      </c>
      <c r="E332" s="365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70"/>
      <c r="P332" s="370"/>
      <c r="Q332" s="370"/>
      <c r="R332" s="365"/>
      <c r="S332" s="34"/>
      <c r="T332" s="34"/>
      <c r="U332" s="35" t="s">
        <v>65</v>
      </c>
      <c r="V332" s="354">
        <v>75</v>
      </c>
      <c r="W332" s="355">
        <f t="shared" si="17"/>
        <v>75</v>
      </c>
      <c r="X332" s="36">
        <f>IFERROR(IF(W332=0,"",ROUNDUP(W332/H332,0)*0.00937),"")</f>
        <v>0.14055000000000001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64">
        <v>4607091384161</v>
      </c>
      <c r="E333" s="365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70"/>
      <c r="P333" s="370"/>
      <c r="Q333" s="370"/>
      <c r="R333" s="365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1"/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3"/>
      <c r="N334" s="358" t="s">
        <v>66</v>
      </c>
      <c r="O334" s="359"/>
      <c r="P334" s="359"/>
      <c r="Q334" s="359"/>
      <c r="R334" s="359"/>
      <c r="S334" s="359"/>
      <c r="T334" s="360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81.666666666666671</v>
      </c>
      <c r="W334" s="356">
        <f>IFERROR(W326/H326,"0")+IFERROR(W327/H327,"0")+IFERROR(W328/H328,"0")+IFERROR(W329/H329,"0")+IFERROR(W330/H330,"0")+IFERROR(W331/H331,"0")+IFERROR(W332/H332,"0")+IFERROR(W333/H333,"0")</f>
        <v>82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1.5977999999999997</v>
      </c>
      <c r="Y334" s="357"/>
      <c r="Z334" s="357"/>
    </row>
    <row r="335" spans="1:53" x14ac:dyDescent="0.2">
      <c r="A335" s="362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3"/>
      <c r="N335" s="358" t="s">
        <v>66</v>
      </c>
      <c r="O335" s="359"/>
      <c r="P335" s="359"/>
      <c r="Q335" s="359"/>
      <c r="R335" s="359"/>
      <c r="S335" s="359"/>
      <c r="T335" s="360"/>
      <c r="U335" s="37" t="s">
        <v>65</v>
      </c>
      <c r="V335" s="356">
        <f>IFERROR(SUM(V326:V333),"0")</f>
        <v>1075</v>
      </c>
      <c r="W335" s="356">
        <f>IFERROR(SUM(W326:W333),"0")</f>
        <v>1080</v>
      </c>
      <c r="X335" s="37"/>
      <c r="Y335" s="357"/>
      <c r="Z335" s="357"/>
    </row>
    <row r="336" spans="1:53" ht="14.25" hidden="1" customHeight="1" x14ac:dyDescent="0.25">
      <c r="A336" s="366" t="s">
        <v>97</v>
      </c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2"/>
      <c r="P336" s="362"/>
      <c r="Q336" s="362"/>
      <c r="R336" s="362"/>
      <c r="S336" s="362"/>
      <c r="T336" s="362"/>
      <c r="U336" s="362"/>
      <c r="V336" s="362"/>
      <c r="W336" s="362"/>
      <c r="X336" s="362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64">
        <v>4607091383980</v>
      </c>
      <c r="E337" s="365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70"/>
      <c r="P337" s="370"/>
      <c r="Q337" s="370"/>
      <c r="R337" s="365"/>
      <c r="S337" s="34"/>
      <c r="T337" s="34"/>
      <c r="U337" s="35" t="s">
        <v>65</v>
      </c>
      <c r="V337" s="354">
        <v>1200</v>
      </c>
      <c r="W337" s="355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64">
        <v>4680115883314</v>
      </c>
      <c r="E338" s="365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72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70"/>
      <c r="P338" s="370"/>
      <c r="Q338" s="370"/>
      <c r="R338" s="365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64">
        <v>4607091384178</v>
      </c>
      <c r="E339" s="365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70"/>
      <c r="P339" s="370"/>
      <c r="Q339" s="370"/>
      <c r="R339" s="365"/>
      <c r="S339" s="34"/>
      <c r="T339" s="34"/>
      <c r="U339" s="35" t="s">
        <v>65</v>
      </c>
      <c r="V339" s="354">
        <v>0</v>
      </c>
      <c r="W339" s="355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1"/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3"/>
      <c r="N340" s="358" t="s">
        <v>66</v>
      </c>
      <c r="O340" s="359"/>
      <c r="P340" s="359"/>
      <c r="Q340" s="359"/>
      <c r="R340" s="359"/>
      <c r="S340" s="359"/>
      <c r="T340" s="360"/>
      <c r="U340" s="37" t="s">
        <v>67</v>
      </c>
      <c r="V340" s="356">
        <f>IFERROR(V337/H337,"0")+IFERROR(V338/H338,"0")+IFERROR(V339/H339,"0")</f>
        <v>80</v>
      </c>
      <c r="W340" s="356">
        <f>IFERROR(W337/H337,"0")+IFERROR(W338/H338,"0")+IFERROR(W339/H339,"0")</f>
        <v>80</v>
      </c>
      <c r="X340" s="356">
        <f>IFERROR(IF(X337="",0,X337),"0")+IFERROR(IF(X338="",0,X338),"0")+IFERROR(IF(X339="",0,X339),"0")</f>
        <v>1.7399999999999998</v>
      </c>
      <c r="Y340" s="357"/>
      <c r="Z340" s="357"/>
    </row>
    <row r="341" spans="1:53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2"/>
      <c r="M341" s="363"/>
      <c r="N341" s="358" t="s">
        <v>66</v>
      </c>
      <c r="O341" s="359"/>
      <c r="P341" s="359"/>
      <c r="Q341" s="359"/>
      <c r="R341" s="359"/>
      <c r="S341" s="359"/>
      <c r="T341" s="360"/>
      <c r="U341" s="37" t="s">
        <v>65</v>
      </c>
      <c r="V341" s="356">
        <f>IFERROR(SUM(V337:V339),"0")</f>
        <v>1200</v>
      </c>
      <c r="W341" s="356">
        <f>IFERROR(SUM(W337:W339),"0")</f>
        <v>1200</v>
      </c>
      <c r="X341" s="37"/>
      <c r="Y341" s="357"/>
      <c r="Z341" s="357"/>
    </row>
    <row r="342" spans="1:53" ht="14.25" hidden="1" customHeight="1" x14ac:dyDescent="0.25">
      <c r="A342" s="366" t="s">
        <v>68</v>
      </c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2"/>
      <c r="N342" s="362"/>
      <c r="O342" s="362"/>
      <c r="P342" s="362"/>
      <c r="Q342" s="362"/>
      <c r="R342" s="362"/>
      <c r="S342" s="362"/>
      <c r="T342" s="362"/>
      <c r="U342" s="362"/>
      <c r="V342" s="362"/>
      <c r="W342" s="362"/>
      <c r="X342" s="362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64">
        <v>4607091383928</v>
      </c>
      <c r="E343" s="365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607" t="s">
        <v>484</v>
      </c>
      <c r="O343" s="370"/>
      <c r="P343" s="370"/>
      <c r="Q343" s="370"/>
      <c r="R343" s="365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64">
        <v>4607091384260</v>
      </c>
      <c r="E344" s="365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70"/>
      <c r="P344" s="370"/>
      <c r="Q344" s="370"/>
      <c r="R344" s="365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1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3"/>
      <c r="N345" s="358" t="s">
        <v>66</v>
      </c>
      <c r="O345" s="359"/>
      <c r="P345" s="359"/>
      <c r="Q345" s="359"/>
      <c r="R345" s="359"/>
      <c r="S345" s="359"/>
      <c r="T345" s="360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2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3"/>
      <c r="N346" s="358" t="s">
        <v>66</v>
      </c>
      <c r="O346" s="359"/>
      <c r="P346" s="359"/>
      <c r="Q346" s="359"/>
      <c r="R346" s="359"/>
      <c r="S346" s="359"/>
      <c r="T346" s="360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66" t="s">
        <v>203</v>
      </c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2"/>
      <c r="N347" s="362"/>
      <c r="O347" s="362"/>
      <c r="P347" s="362"/>
      <c r="Q347" s="362"/>
      <c r="R347" s="362"/>
      <c r="S347" s="362"/>
      <c r="T347" s="362"/>
      <c r="U347" s="362"/>
      <c r="V347" s="362"/>
      <c r="W347" s="362"/>
      <c r="X347" s="362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64">
        <v>4607091384673</v>
      </c>
      <c r="E348" s="365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70"/>
      <c r="P348" s="370"/>
      <c r="Q348" s="370"/>
      <c r="R348" s="365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1"/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2"/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6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99" t="s">
        <v>489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50"/>
      <c r="Z351" s="350"/>
    </row>
    <row r="352" spans="1:53" ht="14.25" hidden="1" customHeight="1" x14ac:dyDescent="0.25">
      <c r="A352" s="366" t="s">
        <v>105</v>
      </c>
      <c r="B352" s="362"/>
      <c r="C352" s="362"/>
      <c r="D352" s="362"/>
      <c r="E352" s="362"/>
      <c r="F352" s="362"/>
      <c r="G352" s="362"/>
      <c r="H352" s="362"/>
      <c r="I352" s="362"/>
      <c r="J352" s="362"/>
      <c r="K352" s="362"/>
      <c r="L352" s="362"/>
      <c r="M352" s="362"/>
      <c r="N352" s="362"/>
      <c r="O352" s="362"/>
      <c r="P352" s="362"/>
      <c r="Q352" s="362"/>
      <c r="R352" s="362"/>
      <c r="S352" s="362"/>
      <c r="T352" s="362"/>
      <c r="U352" s="362"/>
      <c r="V352" s="362"/>
      <c r="W352" s="362"/>
      <c r="X352" s="362"/>
      <c r="Y352" s="349"/>
      <c r="Z352" s="349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64">
        <v>4607091384185</v>
      </c>
      <c r="E353" s="365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70"/>
      <c r="P353" s="370"/>
      <c r="Q353" s="370"/>
      <c r="R353" s="365"/>
      <c r="S353" s="34"/>
      <c r="T353" s="34"/>
      <c r="U353" s="35" t="s">
        <v>65</v>
      </c>
      <c r="V353" s="354">
        <v>0</v>
      </c>
      <c r="W353" s="355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64">
        <v>4607091384192</v>
      </c>
      <c r="E354" s="365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70"/>
      <c r="P354" s="370"/>
      <c r="Q354" s="370"/>
      <c r="R354" s="365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64">
        <v>4680115881907</v>
      </c>
      <c r="E355" s="365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70"/>
      <c r="P355" s="370"/>
      <c r="Q355" s="370"/>
      <c r="R355" s="365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64">
        <v>4680115883925</v>
      </c>
      <c r="E356" s="365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70"/>
      <c r="P356" s="370"/>
      <c r="Q356" s="370"/>
      <c r="R356" s="365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64">
        <v>4607091384680</v>
      </c>
      <c r="E357" s="365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70"/>
      <c r="P357" s="370"/>
      <c r="Q357" s="370"/>
      <c r="R357" s="365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1"/>
      <c r="B358" s="362"/>
      <c r="C358" s="362"/>
      <c r="D358" s="362"/>
      <c r="E358" s="362"/>
      <c r="F358" s="362"/>
      <c r="G358" s="362"/>
      <c r="H358" s="362"/>
      <c r="I358" s="362"/>
      <c r="J358" s="362"/>
      <c r="K358" s="362"/>
      <c r="L358" s="362"/>
      <c r="M358" s="363"/>
      <c r="N358" s="358" t="s">
        <v>66</v>
      </c>
      <c r="O358" s="359"/>
      <c r="P358" s="359"/>
      <c r="Q358" s="359"/>
      <c r="R358" s="359"/>
      <c r="S358" s="359"/>
      <c r="T358" s="360"/>
      <c r="U358" s="37" t="s">
        <v>67</v>
      </c>
      <c r="V358" s="356">
        <f>IFERROR(V353/H353,"0")+IFERROR(V354/H354,"0")+IFERROR(V355/H355,"0")+IFERROR(V356/H356,"0")+IFERROR(V357/H357,"0")</f>
        <v>0</v>
      </c>
      <c r="W358" s="356">
        <f>IFERROR(W353/H353,"0")+IFERROR(W354/H354,"0")+IFERROR(W355/H355,"0")+IFERROR(W356/H356,"0")+IFERROR(W357/H357,"0")</f>
        <v>0</v>
      </c>
      <c r="X358" s="356">
        <f>IFERROR(IF(X353="",0,X353),"0")+IFERROR(IF(X354="",0,X354),"0")+IFERROR(IF(X355="",0,X355),"0")+IFERROR(IF(X356="",0,X356),"0")+IFERROR(IF(X357="",0,X357),"0")</f>
        <v>0</v>
      </c>
      <c r="Y358" s="357"/>
      <c r="Z358" s="357"/>
    </row>
    <row r="359" spans="1:53" hidden="1" x14ac:dyDescent="0.2">
      <c r="A359" s="362"/>
      <c r="B359" s="362"/>
      <c r="C359" s="362"/>
      <c r="D359" s="362"/>
      <c r="E359" s="362"/>
      <c r="F359" s="362"/>
      <c r="G359" s="362"/>
      <c r="H359" s="362"/>
      <c r="I359" s="362"/>
      <c r="J359" s="362"/>
      <c r="K359" s="362"/>
      <c r="L359" s="362"/>
      <c r="M359" s="363"/>
      <c r="N359" s="358" t="s">
        <v>66</v>
      </c>
      <c r="O359" s="359"/>
      <c r="P359" s="359"/>
      <c r="Q359" s="359"/>
      <c r="R359" s="359"/>
      <c r="S359" s="359"/>
      <c r="T359" s="360"/>
      <c r="U359" s="37" t="s">
        <v>65</v>
      </c>
      <c r="V359" s="356">
        <f>IFERROR(SUM(V353:V357),"0")</f>
        <v>0</v>
      </c>
      <c r="W359" s="356">
        <f>IFERROR(SUM(W353:W357),"0")</f>
        <v>0</v>
      </c>
      <c r="X359" s="37"/>
      <c r="Y359" s="357"/>
      <c r="Z359" s="357"/>
    </row>
    <row r="360" spans="1:53" ht="14.25" hidden="1" customHeight="1" x14ac:dyDescent="0.25">
      <c r="A360" s="366" t="s">
        <v>60</v>
      </c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2"/>
      <c r="N360" s="362"/>
      <c r="O360" s="362"/>
      <c r="P360" s="362"/>
      <c r="Q360" s="362"/>
      <c r="R360" s="362"/>
      <c r="S360" s="362"/>
      <c r="T360" s="362"/>
      <c r="U360" s="362"/>
      <c r="V360" s="362"/>
      <c r="W360" s="362"/>
      <c r="X360" s="362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64">
        <v>4607091384802</v>
      </c>
      <c r="E361" s="365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70"/>
      <c r="P361" s="370"/>
      <c r="Q361" s="370"/>
      <c r="R361" s="365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64">
        <v>4607091384826</v>
      </c>
      <c r="E362" s="365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70"/>
      <c r="P362" s="370"/>
      <c r="Q362" s="370"/>
      <c r="R362" s="365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1"/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63"/>
      <c r="N363" s="358" t="s">
        <v>66</v>
      </c>
      <c r="O363" s="359"/>
      <c r="P363" s="359"/>
      <c r="Q363" s="359"/>
      <c r="R363" s="359"/>
      <c r="S363" s="359"/>
      <c r="T363" s="360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2"/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3"/>
      <c r="N364" s="358" t="s">
        <v>66</v>
      </c>
      <c r="O364" s="359"/>
      <c r="P364" s="359"/>
      <c r="Q364" s="359"/>
      <c r="R364" s="359"/>
      <c r="S364" s="359"/>
      <c r="T364" s="360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66" t="s">
        <v>68</v>
      </c>
      <c r="B365" s="362"/>
      <c r="C365" s="362"/>
      <c r="D365" s="362"/>
      <c r="E365" s="362"/>
      <c r="F365" s="362"/>
      <c r="G365" s="362"/>
      <c r="H365" s="362"/>
      <c r="I365" s="362"/>
      <c r="J365" s="362"/>
      <c r="K365" s="362"/>
      <c r="L365" s="362"/>
      <c r="M365" s="362"/>
      <c r="N365" s="362"/>
      <c r="O365" s="362"/>
      <c r="P365" s="362"/>
      <c r="Q365" s="362"/>
      <c r="R365" s="362"/>
      <c r="S365" s="362"/>
      <c r="T365" s="362"/>
      <c r="U365" s="362"/>
      <c r="V365" s="362"/>
      <c r="W365" s="362"/>
      <c r="X365" s="362"/>
      <c r="Y365" s="349"/>
      <c r="Z365" s="349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64">
        <v>4607091384246</v>
      </c>
      <c r="E366" s="365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70"/>
      <c r="P366" s="370"/>
      <c r="Q366" s="370"/>
      <c r="R366" s="365"/>
      <c r="S366" s="34"/>
      <c r="T366" s="34"/>
      <c r="U366" s="35" t="s">
        <v>65</v>
      </c>
      <c r="V366" s="354">
        <v>20</v>
      </c>
      <c r="W366" s="355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64">
        <v>4680115881976</v>
      </c>
      <c r="E367" s="365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70"/>
      <c r="P367" s="370"/>
      <c r="Q367" s="370"/>
      <c r="R367" s="365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64">
        <v>4607091384253</v>
      </c>
      <c r="E368" s="365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70"/>
      <c r="P368" s="370"/>
      <c r="Q368" s="370"/>
      <c r="R368" s="365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64">
        <v>4680115881969</v>
      </c>
      <c r="E369" s="365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70"/>
      <c r="P369" s="370"/>
      <c r="Q369" s="370"/>
      <c r="R369" s="365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1"/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2"/>
      <c r="M370" s="363"/>
      <c r="N370" s="358" t="s">
        <v>66</v>
      </c>
      <c r="O370" s="359"/>
      <c r="P370" s="359"/>
      <c r="Q370" s="359"/>
      <c r="R370" s="359"/>
      <c r="S370" s="359"/>
      <c r="T370" s="360"/>
      <c r="U370" s="37" t="s">
        <v>67</v>
      </c>
      <c r="V370" s="356">
        <f>IFERROR(V366/H366,"0")+IFERROR(V367/H367,"0")+IFERROR(V368/H368,"0")+IFERROR(V369/H369,"0")</f>
        <v>2.5641025641025643</v>
      </c>
      <c r="W370" s="356">
        <f>IFERROR(W366/H366,"0")+IFERROR(W367/H367,"0")+IFERROR(W368/H368,"0")+IFERROR(W369/H369,"0")</f>
        <v>3</v>
      </c>
      <c r="X370" s="356">
        <f>IFERROR(IF(X366="",0,X366),"0")+IFERROR(IF(X367="",0,X367),"0")+IFERROR(IF(X368="",0,X368),"0")+IFERROR(IF(X369="",0,X369),"0")</f>
        <v>6.5250000000000002E-2</v>
      </c>
      <c r="Y370" s="357"/>
      <c r="Z370" s="357"/>
    </row>
    <row r="371" spans="1:53" x14ac:dyDescent="0.2">
      <c r="A371" s="362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3"/>
      <c r="N371" s="358" t="s">
        <v>66</v>
      </c>
      <c r="O371" s="359"/>
      <c r="P371" s="359"/>
      <c r="Q371" s="359"/>
      <c r="R371" s="359"/>
      <c r="S371" s="359"/>
      <c r="T371" s="360"/>
      <c r="U371" s="37" t="s">
        <v>65</v>
      </c>
      <c r="V371" s="356">
        <f>IFERROR(SUM(V366:V369),"0")</f>
        <v>20</v>
      </c>
      <c r="W371" s="356">
        <f>IFERROR(SUM(W366:W369),"0")</f>
        <v>23.4</v>
      </c>
      <c r="X371" s="37"/>
      <c r="Y371" s="357"/>
      <c r="Z371" s="357"/>
    </row>
    <row r="372" spans="1:53" ht="14.25" hidden="1" customHeight="1" x14ac:dyDescent="0.25">
      <c r="A372" s="366" t="s">
        <v>203</v>
      </c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2"/>
      <c r="N372" s="362"/>
      <c r="O372" s="362"/>
      <c r="P372" s="362"/>
      <c r="Q372" s="362"/>
      <c r="R372" s="362"/>
      <c r="S372" s="362"/>
      <c r="T372" s="362"/>
      <c r="U372" s="362"/>
      <c r="V372" s="362"/>
      <c r="W372" s="362"/>
      <c r="X372" s="362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64">
        <v>4607091389357</v>
      </c>
      <c r="E373" s="365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70"/>
      <c r="P373" s="370"/>
      <c r="Q373" s="370"/>
      <c r="R373" s="365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1"/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450" t="s">
        <v>514</v>
      </c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1"/>
      <c r="O376" s="451"/>
      <c r="P376" s="451"/>
      <c r="Q376" s="451"/>
      <c r="R376" s="451"/>
      <c r="S376" s="451"/>
      <c r="T376" s="451"/>
      <c r="U376" s="451"/>
      <c r="V376" s="451"/>
      <c r="W376" s="451"/>
      <c r="X376" s="451"/>
      <c r="Y376" s="48"/>
      <c r="Z376" s="48"/>
    </row>
    <row r="377" spans="1:53" ht="16.5" hidden="1" customHeight="1" x14ac:dyDescent="0.25">
      <c r="A377" s="399" t="s">
        <v>515</v>
      </c>
      <c r="B377" s="362"/>
      <c r="C377" s="362"/>
      <c r="D377" s="362"/>
      <c r="E377" s="362"/>
      <c r="F377" s="362"/>
      <c r="G377" s="362"/>
      <c r="H377" s="362"/>
      <c r="I377" s="362"/>
      <c r="J377" s="362"/>
      <c r="K377" s="362"/>
      <c r="L377" s="362"/>
      <c r="M377" s="362"/>
      <c r="N377" s="362"/>
      <c r="O377" s="362"/>
      <c r="P377" s="362"/>
      <c r="Q377" s="362"/>
      <c r="R377" s="362"/>
      <c r="S377" s="362"/>
      <c r="T377" s="362"/>
      <c r="U377" s="362"/>
      <c r="V377" s="362"/>
      <c r="W377" s="362"/>
      <c r="X377" s="362"/>
      <c r="Y377" s="350"/>
      <c r="Z377" s="350"/>
    </row>
    <row r="378" spans="1:53" ht="14.25" hidden="1" customHeight="1" x14ac:dyDescent="0.25">
      <c r="A378" s="366" t="s">
        <v>105</v>
      </c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2"/>
      <c r="N378" s="362"/>
      <c r="O378" s="362"/>
      <c r="P378" s="362"/>
      <c r="Q378" s="362"/>
      <c r="R378" s="362"/>
      <c r="S378" s="362"/>
      <c r="T378" s="362"/>
      <c r="U378" s="362"/>
      <c r="V378" s="362"/>
      <c r="W378" s="362"/>
      <c r="X378" s="362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64">
        <v>4607091389708</v>
      </c>
      <c r="E379" s="365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70"/>
      <c r="P379" s="370"/>
      <c r="Q379" s="370"/>
      <c r="R379" s="365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64">
        <v>4607091389692</v>
      </c>
      <c r="E380" s="365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70"/>
      <c r="P380" s="370"/>
      <c r="Q380" s="370"/>
      <c r="R380" s="365"/>
      <c r="S380" s="34"/>
      <c r="T380" s="34"/>
      <c r="U380" s="35" t="s">
        <v>65</v>
      </c>
      <c r="V380" s="354">
        <v>49.5</v>
      </c>
      <c r="W380" s="355">
        <f>IFERROR(IF(V380="",0,CEILING((V380/$H380),1)*$H380),"")</f>
        <v>51.300000000000004</v>
      </c>
      <c r="X380" s="36">
        <f>IFERROR(IF(W380=0,"",ROUNDUP(W380/H380,0)*0.00753),"")</f>
        <v>0.14307</v>
      </c>
      <c r="Y380" s="56"/>
      <c r="Z380" s="57"/>
      <c r="AD380" s="58"/>
      <c r="BA380" s="266" t="s">
        <v>1</v>
      </c>
    </row>
    <row r="381" spans="1:53" x14ac:dyDescent="0.2">
      <c r="A381" s="361"/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3"/>
      <c r="N381" s="358" t="s">
        <v>66</v>
      </c>
      <c r="O381" s="359"/>
      <c r="P381" s="359"/>
      <c r="Q381" s="359"/>
      <c r="R381" s="359"/>
      <c r="S381" s="359"/>
      <c r="T381" s="360"/>
      <c r="U381" s="37" t="s">
        <v>67</v>
      </c>
      <c r="V381" s="356">
        <f>IFERROR(V379/H379,"0")+IFERROR(V380/H380,"0")</f>
        <v>18.333333333333332</v>
      </c>
      <c r="W381" s="356">
        <f>IFERROR(W379/H379,"0")+IFERROR(W380/H380,"0")</f>
        <v>19</v>
      </c>
      <c r="X381" s="356">
        <f>IFERROR(IF(X379="",0,X379),"0")+IFERROR(IF(X380="",0,X380),"0")</f>
        <v>0.14307</v>
      </c>
      <c r="Y381" s="357"/>
      <c r="Z381" s="357"/>
    </row>
    <row r="382" spans="1:53" x14ac:dyDescent="0.2">
      <c r="A382" s="362"/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3"/>
      <c r="N382" s="358" t="s">
        <v>66</v>
      </c>
      <c r="O382" s="359"/>
      <c r="P382" s="359"/>
      <c r="Q382" s="359"/>
      <c r="R382" s="359"/>
      <c r="S382" s="359"/>
      <c r="T382" s="360"/>
      <c r="U382" s="37" t="s">
        <v>65</v>
      </c>
      <c r="V382" s="356">
        <f>IFERROR(SUM(V379:V380),"0")</f>
        <v>49.5</v>
      </c>
      <c r="W382" s="356">
        <f>IFERROR(SUM(W379:W380),"0")</f>
        <v>51.300000000000004</v>
      </c>
      <c r="X382" s="37"/>
      <c r="Y382" s="357"/>
      <c r="Z382" s="357"/>
    </row>
    <row r="383" spans="1:53" ht="14.25" hidden="1" customHeight="1" x14ac:dyDescent="0.25">
      <c r="A383" s="366" t="s">
        <v>60</v>
      </c>
      <c r="B383" s="362"/>
      <c r="C383" s="362"/>
      <c r="D383" s="362"/>
      <c r="E383" s="362"/>
      <c r="F383" s="362"/>
      <c r="G383" s="362"/>
      <c r="H383" s="362"/>
      <c r="I383" s="362"/>
      <c r="J383" s="362"/>
      <c r="K383" s="362"/>
      <c r="L383" s="362"/>
      <c r="M383" s="362"/>
      <c r="N383" s="362"/>
      <c r="O383" s="362"/>
      <c r="P383" s="362"/>
      <c r="Q383" s="362"/>
      <c r="R383" s="362"/>
      <c r="S383" s="362"/>
      <c r="T383" s="362"/>
      <c r="U383" s="362"/>
      <c r="V383" s="362"/>
      <c r="W383" s="362"/>
      <c r="X383" s="362"/>
      <c r="Y383" s="349"/>
      <c r="Z383" s="349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64">
        <v>4607091389753</v>
      </c>
      <c r="E384" s="365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70"/>
      <c r="P384" s="370"/>
      <c r="Q384" s="370"/>
      <c r="R384" s="365"/>
      <c r="S384" s="34"/>
      <c r="T384" s="34"/>
      <c r="U384" s="35" t="s">
        <v>65</v>
      </c>
      <c r="V384" s="354">
        <v>100</v>
      </c>
      <c r="W384" s="355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64">
        <v>4607091389760</v>
      </c>
      <c r="E385" s="365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70"/>
      <c r="P385" s="370"/>
      <c r="Q385" s="370"/>
      <c r="R385" s="365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64">
        <v>4607091389746</v>
      </c>
      <c r="E386" s="365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70"/>
      <c r="P386" s="370"/>
      <c r="Q386" s="370"/>
      <c r="R386" s="365"/>
      <c r="S386" s="34"/>
      <c r="T386" s="34"/>
      <c r="U386" s="35" t="s">
        <v>65</v>
      </c>
      <c r="V386" s="354">
        <v>130</v>
      </c>
      <c r="W386" s="355">
        <f t="shared" si="18"/>
        <v>130.20000000000002</v>
      </c>
      <c r="X386" s="36">
        <f>IFERROR(IF(W386=0,"",ROUNDUP(W386/H386,0)*0.00753),"")</f>
        <v>0.23343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64">
        <v>4680115882928</v>
      </c>
      <c r="E387" s="365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70"/>
      <c r="P387" s="370"/>
      <c r="Q387" s="370"/>
      <c r="R387" s="365"/>
      <c r="S387" s="34"/>
      <c r="T387" s="34"/>
      <c r="U387" s="35" t="s">
        <v>65</v>
      </c>
      <c r="V387" s="354">
        <v>224</v>
      </c>
      <c r="W387" s="355">
        <f t="shared" si="18"/>
        <v>225.12</v>
      </c>
      <c r="X387" s="36">
        <f>IFERROR(IF(W387=0,"",ROUNDUP(W387/H387,0)*0.00753),"")</f>
        <v>1.00902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64">
        <v>4680115883147</v>
      </c>
      <c r="E388" s="365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70"/>
      <c r="P388" s="370"/>
      <c r="Q388" s="370"/>
      <c r="R388" s="365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64">
        <v>4607091384338</v>
      </c>
      <c r="E389" s="365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70"/>
      <c r="P389" s="370"/>
      <c r="Q389" s="370"/>
      <c r="R389" s="365"/>
      <c r="S389" s="34"/>
      <c r="T389" s="34"/>
      <c r="U389" s="35" t="s">
        <v>65</v>
      </c>
      <c r="V389" s="354">
        <v>70</v>
      </c>
      <c r="W389" s="355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64">
        <v>4680115883154</v>
      </c>
      <c r="E390" s="365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70"/>
      <c r="P390" s="370"/>
      <c r="Q390" s="370"/>
      <c r="R390" s="365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64">
        <v>4607091389524</v>
      </c>
      <c r="E391" s="365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70"/>
      <c r="P391" s="370"/>
      <c r="Q391" s="370"/>
      <c r="R391" s="365"/>
      <c r="S391" s="34"/>
      <c r="T391" s="34"/>
      <c r="U391" s="35" t="s">
        <v>65</v>
      </c>
      <c r="V391" s="354">
        <v>108.5</v>
      </c>
      <c r="W391" s="355">
        <f t="shared" si="18"/>
        <v>109.2</v>
      </c>
      <c r="X391" s="36">
        <f t="shared" si="19"/>
        <v>0.26103999999999999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64">
        <v>4680115883161</v>
      </c>
      <c r="E392" s="365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70"/>
      <c r="P392" s="370"/>
      <c r="Q392" s="370"/>
      <c r="R392" s="365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64">
        <v>4607091384345</v>
      </c>
      <c r="E393" s="365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70"/>
      <c r="P393" s="370"/>
      <c r="Q393" s="370"/>
      <c r="R393" s="365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64">
        <v>4680115883178</v>
      </c>
      <c r="E394" s="365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70"/>
      <c r="P394" s="370"/>
      <c r="Q394" s="370"/>
      <c r="R394" s="365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64">
        <v>4607091389531</v>
      </c>
      <c r="E395" s="365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70"/>
      <c r="P395" s="370"/>
      <c r="Q395" s="370"/>
      <c r="R395" s="365"/>
      <c r="S395" s="34"/>
      <c r="T395" s="34"/>
      <c r="U395" s="35" t="s">
        <v>65</v>
      </c>
      <c r="V395" s="354">
        <v>52.5</v>
      </c>
      <c r="W395" s="355">
        <f t="shared" si="18"/>
        <v>52.5</v>
      </c>
      <c r="X395" s="36">
        <f t="shared" si="19"/>
        <v>0.1255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64">
        <v>4680115883185</v>
      </c>
      <c r="E396" s="365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70"/>
      <c r="P396" s="370"/>
      <c r="Q396" s="370"/>
      <c r="R396" s="365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1"/>
      <c r="B397" s="362"/>
      <c r="C397" s="362"/>
      <c r="D397" s="362"/>
      <c r="E397" s="362"/>
      <c r="F397" s="362"/>
      <c r="G397" s="362"/>
      <c r="H397" s="362"/>
      <c r="I397" s="362"/>
      <c r="J397" s="362"/>
      <c r="K397" s="362"/>
      <c r="L397" s="362"/>
      <c r="M397" s="363"/>
      <c r="N397" s="358" t="s">
        <v>66</v>
      </c>
      <c r="O397" s="359"/>
      <c r="P397" s="359"/>
      <c r="Q397" s="359"/>
      <c r="R397" s="359"/>
      <c r="S397" s="359"/>
      <c r="T397" s="360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298.09523809523813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300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1.9803899999999999</v>
      </c>
      <c r="Y397" s="357"/>
      <c r="Z397" s="357"/>
    </row>
    <row r="398" spans="1:53" x14ac:dyDescent="0.2">
      <c r="A398" s="362"/>
      <c r="B398" s="362"/>
      <c r="C398" s="362"/>
      <c r="D398" s="362"/>
      <c r="E398" s="362"/>
      <c r="F398" s="362"/>
      <c r="G398" s="362"/>
      <c r="H398" s="362"/>
      <c r="I398" s="362"/>
      <c r="J398" s="362"/>
      <c r="K398" s="362"/>
      <c r="L398" s="362"/>
      <c r="M398" s="363"/>
      <c r="N398" s="358" t="s">
        <v>66</v>
      </c>
      <c r="O398" s="359"/>
      <c r="P398" s="359"/>
      <c r="Q398" s="359"/>
      <c r="R398" s="359"/>
      <c r="S398" s="359"/>
      <c r="T398" s="360"/>
      <c r="U398" s="37" t="s">
        <v>65</v>
      </c>
      <c r="V398" s="356">
        <f>IFERROR(SUM(V384:V396),"0")</f>
        <v>685</v>
      </c>
      <c r="W398" s="356">
        <f>IFERROR(SUM(W384:W396),"0")</f>
        <v>689.22</v>
      </c>
      <c r="X398" s="37"/>
      <c r="Y398" s="357"/>
      <c r="Z398" s="357"/>
    </row>
    <row r="399" spans="1:53" ht="14.25" hidden="1" customHeight="1" x14ac:dyDescent="0.25">
      <c r="A399" s="366" t="s">
        <v>68</v>
      </c>
      <c r="B399" s="362"/>
      <c r="C399" s="362"/>
      <c r="D399" s="362"/>
      <c r="E399" s="362"/>
      <c r="F399" s="362"/>
      <c r="G399" s="362"/>
      <c r="H399" s="362"/>
      <c r="I399" s="362"/>
      <c r="J399" s="362"/>
      <c r="K399" s="362"/>
      <c r="L399" s="362"/>
      <c r="M399" s="362"/>
      <c r="N399" s="362"/>
      <c r="O399" s="362"/>
      <c r="P399" s="362"/>
      <c r="Q399" s="362"/>
      <c r="R399" s="362"/>
      <c r="S399" s="362"/>
      <c r="T399" s="362"/>
      <c r="U399" s="362"/>
      <c r="V399" s="362"/>
      <c r="W399" s="362"/>
      <c r="X399" s="362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64">
        <v>4607091389685</v>
      </c>
      <c r="E400" s="365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45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70"/>
      <c r="P400" s="370"/>
      <c r="Q400" s="370"/>
      <c r="R400" s="365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64">
        <v>4607091389654</v>
      </c>
      <c r="E401" s="365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6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70"/>
      <c r="P401" s="370"/>
      <c r="Q401" s="370"/>
      <c r="R401" s="365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64">
        <v>4607091384352</v>
      </c>
      <c r="E402" s="365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70"/>
      <c r="P402" s="370"/>
      <c r="Q402" s="370"/>
      <c r="R402" s="365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64">
        <v>4607091389661</v>
      </c>
      <c r="E403" s="365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5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70"/>
      <c r="P403" s="370"/>
      <c r="Q403" s="370"/>
      <c r="R403" s="365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1"/>
      <c r="B404" s="362"/>
      <c r="C404" s="362"/>
      <c r="D404" s="362"/>
      <c r="E404" s="362"/>
      <c r="F404" s="362"/>
      <c r="G404" s="362"/>
      <c r="H404" s="362"/>
      <c r="I404" s="362"/>
      <c r="J404" s="362"/>
      <c r="K404" s="362"/>
      <c r="L404" s="362"/>
      <c r="M404" s="363"/>
      <c r="N404" s="358" t="s">
        <v>66</v>
      </c>
      <c r="O404" s="359"/>
      <c r="P404" s="359"/>
      <c r="Q404" s="359"/>
      <c r="R404" s="359"/>
      <c r="S404" s="359"/>
      <c r="T404" s="360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2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3"/>
      <c r="N405" s="358" t="s">
        <v>66</v>
      </c>
      <c r="O405" s="359"/>
      <c r="P405" s="359"/>
      <c r="Q405" s="359"/>
      <c r="R405" s="359"/>
      <c r="S405" s="359"/>
      <c r="T405" s="360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66" t="s">
        <v>203</v>
      </c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2"/>
      <c r="N406" s="362"/>
      <c r="O406" s="362"/>
      <c r="P406" s="362"/>
      <c r="Q406" s="362"/>
      <c r="R406" s="362"/>
      <c r="S406" s="362"/>
      <c r="T406" s="362"/>
      <c r="U406" s="362"/>
      <c r="V406" s="362"/>
      <c r="W406" s="362"/>
      <c r="X406" s="362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64">
        <v>4680115881648</v>
      </c>
      <c r="E407" s="365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70"/>
      <c r="P407" s="370"/>
      <c r="Q407" s="370"/>
      <c r="R407" s="365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1"/>
      <c r="B408" s="362"/>
      <c r="C408" s="362"/>
      <c r="D408" s="362"/>
      <c r="E408" s="362"/>
      <c r="F408" s="362"/>
      <c r="G408" s="362"/>
      <c r="H408" s="362"/>
      <c r="I408" s="362"/>
      <c r="J408" s="362"/>
      <c r="K408" s="362"/>
      <c r="L408" s="362"/>
      <c r="M408" s="36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2"/>
      <c r="B409" s="362"/>
      <c r="C409" s="362"/>
      <c r="D409" s="362"/>
      <c r="E409" s="362"/>
      <c r="F409" s="362"/>
      <c r="G409" s="362"/>
      <c r="H409" s="362"/>
      <c r="I409" s="362"/>
      <c r="J409" s="362"/>
      <c r="K409" s="362"/>
      <c r="L409" s="362"/>
      <c r="M409" s="36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66" t="s">
        <v>83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362"/>
      <c r="Y410" s="349"/>
      <c r="Z410" s="349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64">
        <v>4680115884359</v>
      </c>
      <c r="E411" s="365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2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70"/>
      <c r="P411" s="370"/>
      <c r="Q411" s="370"/>
      <c r="R411" s="365"/>
      <c r="S411" s="34"/>
      <c r="T411" s="34"/>
      <c r="U411" s="35" t="s">
        <v>65</v>
      </c>
      <c r="V411" s="354">
        <v>12</v>
      </c>
      <c r="W411" s="355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64">
        <v>4680115884335</v>
      </c>
      <c r="E412" s="365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70"/>
      <c r="P412" s="370"/>
      <c r="Q412" s="370"/>
      <c r="R412" s="365"/>
      <c r="S412" s="34"/>
      <c r="T412" s="34"/>
      <c r="U412" s="35" t="s">
        <v>65</v>
      </c>
      <c r="V412" s="354">
        <v>12</v>
      </c>
      <c r="W412" s="355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64">
        <v>4680115884342</v>
      </c>
      <c r="E413" s="365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70"/>
      <c r="P413" s="370"/>
      <c r="Q413" s="370"/>
      <c r="R413" s="365"/>
      <c r="S413" s="34"/>
      <c r="T413" s="34"/>
      <c r="U413" s="35" t="s">
        <v>65</v>
      </c>
      <c r="V413" s="354">
        <v>12</v>
      </c>
      <c r="W413" s="355">
        <f>IFERROR(IF(V413="",0,CEILING((V413/$H413),1)*$H413),"")</f>
        <v>12</v>
      </c>
      <c r="X413" s="36">
        <f>IFERROR(IF(W413=0,"",ROUNDUP(W413/H413,0)*0.00627),"")</f>
        <v>6.2700000000000006E-2</v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64">
        <v>4680115884113</v>
      </c>
      <c r="E414" s="365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70"/>
      <c r="P414" s="370"/>
      <c r="Q414" s="370"/>
      <c r="R414" s="365"/>
      <c r="S414" s="34"/>
      <c r="T414" s="34"/>
      <c r="U414" s="35" t="s">
        <v>65</v>
      </c>
      <c r="V414" s="354">
        <v>0</v>
      </c>
      <c r="W414" s="35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61"/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3"/>
      <c r="N415" s="358" t="s">
        <v>66</v>
      </c>
      <c r="O415" s="359"/>
      <c r="P415" s="359"/>
      <c r="Q415" s="359"/>
      <c r="R415" s="359"/>
      <c r="S415" s="359"/>
      <c r="T415" s="360"/>
      <c r="U415" s="37" t="s">
        <v>67</v>
      </c>
      <c r="V415" s="356">
        <f>IFERROR(V411/H411,"0")+IFERROR(V412/H412,"0")+IFERROR(V413/H413,"0")+IFERROR(V414/H414,"0")</f>
        <v>30</v>
      </c>
      <c r="W415" s="356">
        <f>IFERROR(W411/H411,"0")+IFERROR(W412/H412,"0")+IFERROR(W413/H413,"0")+IFERROR(W414/H414,"0")</f>
        <v>30</v>
      </c>
      <c r="X415" s="356">
        <f>IFERROR(IF(X411="",0,X411),"0")+IFERROR(IF(X412="",0,X412),"0")+IFERROR(IF(X413="",0,X413),"0")+IFERROR(IF(X414="",0,X414),"0")</f>
        <v>0.18810000000000002</v>
      </c>
      <c r="Y415" s="357"/>
      <c r="Z415" s="357"/>
    </row>
    <row r="416" spans="1:53" x14ac:dyDescent="0.2">
      <c r="A416" s="362"/>
      <c r="B416" s="362"/>
      <c r="C416" s="362"/>
      <c r="D416" s="362"/>
      <c r="E416" s="362"/>
      <c r="F416" s="362"/>
      <c r="G416" s="362"/>
      <c r="H416" s="362"/>
      <c r="I416" s="362"/>
      <c r="J416" s="362"/>
      <c r="K416" s="362"/>
      <c r="L416" s="362"/>
      <c r="M416" s="363"/>
      <c r="N416" s="358" t="s">
        <v>66</v>
      </c>
      <c r="O416" s="359"/>
      <c r="P416" s="359"/>
      <c r="Q416" s="359"/>
      <c r="R416" s="359"/>
      <c r="S416" s="359"/>
      <c r="T416" s="360"/>
      <c r="U416" s="37" t="s">
        <v>65</v>
      </c>
      <c r="V416" s="356">
        <f>IFERROR(SUM(V411:V414),"0")</f>
        <v>36</v>
      </c>
      <c r="W416" s="356">
        <f>IFERROR(SUM(W411:W414),"0")</f>
        <v>36</v>
      </c>
      <c r="X416" s="37"/>
      <c r="Y416" s="357"/>
      <c r="Z416" s="357"/>
    </row>
    <row r="417" spans="1:53" ht="16.5" hidden="1" customHeight="1" x14ac:dyDescent="0.25">
      <c r="A417" s="399" t="s">
        <v>566</v>
      </c>
      <c r="B417" s="362"/>
      <c r="C417" s="362"/>
      <c r="D417" s="362"/>
      <c r="E417" s="362"/>
      <c r="F417" s="362"/>
      <c r="G417" s="362"/>
      <c r="H417" s="362"/>
      <c r="I417" s="362"/>
      <c r="J417" s="362"/>
      <c r="K417" s="362"/>
      <c r="L417" s="362"/>
      <c r="M417" s="362"/>
      <c r="N417" s="362"/>
      <c r="O417" s="362"/>
      <c r="P417" s="362"/>
      <c r="Q417" s="362"/>
      <c r="R417" s="362"/>
      <c r="S417" s="362"/>
      <c r="T417" s="362"/>
      <c r="U417" s="362"/>
      <c r="V417" s="362"/>
      <c r="W417" s="362"/>
      <c r="X417" s="362"/>
      <c r="Y417" s="350"/>
      <c r="Z417" s="350"/>
    </row>
    <row r="418" spans="1:53" ht="14.25" hidden="1" customHeight="1" x14ac:dyDescent="0.25">
      <c r="A418" s="366" t="s">
        <v>97</v>
      </c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2"/>
      <c r="N418" s="362"/>
      <c r="O418" s="362"/>
      <c r="P418" s="362"/>
      <c r="Q418" s="362"/>
      <c r="R418" s="362"/>
      <c r="S418" s="362"/>
      <c r="T418" s="362"/>
      <c r="U418" s="362"/>
      <c r="V418" s="362"/>
      <c r="W418" s="362"/>
      <c r="X418" s="362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64">
        <v>4607091389388</v>
      </c>
      <c r="E419" s="365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6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70"/>
      <c r="P419" s="370"/>
      <c r="Q419" s="370"/>
      <c r="R419" s="365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64">
        <v>4607091389364</v>
      </c>
      <c r="E420" s="365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70"/>
      <c r="P420" s="370"/>
      <c r="Q420" s="370"/>
      <c r="R420" s="365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1"/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2"/>
      <c r="M421" s="363"/>
      <c r="N421" s="358" t="s">
        <v>66</v>
      </c>
      <c r="O421" s="359"/>
      <c r="P421" s="359"/>
      <c r="Q421" s="359"/>
      <c r="R421" s="359"/>
      <c r="S421" s="359"/>
      <c r="T421" s="360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2"/>
      <c r="B422" s="362"/>
      <c r="C422" s="362"/>
      <c r="D422" s="362"/>
      <c r="E422" s="362"/>
      <c r="F422" s="362"/>
      <c r="G422" s="362"/>
      <c r="H422" s="362"/>
      <c r="I422" s="362"/>
      <c r="J422" s="362"/>
      <c r="K422" s="362"/>
      <c r="L422" s="362"/>
      <c r="M422" s="363"/>
      <c r="N422" s="358" t="s">
        <v>66</v>
      </c>
      <c r="O422" s="359"/>
      <c r="P422" s="359"/>
      <c r="Q422" s="359"/>
      <c r="R422" s="359"/>
      <c r="S422" s="359"/>
      <c r="T422" s="360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66" t="s">
        <v>60</v>
      </c>
      <c r="B423" s="362"/>
      <c r="C423" s="362"/>
      <c r="D423" s="362"/>
      <c r="E423" s="362"/>
      <c r="F423" s="362"/>
      <c r="G423" s="362"/>
      <c r="H423" s="362"/>
      <c r="I423" s="362"/>
      <c r="J423" s="362"/>
      <c r="K423" s="362"/>
      <c r="L423" s="362"/>
      <c r="M423" s="362"/>
      <c r="N423" s="362"/>
      <c r="O423" s="362"/>
      <c r="P423" s="362"/>
      <c r="Q423" s="362"/>
      <c r="R423" s="362"/>
      <c r="S423" s="362"/>
      <c r="T423" s="362"/>
      <c r="U423" s="362"/>
      <c r="V423" s="362"/>
      <c r="W423" s="362"/>
      <c r="X423" s="362"/>
      <c r="Y423" s="349"/>
      <c r="Z423" s="349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64">
        <v>4607091389739</v>
      </c>
      <c r="E424" s="365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70"/>
      <c r="P424" s="370"/>
      <c r="Q424" s="370"/>
      <c r="R424" s="365"/>
      <c r="S424" s="34"/>
      <c r="T424" s="34"/>
      <c r="U424" s="35" t="s">
        <v>65</v>
      </c>
      <c r="V424" s="354">
        <v>50</v>
      </c>
      <c r="W424" s="355">
        <f t="shared" ref="W424:W430" si="20">IFERROR(IF(V424="",0,CEILING((V424/$H424),1)*$H424),"")</f>
        <v>50.400000000000006</v>
      </c>
      <c r="X424" s="36">
        <f>IFERROR(IF(W424=0,"",ROUNDUP(W424/H424,0)*0.00753),"")</f>
        <v>9.0359999999999996E-2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64">
        <v>4680115883048</v>
      </c>
      <c r="E425" s="365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70"/>
      <c r="P425" s="370"/>
      <c r="Q425" s="370"/>
      <c r="R425" s="365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64">
        <v>4607091389425</v>
      </c>
      <c r="E426" s="365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70"/>
      <c r="P426" s="370"/>
      <c r="Q426" s="370"/>
      <c r="R426" s="365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64">
        <v>4680115882911</v>
      </c>
      <c r="E427" s="365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70"/>
      <c r="P427" s="370"/>
      <c r="Q427" s="370"/>
      <c r="R427" s="365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64">
        <v>4680115880771</v>
      </c>
      <c r="E428" s="365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70"/>
      <c r="P428" s="370"/>
      <c r="Q428" s="370"/>
      <c r="R428" s="365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64">
        <v>4607091389500</v>
      </c>
      <c r="E429" s="365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4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70"/>
      <c r="P429" s="370"/>
      <c r="Q429" s="370"/>
      <c r="R429" s="365"/>
      <c r="S429" s="34"/>
      <c r="T429" s="34"/>
      <c r="U429" s="35" t="s">
        <v>65</v>
      </c>
      <c r="V429" s="354">
        <v>126</v>
      </c>
      <c r="W429" s="355">
        <f t="shared" si="20"/>
        <v>126</v>
      </c>
      <c r="X429" s="36">
        <f>IFERROR(IF(W429=0,"",ROUNDUP(W429/H429,0)*0.00502),"")</f>
        <v>0.30120000000000002</v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64">
        <v>4680115881983</v>
      </c>
      <c r="E430" s="365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70"/>
      <c r="P430" s="370"/>
      <c r="Q430" s="370"/>
      <c r="R430" s="365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1"/>
      <c r="B431" s="362"/>
      <c r="C431" s="362"/>
      <c r="D431" s="362"/>
      <c r="E431" s="362"/>
      <c r="F431" s="362"/>
      <c r="G431" s="362"/>
      <c r="H431" s="362"/>
      <c r="I431" s="362"/>
      <c r="J431" s="362"/>
      <c r="K431" s="362"/>
      <c r="L431" s="362"/>
      <c r="M431" s="363"/>
      <c r="N431" s="358" t="s">
        <v>66</v>
      </c>
      <c r="O431" s="359"/>
      <c r="P431" s="359"/>
      <c r="Q431" s="359"/>
      <c r="R431" s="359"/>
      <c r="S431" s="359"/>
      <c r="T431" s="360"/>
      <c r="U431" s="37" t="s">
        <v>67</v>
      </c>
      <c r="V431" s="356">
        <f>IFERROR(V424/H424,"0")+IFERROR(V425/H425,"0")+IFERROR(V426/H426,"0")+IFERROR(V427/H427,"0")+IFERROR(V428/H428,"0")+IFERROR(V429/H429,"0")+IFERROR(V430/H430,"0")</f>
        <v>71.904761904761898</v>
      </c>
      <c r="W431" s="356">
        <f>IFERROR(W424/H424,"0")+IFERROR(W425/H425,"0")+IFERROR(W426/H426,"0")+IFERROR(W427/H427,"0")+IFERROR(W428/H428,"0")+IFERROR(W429/H429,"0")+IFERROR(W430/H430,"0")</f>
        <v>72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0.39156000000000002</v>
      </c>
      <c r="Y431" s="357"/>
      <c r="Z431" s="357"/>
    </row>
    <row r="432" spans="1:53" x14ac:dyDescent="0.2">
      <c r="A432" s="362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3"/>
      <c r="N432" s="358" t="s">
        <v>66</v>
      </c>
      <c r="O432" s="359"/>
      <c r="P432" s="359"/>
      <c r="Q432" s="359"/>
      <c r="R432" s="359"/>
      <c r="S432" s="359"/>
      <c r="T432" s="360"/>
      <c r="U432" s="37" t="s">
        <v>65</v>
      </c>
      <c r="V432" s="356">
        <f>IFERROR(SUM(V424:V430),"0")</f>
        <v>176</v>
      </c>
      <c r="W432" s="356">
        <f>IFERROR(SUM(W424:W430),"0")</f>
        <v>176.4</v>
      </c>
      <c r="X432" s="37"/>
      <c r="Y432" s="357"/>
      <c r="Z432" s="357"/>
    </row>
    <row r="433" spans="1:53" ht="14.25" hidden="1" customHeight="1" x14ac:dyDescent="0.25">
      <c r="A433" s="366" t="s">
        <v>92</v>
      </c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2"/>
      <c r="N433" s="362"/>
      <c r="O433" s="362"/>
      <c r="P433" s="362"/>
      <c r="Q433" s="362"/>
      <c r="R433" s="362"/>
      <c r="S433" s="362"/>
      <c r="T433" s="362"/>
      <c r="U433" s="362"/>
      <c r="V433" s="362"/>
      <c r="W433" s="362"/>
      <c r="X433" s="362"/>
      <c r="Y433" s="349"/>
      <c r="Z433" s="349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64">
        <v>4680115884090</v>
      </c>
      <c r="E434" s="365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70"/>
      <c r="P434" s="370"/>
      <c r="Q434" s="370"/>
      <c r="R434" s="365"/>
      <c r="S434" s="34"/>
      <c r="T434" s="34"/>
      <c r="U434" s="35" t="s">
        <v>65</v>
      </c>
      <c r="V434" s="354">
        <v>0</v>
      </c>
      <c r="W434" s="355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1"/>
      <c r="B435" s="362"/>
      <c r="C435" s="362"/>
      <c r="D435" s="362"/>
      <c r="E435" s="362"/>
      <c r="F435" s="362"/>
      <c r="G435" s="362"/>
      <c r="H435" s="362"/>
      <c r="I435" s="362"/>
      <c r="J435" s="362"/>
      <c r="K435" s="362"/>
      <c r="L435" s="362"/>
      <c r="M435" s="363"/>
      <c r="N435" s="358" t="s">
        <v>66</v>
      </c>
      <c r="O435" s="359"/>
      <c r="P435" s="359"/>
      <c r="Q435" s="359"/>
      <c r="R435" s="359"/>
      <c r="S435" s="359"/>
      <c r="T435" s="360"/>
      <c r="U435" s="37" t="s">
        <v>67</v>
      </c>
      <c r="V435" s="356">
        <f>IFERROR(V434/H434,"0")</f>
        <v>0</v>
      </c>
      <c r="W435" s="356">
        <f>IFERROR(W434/H434,"0")</f>
        <v>0</v>
      </c>
      <c r="X435" s="356">
        <f>IFERROR(IF(X434="",0,X434),"0")</f>
        <v>0</v>
      </c>
      <c r="Y435" s="357"/>
      <c r="Z435" s="357"/>
    </row>
    <row r="436" spans="1:53" hidden="1" x14ac:dyDescent="0.2">
      <c r="A436" s="362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3"/>
      <c r="N436" s="358" t="s">
        <v>66</v>
      </c>
      <c r="O436" s="359"/>
      <c r="P436" s="359"/>
      <c r="Q436" s="359"/>
      <c r="R436" s="359"/>
      <c r="S436" s="359"/>
      <c r="T436" s="360"/>
      <c r="U436" s="37" t="s">
        <v>65</v>
      </c>
      <c r="V436" s="356">
        <f>IFERROR(SUM(V434:V434),"0")</f>
        <v>0</v>
      </c>
      <c r="W436" s="356">
        <f>IFERROR(SUM(W434:W434),"0")</f>
        <v>0</v>
      </c>
      <c r="X436" s="37"/>
      <c r="Y436" s="357"/>
      <c r="Z436" s="357"/>
    </row>
    <row r="437" spans="1:53" ht="14.25" hidden="1" customHeight="1" x14ac:dyDescent="0.25">
      <c r="A437" s="366" t="s">
        <v>587</v>
      </c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2"/>
      <c r="N437" s="362"/>
      <c r="O437" s="362"/>
      <c r="P437" s="362"/>
      <c r="Q437" s="362"/>
      <c r="R437" s="362"/>
      <c r="S437" s="362"/>
      <c r="T437" s="362"/>
      <c r="U437" s="362"/>
      <c r="V437" s="362"/>
      <c r="W437" s="362"/>
      <c r="X437" s="362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64">
        <v>4680115884564</v>
      </c>
      <c r="E438" s="365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70"/>
      <c r="P438" s="370"/>
      <c r="Q438" s="370"/>
      <c r="R438" s="365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1"/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3"/>
      <c r="N439" s="358" t="s">
        <v>66</v>
      </c>
      <c r="O439" s="359"/>
      <c r="P439" s="359"/>
      <c r="Q439" s="359"/>
      <c r="R439" s="359"/>
      <c r="S439" s="359"/>
      <c r="T439" s="360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2"/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3"/>
      <c r="N440" s="358" t="s">
        <v>66</v>
      </c>
      <c r="O440" s="359"/>
      <c r="P440" s="359"/>
      <c r="Q440" s="359"/>
      <c r="R440" s="359"/>
      <c r="S440" s="359"/>
      <c r="T440" s="360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450" t="s">
        <v>590</v>
      </c>
      <c r="B441" s="451"/>
      <c r="C441" s="451"/>
      <c r="D441" s="451"/>
      <c r="E441" s="451"/>
      <c r="F441" s="451"/>
      <c r="G441" s="451"/>
      <c r="H441" s="451"/>
      <c r="I441" s="451"/>
      <c r="J441" s="451"/>
      <c r="K441" s="451"/>
      <c r="L441" s="451"/>
      <c r="M441" s="451"/>
      <c r="N441" s="451"/>
      <c r="O441" s="451"/>
      <c r="P441" s="451"/>
      <c r="Q441" s="451"/>
      <c r="R441" s="451"/>
      <c r="S441" s="451"/>
      <c r="T441" s="451"/>
      <c r="U441" s="451"/>
      <c r="V441" s="451"/>
      <c r="W441" s="451"/>
      <c r="X441" s="451"/>
      <c r="Y441" s="48"/>
      <c r="Z441" s="48"/>
    </row>
    <row r="442" spans="1:53" ht="16.5" hidden="1" customHeight="1" x14ac:dyDescent="0.25">
      <c r="A442" s="399" t="s">
        <v>590</v>
      </c>
      <c r="B442" s="362"/>
      <c r="C442" s="362"/>
      <c r="D442" s="362"/>
      <c r="E442" s="362"/>
      <c r="F442" s="362"/>
      <c r="G442" s="362"/>
      <c r="H442" s="362"/>
      <c r="I442" s="362"/>
      <c r="J442" s="362"/>
      <c r="K442" s="362"/>
      <c r="L442" s="362"/>
      <c r="M442" s="362"/>
      <c r="N442" s="362"/>
      <c r="O442" s="362"/>
      <c r="P442" s="362"/>
      <c r="Q442" s="362"/>
      <c r="R442" s="362"/>
      <c r="S442" s="362"/>
      <c r="T442" s="362"/>
      <c r="U442" s="362"/>
      <c r="V442" s="362"/>
      <c r="W442" s="362"/>
      <c r="X442" s="362"/>
      <c r="Y442" s="350"/>
      <c r="Z442" s="350"/>
    </row>
    <row r="443" spans="1:53" ht="14.25" hidden="1" customHeight="1" x14ac:dyDescent="0.25">
      <c r="A443" s="366" t="s">
        <v>105</v>
      </c>
      <c r="B443" s="362"/>
      <c r="C443" s="362"/>
      <c r="D443" s="362"/>
      <c r="E443" s="362"/>
      <c r="F443" s="362"/>
      <c r="G443" s="362"/>
      <c r="H443" s="362"/>
      <c r="I443" s="362"/>
      <c r="J443" s="362"/>
      <c r="K443" s="362"/>
      <c r="L443" s="362"/>
      <c r="M443" s="362"/>
      <c r="N443" s="362"/>
      <c r="O443" s="362"/>
      <c r="P443" s="362"/>
      <c r="Q443" s="362"/>
      <c r="R443" s="362"/>
      <c r="S443" s="362"/>
      <c r="T443" s="362"/>
      <c r="U443" s="362"/>
      <c r="V443" s="362"/>
      <c r="W443" s="362"/>
      <c r="X443" s="362"/>
      <c r="Y443" s="349"/>
      <c r="Z443" s="349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64">
        <v>4607091389067</v>
      </c>
      <c r="E444" s="365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70"/>
      <c r="P444" s="370"/>
      <c r="Q444" s="370"/>
      <c r="R444" s="365"/>
      <c r="S444" s="34"/>
      <c r="T444" s="34"/>
      <c r="U444" s="35" t="s">
        <v>65</v>
      </c>
      <c r="V444" s="354">
        <v>60</v>
      </c>
      <c r="W444" s="355">
        <f t="shared" ref="W444:W462" si="21">IFERROR(IF(V444="",0,CEILING((V444/$H444),1)*$H444),"")</f>
        <v>63.36</v>
      </c>
      <c r="X444" s="36">
        <f t="shared" ref="X444:X453" si="22">IFERROR(IF(W444=0,"",ROUNDUP(W444/H444,0)*0.01196),"")</f>
        <v>0.14352000000000001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64">
        <v>4607091389067</v>
      </c>
      <c r="E445" s="365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6" t="s">
        <v>594</v>
      </c>
      <c r="O445" s="370"/>
      <c r="P445" s="370"/>
      <c r="Q445" s="370"/>
      <c r="R445" s="365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596</v>
      </c>
      <c r="B446" s="54" t="s">
        <v>597</v>
      </c>
      <c r="C446" s="31">
        <v>4301011363</v>
      </c>
      <c r="D446" s="364">
        <v>4607091383522</v>
      </c>
      <c r="E446" s="365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70"/>
      <c r="P446" s="370"/>
      <c r="Q446" s="370"/>
      <c r="R446" s="365"/>
      <c r="S446" s="34"/>
      <c r="T446" s="34"/>
      <c r="U446" s="35" t="s">
        <v>65</v>
      </c>
      <c r="V446" s="354">
        <v>0</v>
      </c>
      <c r="W446" s="355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64">
        <v>4607091383522</v>
      </c>
      <c r="E447" s="365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537" t="s">
        <v>599</v>
      </c>
      <c r="O447" s="370"/>
      <c r="P447" s="370"/>
      <c r="Q447" s="370"/>
      <c r="R447" s="365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601</v>
      </c>
      <c r="C448" s="31">
        <v>4301011431</v>
      </c>
      <c r="D448" s="364">
        <v>4607091384437</v>
      </c>
      <c r="E448" s="365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7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70"/>
      <c r="P448" s="370"/>
      <c r="Q448" s="370"/>
      <c r="R448" s="365"/>
      <c r="S448" s="34"/>
      <c r="T448" s="34"/>
      <c r="U448" s="35" t="s">
        <v>65</v>
      </c>
      <c r="V448" s="354">
        <v>10</v>
      </c>
      <c r="W448" s="355">
        <f t="shared" si="21"/>
        <v>10.56</v>
      </c>
      <c r="X448" s="36">
        <f t="shared" si="22"/>
        <v>2.392E-2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64">
        <v>4607091384437</v>
      </c>
      <c r="E449" s="365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41" t="s">
        <v>603</v>
      </c>
      <c r="O449" s="370"/>
      <c r="P449" s="370"/>
      <c r="Q449" s="370"/>
      <c r="R449" s="365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64">
        <v>4680115884502</v>
      </c>
      <c r="E450" s="365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45" t="s">
        <v>606</v>
      </c>
      <c r="O450" s="370"/>
      <c r="P450" s="370"/>
      <c r="Q450" s="370"/>
      <c r="R450" s="365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64">
        <v>4607091389104</v>
      </c>
      <c r="E451" s="365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4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70"/>
      <c r="P451" s="370"/>
      <c r="Q451" s="370"/>
      <c r="R451" s="365"/>
      <c r="S451" s="34"/>
      <c r="T451" s="34"/>
      <c r="U451" s="35" t="s">
        <v>65</v>
      </c>
      <c r="V451" s="354">
        <v>250</v>
      </c>
      <c r="W451" s="355">
        <f t="shared" si="21"/>
        <v>253.44</v>
      </c>
      <c r="X451" s="36">
        <f t="shared" si="22"/>
        <v>0.57408000000000003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64">
        <v>4607091389104</v>
      </c>
      <c r="E452" s="365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46" t="s">
        <v>610</v>
      </c>
      <c r="O452" s="370"/>
      <c r="P452" s="370"/>
      <c r="Q452" s="370"/>
      <c r="R452" s="365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64">
        <v>4680115884519</v>
      </c>
      <c r="E453" s="365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456" t="s">
        <v>613</v>
      </c>
      <c r="O453" s="370"/>
      <c r="P453" s="370"/>
      <c r="Q453" s="370"/>
      <c r="R453" s="365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614</v>
      </c>
      <c r="B454" s="54" t="s">
        <v>615</v>
      </c>
      <c r="C454" s="31">
        <v>4301011367</v>
      </c>
      <c r="D454" s="364">
        <v>4680115880603</v>
      </c>
      <c r="E454" s="365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3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70"/>
      <c r="P454" s="370"/>
      <c r="Q454" s="370"/>
      <c r="R454" s="365"/>
      <c r="S454" s="34"/>
      <c r="T454" s="34"/>
      <c r="U454" s="35" t="s">
        <v>65</v>
      </c>
      <c r="V454" s="354">
        <v>198</v>
      </c>
      <c r="W454" s="355">
        <f t="shared" si="21"/>
        <v>198</v>
      </c>
      <c r="X454" s="36">
        <f t="shared" ref="X454:X459" si="23">IFERROR(IF(W454=0,"",ROUNDUP(W454/H454,0)*0.00937),"")</f>
        <v>0.51534999999999997</v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64">
        <v>4680115880603</v>
      </c>
      <c r="E455" s="365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92" t="s">
        <v>617</v>
      </c>
      <c r="O455" s="370"/>
      <c r="P455" s="370"/>
      <c r="Q455" s="370"/>
      <c r="R455" s="365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64">
        <v>4607091389999</v>
      </c>
      <c r="E456" s="365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70"/>
      <c r="P456" s="370"/>
      <c r="Q456" s="370"/>
      <c r="R456" s="365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64">
        <v>4607091389999</v>
      </c>
      <c r="E457" s="365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7" t="s">
        <v>621</v>
      </c>
      <c r="O457" s="370"/>
      <c r="P457" s="370"/>
      <c r="Q457" s="370"/>
      <c r="R457" s="365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64">
        <v>4680115882782</v>
      </c>
      <c r="E458" s="365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4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70"/>
      <c r="P458" s="370"/>
      <c r="Q458" s="370"/>
      <c r="R458" s="365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64">
        <v>4680115882782</v>
      </c>
      <c r="E459" s="365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32" t="s">
        <v>625</v>
      </c>
      <c r="O459" s="370"/>
      <c r="P459" s="370"/>
      <c r="Q459" s="370"/>
      <c r="R459" s="365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64">
        <v>4607091389098</v>
      </c>
      <c r="E460" s="365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70"/>
      <c r="P460" s="370"/>
      <c r="Q460" s="370"/>
      <c r="R460" s="365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628</v>
      </c>
      <c r="B461" s="54" t="s">
        <v>629</v>
      </c>
      <c r="C461" s="31">
        <v>4301011366</v>
      </c>
      <c r="D461" s="364">
        <v>4607091389982</v>
      </c>
      <c r="E461" s="365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70"/>
      <c r="P461" s="370"/>
      <c r="Q461" s="370"/>
      <c r="R461" s="365"/>
      <c r="S461" s="34"/>
      <c r="T461" s="34"/>
      <c r="U461" s="35" t="s">
        <v>65</v>
      </c>
      <c r="V461" s="354">
        <v>270</v>
      </c>
      <c r="W461" s="355">
        <f t="shared" si="21"/>
        <v>270</v>
      </c>
      <c r="X461" s="36">
        <f>IFERROR(IF(W461=0,"",ROUNDUP(W461/H461,0)*0.00937),"")</f>
        <v>0.70274999999999999</v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64">
        <v>4607091389982</v>
      </c>
      <c r="E462" s="365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631</v>
      </c>
      <c r="O462" s="370"/>
      <c r="P462" s="370"/>
      <c r="Q462" s="370"/>
      <c r="R462" s="365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1"/>
      <c r="B463" s="362"/>
      <c r="C463" s="362"/>
      <c r="D463" s="362"/>
      <c r="E463" s="362"/>
      <c r="F463" s="362"/>
      <c r="G463" s="362"/>
      <c r="H463" s="362"/>
      <c r="I463" s="362"/>
      <c r="J463" s="362"/>
      <c r="K463" s="362"/>
      <c r="L463" s="362"/>
      <c r="M463" s="363"/>
      <c r="N463" s="358" t="s">
        <v>66</v>
      </c>
      <c r="O463" s="359"/>
      <c r="P463" s="359"/>
      <c r="Q463" s="359"/>
      <c r="R463" s="359"/>
      <c r="S463" s="359"/>
      <c r="T463" s="360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190.60606060606059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192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1.9596200000000001</v>
      </c>
      <c r="Y463" s="357"/>
      <c r="Z463" s="357"/>
    </row>
    <row r="464" spans="1:53" x14ac:dyDescent="0.2">
      <c r="A464" s="362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3"/>
      <c r="N464" s="358" t="s">
        <v>66</v>
      </c>
      <c r="O464" s="359"/>
      <c r="P464" s="359"/>
      <c r="Q464" s="359"/>
      <c r="R464" s="359"/>
      <c r="S464" s="359"/>
      <c r="T464" s="360"/>
      <c r="U464" s="37" t="s">
        <v>65</v>
      </c>
      <c r="V464" s="356">
        <f>IFERROR(SUM(V444:V462),"0")</f>
        <v>788</v>
      </c>
      <c r="W464" s="356">
        <f>IFERROR(SUM(W444:W462),"0")</f>
        <v>795.36</v>
      </c>
      <c r="X464" s="37"/>
      <c r="Y464" s="357"/>
      <c r="Z464" s="357"/>
    </row>
    <row r="465" spans="1:53" ht="14.25" hidden="1" customHeight="1" x14ac:dyDescent="0.25">
      <c r="A465" s="366" t="s">
        <v>97</v>
      </c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2"/>
      <c r="N465" s="362"/>
      <c r="O465" s="362"/>
      <c r="P465" s="362"/>
      <c r="Q465" s="362"/>
      <c r="R465" s="362"/>
      <c r="S465" s="362"/>
      <c r="T465" s="362"/>
      <c r="U465" s="362"/>
      <c r="V465" s="362"/>
      <c r="W465" s="362"/>
      <c r="X465" s="362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64">
        <v>4607091388930</v>
      </c>
      <c r="E466" s="365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70"/>
      <c r="P466" s="370"/>
      <c r="Q466" s="370"/>
      <c r="R466" s="365"/>
      <c r="S466" s="34"/>
      <c r="T466" s="34"/>
      <c r="U466" s="35" t="s">
        <v>65</v>
      </c>
      <c r="V466" s="354">
        <v>100</v>
      </c>
      <c r="W466" s="355">
        <f>IFERROR(IF(V466="",0,CEILING((V466/$H466),1)*$H466),"")</f>
        <v>100.32000000000001</v>
      </c>
      <c r="X466" s="36">
        <f>IFERROR(IF(W466=0,"",ROUNDUP(W466/H466,0)*0.01196),"")</f>
        <v>0.22724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64">
        <v>4680115880054</v>
      </c>
      <c r="E467" s="365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70"/>
      <c r="P467" s="370"/>
      <c r="Q467" s="370"/>
      <c r="R467" s="365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1"/>
      <c r="B468" s="362"/>
      <c r="C468" s="362"/>
      <c r="D468" s="362"/>
      <c r="E468" s="362"/>
      <c r="F468" s="362"/>
      <c r="G468" s="362"/>
      <c r="H468" s="362"/>
      <c r="I468" s="362"/>
      <c r="J468" s="362"/>
      <c r="K468" s="362"/>
      <c r="L468" s="362"/>
      <c r="M468" s="363"/>
      <c r="N468" s="358" t="s">
        <v>66</v>
      </c>
      <c r="O468" s="359"/>
      <c r="P468" s="359"/>
      <c r="Q468" s="359"/>
      <c r="R468" s="359"/>
      <c r="S468" s="359"/>
      <c r="T468" s="360"/>
      <c r="U468" s="37" t="s">
        <v>67</v>
      </c>
      <c r="V468" s="356">
        <f>IFERROR(V466/H466,"0")+IFERROR(V467/H467,"0")</f>
        <v>18.939393939393938</v>
      </c>
      <c r="W468" s="356">
        <f>IFERROR(W466/H466,"0")+IFERROR(W467/H467,"0")</f>
        <v>19</v>
      </c>
      <c r="X468" s="356">
        <f>IFERROR(IF(X466="",0,X466),"0")+IFERROR(IF(X467="",0,X467),"0")</f>
        <v>0.22724</v>
      </c>
      <c r="Y468" s="357"/>
      <c r="Z468" s="357"/>
    </row>
    <row r="469" spans="1:53" x14ac:dyDescent="0.2">
      <c r="A469" s="362"/>
      <c r="B469" s="362"/>
      <c r="C469" s="362"/>
      <c r="D469" s="362"/>
      <c r="E469" s="362"/>
      <c r="F469" s="362"/>
      <c r="G469" s="362"/>
      <c r="H469" s="362"/>
      <c r="I469" s="362"/>
      <c r="J469" s="362"/>
      <c r="K469" s="362"/>
      <c r="L469" s="362"/>
      <c r="M469" s="363"/>
      <c r="N469" s="358" t="s">
        <v>66</v>
      </c>
      <c r="O469" s="359"/>
      <c r="P469" s="359"/>
      <c r="Q469" s="359"/>
      <c r="R469" s="359"/>
      <c r="S469" s="359"/>
      <c r="T469" s="360"/>
      <c r="U469" s="37" t="s">
        <v>65</v>
      </c>
      <c r="V469" s="356">
        <f>IFERROR(SUM(V466:V467),"0")</f>
        <v>100</v>
      </c>
      <c r="W469" s="356">
        <f>IFERROR(SUM(W466:W467),"0")</f>
        <v>100.32000000000001</v>
      </c>
      <c r="X469" s="37"/>
      <c r="Y469" s="357"/>
      <c r="Z469" s="357"/>
    </row>
    <row r="470" spans="1:53" ht="14.25" hidden="1" customHeight="1" x14ac:dyDescent="0.25">
      <c r="A470" s="366" t="s">
        <v>60</v>
      </c>
      <c r="B470" s="362"/>
      <c r="C470" s="362"/>
      <c r="D470" s="362"/>
      <c r="E470" s="362"/>
      <c r="F470" s="362"/>
      <c r="G470" s="362"/>
      <c r="H470" s="362"/>
      <c r="I470" s="362"/>
      <c r="J470" s="362"/>
      <c r="K470" s="362"/>
      <c r="L470" s="362"/>
      <c r="M470" s="362"/>
      <c r="N470" s="362"/>
      <c r="O470" s="362"/>
      <c r="P470" s="362"/>
      <c r="Q470" s="362"/>
      <c r="R470" s="362"/>
      <c r="S470" s="362"/>
      <c r="T470" s="362"/>
      <c r="U470" s="362"/>
      <c r="V470" s="362"/>
      <c r="W470" s="362"/>
      <c r="X470" s="362"/>
      <c r="Y470" s="349"/>
      <c r="Z470" s="349"/>
    </row>
    <row r="471" spans="1:53" ht="27" customHeight="1" x14ac:dyDescent="0.25">
      <c r="A471" s="54" t="s">
        <v>636</v>
      </c>
      <c r="B471" s="54" t="s">
        <v>637</v>
      </c>
      <c r="C471" s="31">
        <v>4301031252</v>
      </c>
      <c r="D471" s="364">
        <v>4680115883116</v>
      </c>
      <c r="E471" s="365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70"/>
      <c r="P471" s="370"/>
      <c r="Q471" s="370"/>
      <c r="R471" s="365"/>
      <c r="S471" s="34"/>
      <c r="T471" s="34"/>
      <c r="U471" s="35" t="s">
        <v>65</v>
      </c>
      <c r="V471" s="354">
        <v>40</v>
      </c>
      <c r="W471" s="355">
        <f t="shared" ref="W471:W476" si="24">IFERROR(IF(V471="",0,CEILING((V471/$H471),1)*$H471),"")</f>
        <v>42.24</v>
      </c>
      <c r="X471" s="36">
        <f>IFERROR(IF(W471=0,"",ROUNDUP(W471/H471,0)*0.01196),"")</f>
        <v>9.5680000000000001E-2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64">
        <v>4680115883093</v>
      </c>
      <c r="E472" s="365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70"/>
      <c r="P472" s="370"/>
      <c r="Q472" s="370"/>
      <c r="R472" s="365"/>
      <c r="S472" s="34"/>
      <c r="T472" s="34"/>
      <c r="U472" s="35" t="s">
        <v>65</v>
      </c>
      <c r="V472" s="354">
        <v>30</v>
      </c>
      <c r="W472" s="355">
        <f t="shared" si="24"/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64">
        <v>4680115883109</v>
      </c>
      <c r="E473" s="365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70"/>
      <c r="P473" s="370"/>
      <c r="Q473" s="370"/>
      <c r="R473" s="365"/>
      <c r="S473" s="34"/>
      <c r="T473" s="34"/>
      <c r="U473" s="35" t="s">
        <v>65</v>
      </c>
      <c r="V473" s="354">
        <v>150</v>
      </c>
      <c r="W473" s="355">
        <f t="shared" si="24"/>
        <v>153.12</v>
      </c>
      <c r="X473" s="36">
        <f>IFERROR(IF(W473=0,"",ROUNDUP(W473/H473,0)*0.01196),"")</f>
        <v>0.34683999999999998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4301031249</v>
      </c>
      <c r="D474" s="364">
        <v>4680115882072</v>
      </c>
      <c r="E474" s="365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70"/>
      <c r="P474" s="370"/>
      <c r="Q474" s="370"/>
      <c r="R474" s="365"/>
      <c r="S474" s="34"/>
      <c r="T474" s="34"/>
      <c r="U474" s="35" t="s">
        <v>65</v>
      </c>
      <c r="V474" s="354">
        <v>132</v>
      </c>
      <c r="W474" s="355">
        <f t="shared" si="24"/>
        <v>133.20000000000002</v>
      </c>
      <c r="X474" s="36">
        <f>IFERROR(IF(W474=0,"",ROUNDUP(W474/H474,0)*0.00937),"")</f>
        <v>0.34669</v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4301031251</v>
      </c>
      <c r="D475" s="364">
        <v>4680115882102</v>
      </c>
      <c r="E475" s="365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70"/>
      <c r="P475" s="370"/>
      <c r="Q475" s="370"/>
      <c r="R475" s="365"/>
      <c r="S475" s="34"/>
      <c r="T475" s="34"/>
      <c r="U475" s="35" t="s">
        <v>65</v>
      </c>
      <c r="V475" s="354">
        <v>36</v>
      </c>
      <c r="W475" s="355">
        <f t="shared" si="24"/>
        <v>36</v>
      </c>
      <c r="X475" s="36">
        <f>IFERROR(IF(W475=0,"",ROUNDUP(W475/H475,0)*0.00937),"")</f>
        <v>9.3700000000000006E-2</v>
      </c>
      <c r="Y475" s="56"/>
      <c r="Z475" s="57"/>
      <c r="AD475" s="58"/>
      <c r="BA475" s="325" t="s">
        <v>1</v>
      </c>
    </row>
    <row r="476" spans="1:53" ht="27" customHeight="1" x14ac:dyDescent="0.25">
      <c r="A476" s="54" t="s">
        <v>646</v>
      </c>
      <c r="B476" s="54" t="s">
        <v>647</v>
      </c>
      <c r="C476" s="31">
        <v>4301031253</v>
      </c>
      <c r="D476" s="364">
        <v>4680115882096</v>
      </c>
      <c r="E476" s="365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70"/>
      <c r="P476" s="370"/>
      <c r="Q476" s="370"/>
      <c r="R476" s="365"/>
      <c r="S476" s="34"/>
      <c r="T476" s="34"/>
      <c r="U476" s="35" t="s">
        <v>65</v>
      </c>
      <c r="V476" s="354">
        <v>180</v>
      </c>
      <c r="W476" s="355">
        <f t="shared" si="24"/>
        <v>180</v>
      </c>
      <c r="X476" s="36">
        <f>IFERROR(IF(W476=0,"",ROUNDUP(W476/H476,0)*0.00937),"")</f>
        <v>0.46849999999999997</v>
      </c>
      <c r="Y476" s="56"/>
      <c r="Z476" s="57"/>
      <c r="AD476" s="58"/>
      <c r="BA476" s="326" t="s">
        <v>1</v>
      </c>
    </row>
    <row r="477" spans="1:53" x14ac:dyDescent="0.2">
      <c r="A477" s="361"/>
      <c r="B477" s="362"/>
      <c r="C477" s="362"/>
      <c r="D477" s="362"/>
      <c r="E477" s="362"/>
      <c r="F477" s="362"/>
      <c r="G477" s="362"/>
      <c r="H477" s="362"/>
      <c r="I477" s="362"/>
      <c r="J477" s="362"/>
      <c r="K477" s="362"/>
      <c r="L477" s="362"/>
      <c r="M477" s="363"/>
      <c r="N477" s="358" t="s">
        <v>66</v>
      </c>
      <c r="O477" s="359"/>
      <c r="P477" s="359"/>
      <c r="Q477" s="359"/>
      <c r="R477" s="359"/>
      <c r="S477" s="359"/>
      <c r="T477" s="360"/>
      <c r="U477" s="37" t="s">
        <v>67</v>
      </c>
      <c r="V477" s="356">
        <f>IFERROR(V471/H471,"0")+IFERROR(V472/H472,"0")+IFERROR(V473/H473,"0")+IFERROR(V474/H474,"0")+IFERROR(V475/H475,"0")+IFERROR(V476/H476,"0")</f>
        <v>138.33333333333331</v>
      </c>
      <c r="W477" s="356">
        <f>IFERROR(W471/H471,"0")+IFERROR(W472/H472,"0")+IFERROR(W473/H473,"0")+IFERROR(W474/H474,"0")+IFERROR(W475/H475,"0")+IFERROR(W476/H476,"0")</f>
        <v>140</v>
      </c>
      <c r="X477" s="356">
        <f>IFERROR(IF(X471="",0,X471),"0")+IFERROR(IF(X472="",0,X472),"0")+IFERROR(IF(X473="",0,X473),"0")+IFERROR(IF(X474="",0,X474),"0")+IFERROR(IF(X475="",0,X475),"0")+IFERROR(IF(X476="",0,X476),"0")</f>
        <v>1.42317</v>
      </c>
      <c r="Y477" s="357"/>
      <c r="Z477" s="357"/>
    </row>
    <row r="478" spans="1:53" x14ac:dyDescent="0.2">
      <c r="A478" s="362"/>
      <c r="B478" s="362"/>
      <c r="C478" s="362"/>
      <c r="D478" s="362"/>
      <c r="E478" s="362"/>
      <c r="F478" s="362"/>
      <c r="G478" s="362"/>
      <c r="H478" s="362"/>
      <c r="I478" s="362"/>
      <c r="J478" s="362"/>
      <c r="K478" s="362"/>
      <c r="L478" s="362"/>
      <c r="M478" s="363"/>
      <c r="N478" s="358" t="s">
        <v>66</v>
      </c>
      <c r="O478" s="359"/>
      <c r="P478" s="359"/>
      <c r="Q478" s="359"/>
      <c r="R478" s="359"/>
      <c r="S478" s="359"/>
      <c r="T478" s="360"/>
      <c r="U478" s="37" t="s">
        <v>65</v>
      </c>
      <c r="V478" s="356">
        <f>IFERROR(SUM(V471:V476),"0")</f>
        <v>568</v>
      </c>
      <c r="W478" s="356">
        <f>IFERROR(SUM(W471:W476),"0")</f>
        <v>576.24</v>
      </c>
      <c r="X478" s="37"/>
      <c r="Y478" s="357"/>
      <c r="Z478" s="357"/>
    </row>
    <row r="479" spans="1:53" ht="14.25" hidden="1" customHeight="1" x14ac:dyDescent="0.25">
      <c r="A479" s="366" t="s">
        <v>68</v>
      </c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2"/>
      <c r="N479" s="362"/>
      <c r="O479" s="362"/>
      <c r="P479" s="362"/>
      <c r="Q479" s="362"/>
      <c r="R479" s="362"/>
      <c r="S479" s="362"/>
      <c r="T479" s="362"/>
      <c r="U479" s="362"/>
      <c r="V479" s="362"/>
      <c r="W479" s="362"/>
      <c r="X479" s="362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64">
        <v>4607091383409</v>
      </c>
      <c r="E480" s="365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70"/>
      <c r="P480" s="370"/>
      <c r="Q480" s="370"/>
      <c r="R480" s="365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64">
        <v>4607091383416</v>
      </c>
      <c r="E481" s="365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70"/>
      <c r="P481" s="370"/>
      <c r="Q481" s="370"/>
      <c r="R481" s="365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64">
        <v>4680115883536</v>
      </c>
      <c r="E482" s="365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70"/>
      <c r="P482" s="370"/>
      <c r="Q482" s="370"/>
      <c r="R482" s="365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1"/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3"/>
      <c r="N483" s="358" t="s">
        <v>66</v>
      </c>
      <c r="O483" s="359"/>
      <c r="P483" s="359"/>
      <c r="Q483" s="359"/>
      <c r="R483" s="359"/>
      <c r="S483" s="359"/>
      <c r="T483" s="360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2"/>
      <c r="B484" s="362"/>
      <c r="C484" s="362"/>
      <c r="D484" s="362"/>
      <c r="E484" s="362"/>
      <c r="F484" s="362"/>
      <c r="G484" s="362"/>
      <c r="H484" s="362"/>
      <c r="I484" s="362"/>
      <c r="J484" s="362"/>
      <c r="K484" s="362"/>
      <c r="L484" s="362"/>
      <c r="M484" s="363"/>
      <c r="N484" s="358" t="s">
        <v>66</v>
      </c>
      <c r="O484" s="359"/>
      <c r="P484" s="359"/>
      <c r="Q484" s="359"/>
      <c r="R484" s="359"/>
      <c r="S484" s="359"/>
      <c r="T484" s="360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450" t="s">
        <v>654</v>
      </c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1"/>
      <c r="O485" s="451"/>
      <c r="P485" s="451"/>
      <c r="Q485" s="451"/>
      <c r="R485" s="451"/>
      <c r="S485" s="451"/>
      <c r="T485" s="451"/>
      <c r="U485" s="451"/>
      <c r="V485" s="451"/>
      <c r="W485" s="451"/>
      <c r="X485" s="451"/>
      <c r="Y485" s="48"/>
      <c r="Z485" s="48"/>
    </row>
    <row r="486" spans="1:53" ht="16.5" hidden="1" customHeight="1" x14ac:dyDescent="0.25">
      <c r="A486" s="399" t="s">
        <v>655</v>
      </c>
      <c r="B486" s="362"/>
      <c r="C486" s="362"/>
      <c r="D486" s="362"/>
      <c r="E486" s="362"/>
      <c r="F486" s="362"/>
      <c r="G486" s="362"/>
      <c r="H486" s="362"/>
      <c r="I486" s="362"/>
      <c r="J486" s="362"/>
      <c r="K486" s="362"/>
      <c r="L486" s="362"/>
      <c r="M486" s="362"/>
      <c r="N486" s="362"/>
      <c r="O486" s="362"/>
      <c r="P486" s="362"/>
      <c r="Q486" s="362"/>
      <c r="R486" s="362"/>
      <c r="S486" s="362"/>
      <c r="T486" s="362"/>
      <c r="U486" s="362"/>
      <c r="V486" s="362"/>
      <c r="W486" s="362"/>
      <c r="X486" s="362"/>
      <c r="Y486" s="350"/>
      <c r="Z486" s="350"/>
    </row>
    <row r="487" spans="1:53" ht="14.25" hidden="1" customHeight="1" x14ac:dyDescent="0.25">
      <c r="A487" s="366" t="s">
        <v>105</v>
      </c>
      <c r="B487" s="362"/>
      <c r="C487" s="362"/>
      <c r="D487" s="362"/>
      <c r="E487" s="362"/>
      <c r="F487" s="362"/>
      <c r="G487" s="362"/>
      <c r="H487" s="362"/>
      <c r="I487" s="362"/>
      <c r="J487" s="362"/>
      <c r="K487" s="362"/>
      <c r="L487" s="362"/>
      <c r="M487" s="362"/>
      <c r="N487" s="362"/>
      <c r="O487" s="362"/>
      <c r="P487" s="362"/>
      <c r="Q487" s="362"/>
      <c r="R487" s="362"/>
      <c r="S487" s="362"/>
      <c r="T487" s="362"/>
      <c r="U487" s="362"/>
      <c r="V487" s="362"/>
      <c r="W487" s="362"/>
      <c r="X487" s="362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64">
        <v>4640242181011</v>
      </c>
      <c r="E488" s="365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626" t="s">
        <v>658</v>
      </c>
      <c r="O488" s="370"/>
      <c r="P488" s="370"/>
      <c r="Q488" s="370"/>
      <c r="R488" s="365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64">
        <v>4640242180922</v>
      </c>
      <c r="E489" s="365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85" t="s">
        <v>661</v>
      </c>
      <c r="O489" s="370"/>
      <c r="P489" s="370"/>
      <c r="Q489" s="370"/>
      <c r="R489" s="365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64">
        <v>4640242180441</v>
      </c>
      <c r="E490" s="365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73" t="s">
        <v>664</v>
      </c>
      <c r="O490" s="370"/>
      <c r="P490" s="370"/>
      <c r="Q490" s="370"/>
      <c r="R490" s="365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665</v>
      </c>
      <c r="B491" s="54" t="s">
        <v>666</v>
      </c>
      <c r="C491" s="31">
        <v>4301011584</v>
      </c>
      <c r="D491" s="364">
        <v>4640242180564</v>
      </c>
      <c r="E491" s="365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94" t="s">
        <v>667</v>
      </c>
      <c r="O491" s="370"/>
      <c r="P491" s="370"/>
      <c r="Q491" s="370"/>
      <c r="R491" s="365"/>
      <c r="S491" s="34"/>
      <c r="T491" s="34"/>
      <c r="U491" s="35" t="s">
        <v>65</v>
      </c>
      <c r="V491" s="354">
        <v>0</v>
      </c>
      <c r="W491" s="35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64">
        <v>4640242180038</v>
      </c>
      <c r="E492" s="365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41" t="s">
        <v>670</v>
      </c>
      <c r="O492" s="370"/>
      <c r="P492" s="370"/>
      <c r="Q492" s="370"/>
      <c r="R492" s="365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hidden="1" x14ac:dyDescent="0.2">
      <c r="A493" s="361"/>
      <c r="B493" s="362"/>
      <c r="C493" s="362"/>
      <c r="D493" s="362"/>
      <c r="E493" s="362"/>
      <c r="F493" s="362"/>
      <c r="G493" s="362"/>
      <c r="H493" s="362"/>
      <c r="I493" s="362"/>
      <c r="J493" s="362"/>
      <c r="K493" s="362"/>
      <c r="L493" s="362"/>
      <c r="M493" s="363"/>
      <c r="N493" s="358" t="s">
        <v>66</v>
      </c>
      <c r="O493" s="359"/>
      <c r="P493" s="359"/>
      <c r="Q493" s="359"/>
      <c r="R493" s="359"/>
      <c r="S493" s="359"/>
      <c r="T493" s="360"/>
      <c r="U493" s="37" t="s">
        <v>67</v>
      </c>
      <c r="V493" s="356">
        <f>IFERROR(V488/H488,"0")+IFERROR(V489/H489,"0")+IFERROR(V490/H490,"0")+IFERROR(V491/H491,"0")+IFERROR(V492/H492,"0")</f>
        <v>0</v>
      </c>
      <c r="W493" s="356">
        <f>IFERROR(W488/H488,"0")+IFERROR(W489/H489,"0")+IFERROR(W490/H490,"0")+IFERROR(W491/H491,"0")+IFERROR(W492/H492,"0")</f>
        <v>0</v>
      </c>
      <c r="X493" s="356">
        <f>IFERROR(IF(X488="",0,X488),"0")+IFERROR(IF(X489="",0,X489),"0")+IFERROR(IF(X490="",0,X490),"0")+IFERROR(IF(X491="",0,X491),"0")+IFERROR(IF(X492="",0,X492),"0")</f>
        <v>0</v>
      </c>
      <c r="Y493" s="357"/>
      <c r="Z493" s="357"/>
    </row>
    <row r="494" spans="1:53" hidden="1" x14ac:dyDescent="0.2">
      <c r="A494" s="362"/>
      <c r="B494" s="362"/>
      <c r="C494" s="362"/>
      <c r="D494" s="362"/>
      <c r="E494" s="362"/>
      <c r="F494" s="362"/>
      <c r="G494" s="362"/>
      <c r="H494" s="362"/>
      <c r="I494" s="362"/>
      <c r="J494" s="362"/>
      <c r="K494" s="362"/>
      <c r="L494" s="362"/>
      <c r="M494" s="363"/>
      <c r="N494" s="358" t="s">
        <v>66</v>
      </c>
      <c r="O494" s="359"/>
      <c r="P494" s="359"/>
      <c r="Q494" s="359"/>
      <c r="R494" s="359"/>
      <c r="S494" s="359"/>
      <c r="T494" s="360"/>
      <c r="U494" s="37" t="s">
        <v>65</v>
      </c>
      <c r="V494" s="356">
        <f>IFERROR(SUM(V488:V492),"0")</f>
        <v>0</v>
      </c>
      <c r="W494" s="356">
        <f>IFERROR(SUM(W488:W492),"0")</f>
        <v>0</v>
      </c>
      <c r="X494" s="37"/>
      <c r="Y494" s="357"/>
      <c r="Z494" s="357"/>
    </row>
    <row r="495" spans="1:53" ht="14.25" hidden="1" customHeight="1" x14ac:dyDescent="0.25">
      <c r="A495" s="366" t="s">
        <v>97</v>
      </c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2"/>
      <c r="N495" s="362"/>
      <c r="O495" s="362"/>
      <c r="P495" s="362"/>
      <c r="Q495" s="362"/>
      <c r="R495" s="362"/>
      <c r="S495" s="362"/>
      <c r="T495" s="362"/>
      <c r="U495" s="362"/>
      <c r="V495" s="362"/>
      <c r="W495" s="362"/>
      <c r="X495" s="362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64">
        <v>4640242180090</v>
      </c>
      <c r="E496" s="365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2" t="s">
        <v>673</v>
      </c>
      <c r="O496" s="370"/>
      <c r="P496" s="370"/>
      <c r="Q496" s="370"/>
      <c r="R496" s="365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64">
        <v>4640242180526</v>
      </c>
      <c r="E497" s="365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77" t="s">
        <v>676</v>
      </c>
      <c r="O497" s="370"/>
      <c r="P497" s="370"/>
      <c r="Q497" s="370"/>
      <c r="R497" s="365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64">
        <v>4640242180519</v>
      </c>
      <c r="E498" s="365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92" t="s">
        <v>679</v>
      </c>
      <c r="O498" s="370"/>
      <c r="P498" s="370"/>
      <c r="Q498" s="370"/>
      <c r="R498" s="365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1"/>
      <c r="B499" s="362"/>
      <c r="C499" s="362"/>
      <c r="D499" s="362"/>
      <c r="E499" s="362"/>
      <c r="F499" s="362"/>
      <c r="G499" s="362"/>
      <c r="H499" s="362"/>
      <c r="I499" s="362"/>
      <c r="J499" s="362"/>
      <c r="K499" s="362"/>
      <c r="L499" s="362"/>
      <c r="M499" s="363"/>
      <c r="N499" s="358" t="s">
        <v>66</v>
      </c>
      <c r="O499" s="359"/>
      <c r="P499" s="359"/>
      <c r="Q499" s="359"/>
      <c r="R499" s="359"/>
      <c r="S499" s="359"/>
      <c r="T499" s="360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2"/>
      <c r="B500" s="362"/>
      <c r="C500" s="362"/>
      <c r="D500" s="362"/>
      <c r="E500" s="362"/>
      <c r="F500" s="362"/>
      <c r="G500" s="362"/>
      <c r="H500" s="362"/>
      <c r="I500" s="362"/>
      <c r="J500" s="362"/>
      <c r="K500" s="362"/>
      <c r="L500" s="362"/>
      <c r="M500" s="363"/>
      <c r="N500" s="358" t="s">
        <v>66</v>
      </c>
      <c r="O500" s="359"/>
      <c r="P500" s="359"/>
      <c r="Q500" s="359"/>
      <c r="R500" s="359"/>
      <c r="S500" s="359"/>
      <c r="T500" s="360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66" t="s">
        <v>60</v>
      </c>
      <c r="B501" s="362"/>
      <c r="C501" s="362"/>
      <c r="D501" s="362"/>
      <c r="E501" s="362"/>
      <c r="F501" s="362"/>
      <c r="G501" s="362"/>
      <c r="H501" s="362"/>
      <c r="I501" s="362"/>
      <c r="J501" s="362"/>
      <c r="K501" s="362"/>
      <c r="L501" s="362"/>
      <c r="M501" s="362"/>
      <c r="N501" s="362"/>
      <c r="O501" s="362"/>
      <c r="P501" s="362"/>
      <c r="Q501" s="362"/>
      <c r="R501" s="362"/>
      <c r="S501" s="362"/>
      <c r="T501" s="362"/>
      <c r="U501" s="362"/>
      <c r="V501" s="362"/>
      <c r="W501" s="362"/>
      <c r="X501" s="362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64">
        <v>4640242180816</v>
      </c>
      <c r="E502" s="365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02" t="s">
        <v>682</v>
      </c>
      <c r="O502" s="370"/>
      <c r="P502" s="370"/>
      <c r="Q502" s="370"/>
      <c r="R502" s="365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64">
        <v>4640242180595</v>
      </c>
      <c r="E503" s="365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31" t="s">
        <v>685</v>
      </c>
      <c r="O503" s="370"/>
      <c r="P503" s="370"/>
      <c r="Q503" s="370"/>
      <c r="R503" s="365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64">
        <v>4640242180908</v>
      </c>
      <c r="E504" s="365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393" t="s">
        <v>688</v>
      </c>
      <c r="O504" s="370"/>
      <c r="P504" s="370"/>
      <c r="Q504" s="370"/>
      <c r="R504" s="365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64">
        <v>4640242180489</v>
      </c>
      <c r="E505" s="365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424" t="s">
        <v>691</v>
      </c>
      <c r="O505" s="370"/>
      <c r="P505" s="370"/>
      <c r="Q505" s="370"/>
      <c r="R505" s="365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1"/>
      <c r="B506" s="362"/>
      <c r="C506" s="362"/>
      <c r="D506" s="362"/>
      <c r="E506" s="362"/>
      <c r="F506" s="362"/>
      <c r="G506" s="362"/>
      <c r="H506" s="362"/>
      <c r="I506" s="362"/>
      <c r="J506" s="362"/>
      <c r="K506" s="362"/>
      <c r="L506" s="362"/>
      <c r="M506" s="363"/>
      <c r="N506" s="358" t="s">
        <v>66</v>
      </c>
      <c r="O506" s="359"/>
      <c r="P506" s="359"/>
      <c r="Q506" s="359"/>
      <c r="R506" s="359"/>
      <c r="S506" s="359"/>
      <c r="T506" s="360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2"/>
      <c r="B507" s="362"/>
      <c r="C507" s="362"/>
      <c r="D507" s="362"/>
      <c r="E507" s="362"/>
      <c r="F507" s="362"/>
      <c r="G507" s="362"/>
      <c r="H507" s="362"/>
      <c r="I507" s="362"/>
      <c r="J507" s="362"/>
      <c r="K507" s="362"/>
      <c r="L507" s="362"/>
      <c r="M507" s="363"/>
      <c r="N507" s="358" t="s">
        <v>66</v>
      </c>
      <c r="O507" s="359"/>
      <c r="P507" s="359"/>
      <c r="Q507" s="359"/>
      <c r="R507" s="359"/>
      <c r="S507" s="359"/>
      <c r="T507" s="360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66" t="s">
        <v>68</v>
      </c>
      <c r="B508" s="362"/>
      <c r="C508" s="362"/>
      <c r="D508" s="362"/>
      <c r="E508" s="362"/>
      <c r="F508" s="362"/>
      <c r="G508" s="362"/>
      <c r="H508" s="362"/>
      <c r="I508" s="362"/>
      <c r="J508" s="362"/>
      <c r="K508" s="362"/>
      <c r="L508" s="362"/>
      <c r="M508" s="362"/>
      <c r="N508" s="362"/>
      <c r="O508" s="362"/>
      <c r="P508" s="362"/>
      <c r="Q508" s="362"/>
      <c r="R508" s="362"/>
      <c r="S508" s="362"/>
      <c r="T508" s="362"/>
      <c r="U508" s="362"/>
      <c r="V508" s="362"/>
      <c r="W508" s="362"/>
      <c r="X508" s="362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64">
        <v>4680115880870</v>
      </c>
      <c r="E509" s="365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70"/>
      <c r="P509" s="370"/>
      <c r="Q509" s="370"/>
      <c r="R509" s="365"/>
      <c r="S509" s="34"/>
      <c r="T509" s="34"/>
      <c r="U509" s="35" t="s">
        <v>65</v>
      </c>
      <c r="V509" s="354">
        <v>400</v>
      </c>
      <c r="W509" s="355">
        <f>IFERROR(IF(V509="",0,CEILING((V509/$H509),1)*$H509),"")</f>
        <v>405.59999999999997</v>
      </c>
      <c r="X509" s="36">
        <f>IFERROR(IF(W509=0,"",ROUNDUP(W509/H509,0)*0.02175),"")</f>
        <v>1.131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64">
        <v>4640242180540</v>
      </c>
      <c r="E510" s="365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42" t="s">
        <v>696</v>
      </c>
      <c r="O510" s="370"/>
      <c r="P510" s="370"/>
      <c r="Q510" s="370"/>
      <c r="R510" s="365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64">
        <v>4640242181233</v>
      </c>
      <c r="E511" s="365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623" t="s">
        <v>699</v>
      </c>
      <c r="O511" s="370"/>
      <c r="P511" s="370"/>
      <c r="Q511" s="370"/>
      <c r="R511" s="365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64">
        <v>4640242180557</v>
      </c>
      <c r="E512" s="365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53" t="s">
        <v>702</v>
      </c>
      <c r="O512" s="370"/>
      <c r="P512" s="370"/>
      <c r="Q512" s="370"/>
      <c r="R512" s="365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64">
        <v>4640242181226</v>
      </c>
      <c r="E513" s="365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44" t="s">
        <v>705</v>
      </c>
      <c r="O513" s="370"/>
      <c r="P513" s="370"/>
      <c r="Q513" s="370"/>
      <c r="R513" s="365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1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363"/>
      <c r="N514" s="358" t="s">
        <v>66</v>
      </c>
      <c r="O514" s="359"/>
      <c r="P514" s="359"/>
      <c r="Q514" s="359"/>
      <c r="R514" s="359"/>
      <c r="S514" s="359"/>
      <c r="T514" s="360"/>
      <c r="U514" s="37" t="s">
        <v>67</v>
      </c>
      <c r="V514" s="356">
        <f>IFERROR(V509/H509,"0")+IFERROR(V510/H510,"0")+IFERROR(V511/H511,"0")+IFERROR(V512/H512,"0")+IFERROR(V513/H513,"0")</f>
        <v>51.282051282051285</v>
      </c>
      <c r="W514" s="356">
        <f>IFERROR(W509/H509,"0")+IFERROR(W510/H510,"0")+IFERROR(W511/H511,"0")+IFERROR(W512/H512,"0")+IFERROR(W513/H513,"0")</f>
        <v>52</v>
      </c>
      <c r="X514" s="356">
        <f>IFERROR(IF(X509="",0,X509),"0")+IFERROR(IF(X510="",0,X510),"0")+IFERROR(IF(X511="",0,X511),"0")+IFERROR(IF(X512="",0,X512),"0")+IFERROR(IF(X513="",0,X513),"0")</f>
        <v>1.131</v>
      </c>
      <c r="Y514" s="357"/>
      <c r="Z514" s="357"/>
    </row>
    <row r="515" spans="1:53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363"/>
      <c r="N515" s="358" t="s">
        <v>66</v>
      </c>
      <c r="O515" s="359"/>
      <c r="P515" s="359"/>
      <c r="Q515" s="359"/>
      <c r="R515" s="359"/>
      <c r="S515" s="359"/>
      <c r="T515" s="360"/>
      <c r="U515" s="37" t="s">
        <v>65</v>
      </c>
      <c r="V515" s="356">
        <f>IFERROR(SUM(V509:V513),"0")</f>
        <v>400</v>
      </c>
      <c r="W515" s="356">
        <f>IFERROR(SUM(W509:W513),"0")</f>
        <v>405.59999999999997</v>
      </c>
      <c r="X515" s="37"/>
      <c r="Y515" s="357"/>
      <c r="Z515" s="357"/>
    </row>
    <row r="516" spans="1:53" ht="15" customHeight="1" x14ac:dyDescent="0.2">
      <c r="A516" s="386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387"/>
      <c r="N516" s="417" t="s">
        <v>706</v>
      </c>
      <c r="O516" s="418"/>
      <c r="P516" s="418"/>
      <c r="Q516" s="418"/>
      <c r="R516" s="418"/>
      <c r="S516" s="418"/>
      <c r="T516" s="419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16454.599999999999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16568.04</v>
      </c>
      <c r="X516" s="37"/>
      <c r="Y516" s="357"/>
      <c r="Z516" s="357"/>
    </row>
    <row r="517" spans="1:53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87"/>
      <c r="N517" s="417" t="s">
        <v>707</v>
      </c>
      <c r="O517" s="418"/>
      <c r="P517" s="418"/>
      <c r="Q517" s="418"/>
      <c r="R517" s="418"/>
      <c r="S517" s="418"/>
      <c r="T517" s="419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17779.261565101562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17900.619999999995</v>
      </c>
      <c r="X517" s="37"/>
      <c r="Y517" s="357"/>
      <c r="Z517" s="357"/>
    </row>
    <row r="518" spans="1:53" x14ac:dyDescent="0.2">
      <c r="A518" s="362"/>
      <c r="B518" s="362"/>
      <c r="C518" s="362"/>
      <c r="D518" s="362"/>
      <c r="E518" s="362"/>
      <c r="F518" s="362"/>
      <c r="G518" s="362"/>
      <c r="H518" s="362"/>
      <c r="I518" s="362"/>
      <c r="J518" s="362"/>
      <c r="K518" s="362"/>
      <c r="L518" s="362"/>
      <c r="M518" s="387"/>
      <c r="N518" s="417" t="s">
        <v>708</v>
      </c>
      <c r="O518" s="418"/>
      <c r="P518" s="418"/>
      <c r="Q518" s="418"/>
      <c r="R518" s="418"/>
      <c r="S518" s="418"/>
      <c r="T518" s="419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36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36</v>
      </c>
      <c r="X518" s="37"/>
      <c r="Y518" s="357"/>
      <c r="Z518" s="357"/>
    </row>
    <row r="519" spans="1:53" x14ac:dyDescent="0.2">
      <c r="A519" s="362"/>
      <c r="B519" s="362"/>
      <c r="C519" s="362"/>
      <c r="D519" s="362"/>
      <c r="E519" s="362"/>
      <c r="F519" s="362"/>
      <c r="G519" s="362"/>
      <c r="H519" s="362"/>
      <c r="I519" s="362"/>
      <c r="J519" s="362"/>
      <c r="K519" s="362"/>
      <c r="L519" s="362"/>
      <c r="M519" s="387"/>
      <c r="N519" s="417" t="s">
        <v>710</v>
      </c>
      <c r="O519" s="418"/>
      <c r="P519" s="418"/>
      <c r="Q519" s="418"/>
      <c r="R519" s="418"/>
      <c r="S519" s="418"/>
      <c r="T519" s="419"/>
      <c r="U519" s="37" t="s">
        <v>65</v>
      </c>
      <c r="V519" s="356">
        <f>GrossWeightTotal+PalletQtyTotal*25</f>
        <v>18679.261565101562</v>
      </c>
      <c r="W519" s="356">
        <f>GrossWeightTotalR+PalletQtyTotalR*25</f>
        <v>18800.619999999995</v>
      </c>
      <c r="X519" s="37"/>
      <c r="Y519" s="357"/>
      <c r="Z519" s="357"/>
    </row>
    <row r="520" spans="1:53" x14ac:dyDescent="0.2">
      <c r="A520" s="362"/>
      <c r="B520" s="362"/>
      <c r="C520" s="362"/>
      <c r="D520" s="362"/>
      <c r="E520" s="362"/>
      <c r="F520" s="362"/>
      <c r="G520" s="362"/>
      <c r="H520" s="362"/>
      <c r="I520" s="362"/>
      <c r="J520" s="362"/>
      <c r="K520" s="362"/>
      <c r="L520" s="362"/>
      <c r="M520" s="387"/>
      <c r="N520" s="417" t="s">
        <v>711</v>
      </c>
      <c r="O520" s="418"/>
      <c r="P520" s="418"/>
      <c r="Q520" s="418"/>
      <c r="R520" s="418"/>
      <c r="S520" s="418"/>
      <c r="T520" s="419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4783.6408926322711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4810</v>
      </c>
      <c r="X520" s="37"/>
      <c r="Y520" s="357"/>
      <c r="Z520" s="357"/>
    </row>
    <row r="521" spans="1:53" ht="14.25" hidden="1" customHeight="1" x14ac:dyDescent="0.2">
      <c r="A521" s="362"/>
      <c r="B521" s="362"/>
      <c r="C521" s="362"/>
      <c r="D521" s="362"/>
      <c r="E521" s="362"/>
      <c r="F521" s="362"/>
      <c r="G521" s="362"/>
      <c r="H521" s="362"/>
      <c r="I521" s="362"/>
      <c r="J521" s="362"/>
      <c r="K521" s="362"/>
      <c r="L521" s="362"/>
      <c r="M521" s="387"/>
      <c r="N521" s="417" t="s">
        <v>712</v>
      </c>
      <c r="O521" s="418"/>
      <c r="P521" s="418"/>
      <c r="Q521" s="418"/>
      <c r="R521" s="418"/>
      <c r="S521" s="418"/>
      <c r="T521" s="419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41.698820000000005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415"/>
      <c r="E523" s="415"/>
      <c r="F523" s="416"/>
      <c r="G523" s="380" t="s">
        <v>225</v>
      </c>
      <c r="H523" s="415"/>
      <c r="I523" s="415"/>
      <c r="J523" s="415"/>
      <c r="K523" s="415"/>
      <c r="L523" s="415"/>
      <c r="M523" s="415"/>
      <c r="N523" s="415"/>
      <c r="O523" s="416"/>
      <c r="P523" s="380" t="s">
        <v>461</v>
      </c>
      <c r="Q523" s="416"/>
      <c r="R523" s="380" t="s">
        <v>514</v>
      </c>
      <c r="S523" s="416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469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470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205.20000000000002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2957.9</v>
      </c>
      <c r="F526" s="46">
        <f>IFERROR(W132*1,"0")+IFERROR(W133*1,"0")+IFERROR(W134*1,"0")+IFERROR(W135*1,"0")</f>
        <v>577.80000000000007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949.62000000000012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3331.2</v>
      </c>
      <c r="J526" s="46">
        <f>IFERROR(W206*1,"0")+IFERROR(W207*1,"0")+IFERROR(W208*1,"0")+IFERROR(W209*1,"0")+IFERROR(W210*1,"0")+IFERROR(W211*1,"0")+IFERROR(W215*1,"0")</f>
        <v>536</v>
      </c>
      <c r="K526" s="348"/>
      <c r="L526" s="46">
        <f>IFERROR(W220*1,"0")+IFERROR(W221*1,"0")+IFERROR(W222*1,"0")+IFERROR(W223*1,"0")+IFERROR(W224*1,"0")+IFERROR(W225*1,"0")</f>
        <v>200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2625.1200000000003</v>
      </c>
      <c r="N526" s="46">
        <f>IFERROR(W291*1,"0")+IFERROR(W292*1,"0")+IFERROR(W293*1,"0")+IFERROR(W294*1,"0")+IFERROR(W295*1,"0")+IFERROR(W296*1,"0")+IFERROR(W297*1,"0")+IFERROR(W298*1,"0")+IFERROR(W302*1,"0")+IFERROR(W303*1,"0")</f>
        <v>0</v>
      </c>
      <c r="O526" s="46">
        <f>IFERROR(W308*1,"0")+IFERROR(W312*1,"0")+IFERROR(W316*1,"0")+IFERROR(W320*1,"0")</f>
        <v>51.36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2280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776.5200000000001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176.4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1471.92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405.59999999999997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10,00"/>
        <filter val="1 075,00"/>
        <filter val="1 080,48"/>
        <filter val="1 200,00"/>
        <filter val="1 305,00"/>
        <filter val="1 578,00"/>
        <filter val="10,00"/>
        <filter val="100,00"/>
        <filter val="104,00"/>
        <filter val="108,50"/>
        <filter val="12,00"/>
        <filter val="126,00"/>
        <filter val="130,00"/>
        <filter val="132,00"/>
        <filter val="138,33"/>
        <filter val="142,73"/>
        <filter val="15,00"/>
        <filter val="150,00"/>
        <filter val="153,00"/>
        <filter val="16 454,60"/>
        <filter val="16,50"/>
        <filter val="16,67"/>
        <filter val="17 779,26"/>
        <filter val="170,00"/>
        <filter val="175,00"/>
        <filter val="176,00"/>
        <filter val="18 679,26"/>
        <filter val="18,33"/>
        <filter val="18,52"/>
        <filter val="18,94"/>
        <filter val="180,00"/>
        <filter val="187,04"/>
        <filter val="190,00"/>
        <filter val="190,61"/>
        <filter val="198,00"/>
        <filter val="2 238,80"/>
        <filter val="2 257,00"/>
        <filter val="2 308,00"/>
        <filter val="2,56"/>
        <filter val="20,00"/>
        <filter val="200,00"/>
        <filter val="213,33"/>
        <filter val="224,00"/>
        <filter val="24,00"/>
        <filter val="245,00"/>
        <filter val="250,00"/>
        <filter val="250,20"/>
        <filter val="26,67"/>
        <filter val="270,00"/>
        <filter val="280,00"/>
        <filter val="290,00"/>
        <filter val="298,10"/>
        <filter val="30,00"/>
        <filter val="30,17"/>
        <filter val="33,33"/>
        <filter val="350,00"/>
        <filter val="36"/>
        <filter val="36,00"/>
        <filter val="36,67"/>
        <filter val="36,81"/>
        <filter val="360,00"/>
        <filter val="38,00"/>
        <filter val="4 783,64"/>
        <filter val="40,00"/>
        <filter val="400,00"/>
        <filter val="417,62"/>
        <filter val="42,00"/>
        <filter val="450,00"/>
        <filter val="481,00"/>
        <filter val="49,50"/>
        <filter val="5,60"/>
        <filter val="50,00"/>
        <filter val="51,28"/>
        <filter val="52,50"/>
        <filter val="526,70"/>
        <filter val="531,38"/>
        <filter val="539,20"/>
        <filter val="56,00"/>
        <filter val="568,00"/>
        <filter val="576,00"/>
        <filter val="6,67"/>
        <filter val="60,00"/>
        <filter val="600,00"/>
        <filter val="63,00"/>
        <filter val="64,00"/>
        <filter val="66,00"/>
        <filter val="685,00"/>
        <filter val="7,00"/>
        <filter val="70,00"/>
        <filter val="71,90"/>
        <filter val="75,00"/>
        <filter val="760,00"/>
        <filter val="765,60"/>
        <filter val="788,00"/>
        <filter val="80,00"/>
        <filter val="81,67"/>
        <filter val="83,33"/>
        <filter val="875,51"/>
        <filter val="940,60"/>
        <filter val="99,00"/>
      </filters>
    </filterColumn>
  </autoFilter>
  <mergeCells count="942"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D455:E455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N425:R42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N445:R44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D141:E141"/>
    <mergeCell ref="D135:E135"/>
    <mergeCell ref="N212:T212"/>
    <mergeCell ref="D59:E59"/>
    <mergeCell ref="N294:R294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I17:I18"/>
    <mergeCell ref="N38:T38"/>
    <mergeCell ref="A15:L15"/>
    <mergeCell ref="N23:T23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N200:R200"/>
    <mergeCell ref="N203:T203"/>
    <mergeCell ref="N368:R368"/>
    <mergeCell ref="A323:X323"/>
    <mergeCell ref="N276:T276"/>
    <mergeCell ref="D235:E235"/>
    <mergeCell ref="A415:M41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D511:E511"/>
    <mergeCell ref="N497:R497"/>
    <mergeCell ref="Q524:Q525"/>
    <mergeCell ref="A508:X508"/>
    <mergeCell ref="A313:M314"/>
    <mergeCell ref="A106:X106"/>
    <mergeCell ref="D451:E451"/>
    <mergeCell ref="D453:E453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287:T287"/>
    <mergeCell ref="D308:E308"/>
    <mergeCell ref="D454:E454"/>
    <mergeCell ref="D460:E460"/>
    <mergeCell ref="N469:T469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O10:P10"/>
    <mergeCell ref="D8:L8"/>
    <mergeCell ref="A33:M34"/>
    <mergeCell ref="N46:T46"/>
    <mergeCell ref="A131:X131"/>
    <mergeCell ref="N29:R29"/>
    <mergeCell ref="T12:U12"/>
    <mergeCell ref="D72:E72"/>
    <mergeCell ref="A170:X170"/>
    <mergeCell ref="A289:X289"/>
    <mergeCell ref="D255:E255"/>
    <mergeCell ref="A23:M24"/>
    <mergeCell ref="N78:R78"/>
    <mergeCell ref="N265:R265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D28:E28"/>
    <mergeCell ref="N476:R476"/>
    <mergeCell ref="D326:E326"/>
    <mergeCell ref="N426:R426"/>
    <mergeCell ref="N220:R220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2024-02-21T11:17:02Z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