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FAD7C4-8196-48BC-A7B4-BC0B61DECF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N443" i="1"/>
  <c r="W442" i="1"/>
  <c r="X442" i="1" s="1"/>
  <c r="W441" i="1"/>
  <c r="X441" i="1" s="1"/>
  <c r="N441" i="1"/>
  <c r="V437" i="1"/>
  <c r="V436" i="1"/>
  <c r="W435" i="1"/>
  <c r="W437" i="1" s="1"/>
  <c r="N435" i="1"/>
  <c r="V433" i="1"/>
  <c r="V432" i="1"/>
  <c r="W431" i="1"/>
  <c r="W433" i="1" s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29" i="1" s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W378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X281" i="1" s="1"/>
  <c r="N281" i="1"/>
  <c r="V279" i="1"/>
  <c r="V278" i="1"/>
  <c r="X277" i="1"/>
  <c r="W277" i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3" i="1" s="1"/>
  <c r="N269" i="1"/>
  <c r="V267" i="1"/>
  <c r="V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2" i="1" s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X118" i="1" s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X87" i="1" s="1"/>
  <c r="X92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284" i="1" l="1"/>
  <c r="X473" i="1"/>
  <c r="X172" i="1"/>
  <c r="X217" i="1"/>
  <c r="X223" i="1" s="1"/>
  <c r="W223" i="1"/>
  <c r="X245" i="1"/>
  <c r="X246" i="1" s="1"/>
  <c r="W246" i="1"/>
  <c r="X253" i="1"/>
  <c r="X404" i="1"/>
  <c r="X405" i="1" s="1"/>
  <c r="W405" i="1"/>
  <c r="X412" i="1"/>
  <c r="W34" i="1"/>
  <c r="X331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X125" i="1"/>
  <c r="X242" i="1"/>
  <c r="W272" i="1"/>
  <c r="X296" i="1"/>
  <c r="V516" i="1"/>
  <c r="W116" i="1"/>
  <c r="W253" i="1"/>
  <c r="X269" i="1"/>
  <c r="W342" i="1"/>
  <c r="X370" i="1"/>
  <c r="X371" i="1" s="1"/>
  <c r="W371" i="1"/>
  <c r="X376" i="1"/>
  <c r="X378" i="1" s="1"/>
  <c r="W412" i="1"/>
  <c r="X421" i="1"/>
  <c r="X431" i="1"/>
  <c r="X432" i="1" s="1"/>
  <c r="W432" i="1"/>
  <c r="X435" i="1"/>
  <c r="X436" i="1" s="1"/>
  <c r="W436" i="1"/>
  <c r="U522" i="1"/>
  <c r="H9" i="1"/>
  <c r="A10" i="1"/>
  <c r="B522" i="1"/>
  <c r="W514" i="1"/>
  <c r="W513" i="1"/>
  <c r="W53" i="1"/>
  <c r="E522" i="1"/>
  <c r="W85" i="1"/>
  <c r="X64" i="1"/>
  <c r="X84" i="1" s="1"/>
  <c r="W125" i="1"/>
  <c r="F522" i="1"/>
  <c r="W134" i="1"/>
  <c r="X129" i="1"/>
  <c r="X133" i="1" s="1"/>
  <c r="X141" i="1"/>
  <c r="W210" i="1"/>
  <c r="W254" i="1"/>
  <c r="W267" i="1"/>
  <c r="X256" i="1"/>
  <c r="X266" i="1" s="1"/>
  <c r="W279" i="1"/>
  <c r="X275" i="1"/>
  <c r="X278" i="1" s="1"/>
  <c r="W278" i="1"/>
  <c r="W297" i="1"/>
  <c r="W302" i="1"/>
  <c r="X299" i="1"/>
  <c r="X301" i="1" s="1"/>
  <c r="W332" i="1"/>
  <c r="W337" i="1"/>
  <c r="X334" i="1"/>
  <c r="X337" i="1" s="1"/>
  <c r="W413" i="1"/>
  <c r="S522" i="1"/>
  <c r="W419" i="1"/>
  <c r="X416" i="1"/>
  <c r="X418" i="1" s="1"/>
  <c r="W418" i="1"/>
  <c r="W24" i="1"/>
  <c r="W33" i="1"/>
  <c r="D522" i="1"/>
  <c r="W60" i="1"/>
  <c r="W61" i="1"/>
  <c r="W84" i="1"/>
  <c r="W126" i="1"/>
  <c r="W133" i="1"/>
  <c r="W213" i="1"/>
  <c r="X212" i="1"/>
  <c r="X213" i="1" s="1"/>
  <c r="W214" i="1"/>
  <c r="F9" i="1"/>
  <c r="J9" i="1"/>
  <c r="X22" i="1"/>
  <c r="X23" i="1" s="1"/>
  <c r="W23" i="1"/>
  <c r="V512" i="1"/>
  <c r="X26" i="1"/>
  <c r="X33" i="1" s="1"/>
  <c r="C522" i="1"/>
  <c r="W52" i="1"/>
  <c r="X56" i="1"/>
  <c r="X60" i="1" s="1"/>
  <c r="W92" i="1"/>
  <c r="W93" i="1"/>
  <c r="W104" i="1"/>
  <c r="X95" i="1"/>
  <c r="X103" i="1" s="1"/>
  <c r="W103" i="1"/>
  <c r="X115" i="1"/>
  <c r="W115" i="1"/>
  <c r="W141" i="1"/>
  <c r="X154" i="1"/>
  <c r="W154" i="1"/>
  <c r="W161" i="1"/>
  <c r="W166" i="1"/>
  <c r="X163" i="1"/>
  <c r="X165" i="1" s="1"/>
  <c r="W172" i="1"/>
  <c r="W173" i="1"/>
  <c r="W192" i="1"/>
  <c r="X175" i="1"/>
  <c r="X192" i="1" s="1"/>
  <c r="W193" i="1"/>
  <c r="W200" i="1"/>
  <c r="X195" i="1"/>
  <c r="X199" i="1" s="1"/>
  <c r="W199" i="1"/>
  <c r="J522" i="1"/>
  <c r="W209" i="1"/>
  <c r="X203" i="1"/>
  <c r="X209" i="1" s="1"/>
  <c r="W242" i="1"/>
  <c r="W266" i="1"/>
  <c r="X272" i="1"/>
  <c r="W285" i="1"/>
  <c r="W284" i="1"/>
  <c r="W301" i="1"/>
  <c r="W338" i="1"/>
  <c r="W343" i="1"/>
  <c r="W346" i="1"/>
  <c r="X345" i="1"/>
  <c r="X346" i="1" s="1"/>
  <c r="W347" i="1"/>
  <c r="Q522" i="1"/>
  <c r="W355" i="1"/>
  <c r="X350" i="1"/>
  <c r="X355" i="1" s="1"/>
  <c r="W356" i="1"/>
  <c r="W360" i="1"/>
  <c r="W361" i="1"/>
  <c r="X358" i="1"/>
  <c r="X360" i="1" s="1"/>
  <c r="W428" i="1"/>
  <c r="X459" i="1"/>
  <c r="X443" i="1"/>
  <c r="W460" i="1"/>
  <c r="W474" i="1"/>
  <c r="W479" i="1"/>
  <c r="X476" i="1"/>
  <c r="X479" i="1" s="1"/>
  <c r="W480" i="1"/>
  <c r="G522" i="1"/>
  <c r="W142" i="1"/>
  <c r="H522" i="1"/>
  <c r="W155" i="1"/>
  <c r="I522" i="1"/>
  <c r="W160" i="1"/>
  <c r="W224" i="1"/>
  <c r="M522" i="1"/>
  <c r="W243" i="1"/>
  <c r="N522" i="1"/>
  <c r="W296" i="1"/>
  <c r="W307" i="1"/>
  <c r="P522" i="1"/>
  <c r="W33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X428" i="1"/>
  <c r="W459" i="1"/>
  <c r="W465" i="1"/>
  <c r="X462" i="1"/>
  <c r="X464" i="1" s="1"/>
  <c r="W473" i="1"/>
  <c r="W495" i="1"/>
  <c r="X492" i="1"/>
  <c r="X495" i="1" s="1"/>
  <c r="W496" i="1"/>
  <c r="R522" i="1"/>
  <c r="T522" i="1"/>
  <c r="W490" i="1"/>
  <c r="X517" i="1" l="1"/>
  <c r="W516" i="1"/>
  <c r="W512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<sst xmlns="http://schemas.openxmlformats.org/spreadsheetml/2006/main" count="2228" uniqueCount="744">
  <si>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</si>
  <si>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</si>
  <si>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</si>
  <si>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</si>
  <si>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</si>
  <si>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</si>
  <si>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</si>
  <si>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</si>
  <si>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</si>
  <si>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</si>
  <si>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</si>
  <si>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</si>
  <si>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</si>
  <si>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</si>
  <si>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</si>
  <si>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</si>
  <si>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</si>
  <si>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</si>
  <si>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</si>
  <si>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</si>
  <si>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</si>
  <si>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</si>
  <si>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</si>
  <si>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</si>
  <si>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</si>
  <si>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</si>
  <si>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</si>
  <si>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</si>
  <si>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</si>
  <si>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</si>
  <si>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</si>
  <si>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</si>
  <si>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</si>
  <si>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</si>
  <si>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</si>
  <si>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</si>
  <si>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</si>
  <si>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</si>
  <si>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</si>
  <si>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</si>
  <si>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</si>
  <si>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</si>
  <si>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</si>
  <si>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</si>
  <si>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</si>
  <si>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</si>
  <si>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</si>
  <si>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</si>
  <si>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</si>
  <si>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</si>
  <si>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</si>
  <si>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</si>
  <si>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</si>
  <si>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</si>
  <si>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</si>
  <si>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</si>
  <si>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</si>
  <si>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</si>
  <si>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</si>
  <si>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</si>
  <si>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</si>
  <si>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</si>
  <si>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</si>
  <si>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</si>
  <si>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</si>
  <si>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</si>
  <si>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</si>
  <si>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</si>
  <si>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</si>
  <si>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</si>
  <si>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</si>
  <si>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</si>
  <si>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</si>
  <si>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</si>
  <si>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</si>
  <si>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</si>
  <si>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</si>
  <si>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</si>
  <si>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</si>
  <si>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</si>
  <si>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</si>
  <si>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</si>
  <si>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</si>
  <si>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</si>
  <si>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</si>
  <si>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</si>
  <si>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</si>
  <si>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</si>
  <si>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</si>
  <si>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</si>
  <si>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</si>
  <si>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</si>
  <si>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</si>
  <si>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</si>
  <si>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</si>
  <si>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</si>
  <si>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</si>
  <si>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</si>
  <si>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</si>
  <si>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</si>
  <si>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</si>
  <si>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</si>
  <si>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</si>
  <si>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</si>
  <si>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</si>
  <si>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</si>
  <si>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</si>
  <si>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</si>
  <si>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</si>
  <si>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</si>
  <si>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</si>
  <si>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</si>
  <si>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</si>
  <si>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</si>
  <si>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</si>
  <si>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</si>
  <si>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</si>
  <si>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</si>
  <si>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</si>
  <si>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</si>
  <si>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</si>
  <si>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</si>
  <si>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</si>
  <si>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</si>
  <si>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</si>
  <si>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</si>
  <si>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</si>
  <si>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</si>
  <si>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</si>
  <si>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</si>
  <si>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</si>
  <si>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</si>
  <si>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</si>
  <si>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</si>
  <si>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</si>
  <si>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</si>
  <si>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</si>
  <si>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</si>
  <si>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</si>
  <si>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</si>
  <si>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</si>
  <si>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</si>
  <si>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</si>
  <si>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</si>
  <si>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</si>
  <si>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</si>
  <si>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</si>
  <si>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</si>
  <si>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</si>
  <si>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</si>
  <si>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</si>
  <si>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</si>
  <si>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</si>
  <si>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</si>
  <si>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</si>
  <si>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</si>
  <si>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</si>
  <si>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</si>
  <si>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</si>
  <si>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</si>
  <si>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</si>
  <si>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</si>
  <si>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</si>
  <si>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</si>
  <si>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</si>
  <si>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</si>
  <si>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</si>
  <si>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</si>
  <si>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</si>
  <si>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</si>
  <si>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</si>
  <si>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</si>
  <si>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</si>
  <si>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</si>
  <si>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</si>
  <si>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</si>
  <si>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</si>
  <si>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</si>
  <si>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</si>
  <si>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</si>
  <si>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</si>
  <si>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</si>
  <si>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</si>
  <si>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</si>
  <si>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</si>
  <si>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</si>
  <si>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</si>
  <si>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</si>
  <si>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</si>
  <si>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</si>
  <si>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</si>
  <si>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</si>
  <si>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</si>
  <si>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</si>
  <si>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</si>
  <si>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</si>
  <si>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</si>
  <si>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</si>
  <si>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</si>
  <si>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</si>
  <si>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</si>
  <si>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</si>
  <si>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</si>
  <si>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</si>
  <si>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</si>
  <si>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</si>
  <si>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</si>
  <si>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</si>
  <si>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</si>
  <si>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</si>
  <si>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</si>
  <si>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</si>
  <si>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</si>
  <si>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</si>
  <si>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</si>
  <si>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</si>
  <si>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</si>
  <si>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</si>
  <si>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</si>
  <si>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</si>
  <si>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</si>
  <si>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</si>
  <si>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</si>
  <si>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</si>
  <si>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</si>
  <si>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</si>
  <si>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</si>
  <si>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</si>
  <si>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</si>
  <si>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</si>
  <si>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</si>
  <si>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</si>
  <si>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</si>
  <si>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</si>
  <si>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</si>
  <si>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</si>
  <si>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</si>
  <si>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</si>
  <si>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</si>
  <si>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</si>
  <si>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</si>
  <si>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</si>
  <si>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</si>
  <si>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</si>
  <si>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</si>
  <si>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</si>
  <si>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</si>
  <si>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</si>
  <si>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</si>
  <si>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</si>
  <si>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</si>
  <si>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</si>
  <si>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</si>
  <si>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</si>
  <si>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</si>
  <si>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</si>
  <si>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</si>
  <si>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</si>
  <si>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</si>
  <si>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</si>
  <si>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</si>
  <si>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</si>
  <si>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</si>
  <si>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</si>
  <si>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</si>
  <si>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</si>
  <si>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</si>
  <si>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</si>
  <si>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</si>
  <si>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</si>
  <si>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</si>
  <si>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</si>
  <si>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</si>
  <si>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</si>
  <si>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</si>
  <si>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</si>
  <si>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</si>
  <si>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</si>
  <si>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</si>
  <si>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</si>
  <si>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</si>
  <si>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</si>
  <si>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</si>
  <si>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</si>
  <si>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</si>
  <si>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</si>
  <si>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</si>
  <si>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</si>
  <si>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</si>
  <si>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</si>
  <si>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</si>
  <si>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</si>
  <si>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</si>
  <si>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</si>
  <si>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</si>
  <si>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</si>
  <si>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</si>
  <si>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</si>
  <si>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</si>
  <si>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</si>
  <si>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</si>
  <si>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</si>
  <si>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</si>
  <si>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</si>
  <si>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</si>
  <si>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</si>
  <si>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</si>
  <si>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</si>
  <si>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</si>
  <si>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</si>
  <si>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</si>
  <si>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</si>
  <si>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</si>
  <si>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</si>
  <si>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</si>
  <si>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</si>
  <si>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</si>
  <si>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</si>
  <si>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</si>
  <si>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</si>
  <si>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</si>
  <si>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</si>
  <si>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</si>
  <si>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</si>
  <si>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</si>
  <si>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</si>
  <si>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</si>
  <si>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</si>
  <si>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</si>
  <si>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</si>
  <si>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</si>
  <si>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</si>
  <si>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</si>
  <si>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</si>
  <si>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</si>
  <si>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</si>
  <si>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</si>
  <si>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</si>
  <si>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</si>
  <si>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</si>
  <si>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</si>
  <si>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</si>
  <si>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</si>
  <si>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</si>
  <si>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</si>
  <si>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</si>
  <si>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</si>
  <si>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</si>
  <si>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</si>
  <si>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</si>
  <si>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</si>
  <si>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</si>
  <si>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</si>
  <si>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</si>
  <si>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</si>
  <si>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</si>
  <si>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</si>
  <si>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</si>
  <si>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</si>
  <si>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</si>
  <si>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</si>
  <si>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</si>
  <si>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</si>
  <si>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</si>
  <si>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</si>
  <si>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</si>
  <si>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</si>
  <si>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</si>
  <si>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</si>
  <si>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</si>
  <si>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</si>
  <si>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</si>
  <si>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</si>
  <si>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</si>
  <si>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</si>
  <si>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</si>
  <si>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</si>
  <si>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</si>
  <si>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</si>
  <si>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</si>
  <si>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</si>
  <si>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</si>
  <si>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</si>
  <si>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</si>
  <si>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</si>
  <si>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</si>
  <si>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</si>
  <si>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</si>
  <si>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</si>
  <si>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</si>
  <si>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</si>
  <si>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</si>
  <si>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</si>
  <si>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</si>
  <si>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</si>
  <si>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</si>
  <si>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</si>
  <si>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</si>
  <si>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</si>
  <si>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</si>
  <si>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</si>
  <si>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</si>
  <si>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</si>
  <si>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</si>
  <si>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</si>
  <si>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</si>
  <si>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</si>
  <si>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</si>
  <si>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</si>
  <si>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</si>
  <si>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</si>
  <si>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</si>
  <si>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</si>
  <si>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</si>
  <si>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</si>
  <si>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</si>
  <si>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</si>
  <si>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</si>
  <si>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</si>
  <si>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</si>
  <si>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</si>
  <si>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</si>
  <si>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</si>
  <si>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</si>
  <si>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</si>
  <si>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</si>
  <si>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</si>
  <si>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</si>
  <si>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</si>
  <si>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</si>
  <si>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</si>
  <si>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</si>
  <si>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</si>
  <si>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</si>
  <si>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</si>
  <si>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</si>
  <si>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</si>
  <si>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</si>
  <si>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</si>
  <si>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</si>
  <si>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</si>
  <si>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</si>
  <si>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</si>
  <si>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</si>
  <si>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</si>
  <si>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</si>
  <si>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</si>
  <si>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</si>
  <si>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</si>
  <si>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</si>
  <si>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</si>
  <si>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</si>
  <si>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</si>
  <si>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</si>
  <si>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</si>
  <si>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</si>
  <si>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</si>
  <si>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</si>
  <si>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</si>
  <si>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</si>
  <si>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</si>
  <si>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</si>
  <si>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</si>
  <si>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</si>
  <si>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</si>
  <si>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</si>
  <si>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</si>
  <si>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</si>
  <si>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</si>
  <si>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</si>
  <si>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</si>
  <si>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</si>
  <si>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</si>
  <si>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</si>
  <si>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</si>
  <si>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</si>
  <si>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</si>
  <si>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</si>
  <si>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</si>
  <si>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</si>
  <si>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</si>
  <si>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</si>
  <si>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</si>
  <si>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</si>
  <si>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</si>
  <si>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</si>
  <si>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</si>
  <si>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</si>
  <si>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</si>
  <si>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</si>
  <si>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</si>
  <si>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</si>
  <si>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</si>
  <si>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</si>
  <si>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</si>
  <si>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</si>
  <si>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</si>
  <si>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</si>
  <si>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</si>
  <si>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</si>
  <si>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</si>
  <si>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</si>
  <si>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</si>
  <si>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</si>
  <si>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</si>
  <si>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</si>
  <si>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</si>
  <si>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</si>
  <si>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</si>
  <si>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</si>
  <si>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</si>
  <si>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</si>
  <si>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</si>
  <si>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</si>
  <si>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</si>
  <si>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</si>
  <si>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</si>
  <si>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</si>
  <si>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</si>
  <si>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</si>
  <si>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</si>
  <si>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</si>
  <si>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</si>
  <si>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</si>
  <si>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</si>
  <si>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</si>
  <si>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</si>
  <si>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</si>
  <si>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</si>
  <si>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</si>
  <si>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</si>
  <si>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</si>
  <si>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</si>
  <si>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</si>
  <si>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</si>
  <si>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</si>
  <si>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</si>
  <si>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</si>
  <si>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</si>
  <si>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</si>
  <si>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</si>
  <si>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</si>
  <si>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</si>
  <si>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</si>
  <si>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</si>
  <si>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</si>
  <si>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</si>
  <si>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</si>
  <si>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</si>
  <si>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</si>
  <si>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</si>
  <si>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</si>
  <si>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</si>
  <si>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</si>
  <si>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</si>
  <si>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</si>
  <si>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</si>
  <si>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</si>
  <si>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</si>
  <si>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</si>
  <si>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</si>
  <si>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</si>
  <si>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</si>
  <si>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</si>
  <si>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</si>
  <si>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</si>
  <si>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</si>
  <si>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</si>
  <si>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</si>
  <si>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</si>
  <si>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</si>
  <si>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</si>
  <si>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</si>
  <si>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</si>
  <si>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</si>
  <si>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</si>
  <si>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</si>
  <si>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</si>
  <si>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</si>
  <si>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</si>
  <si>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</si>
  <si>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</si>
  <si>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</si>
  <si>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</si>
  <si>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</si>
  <si>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</si>
  <si>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</si>
  <si>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</si>
  <si>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</si>
  <si>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</si>
  <si>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</si>
  <si>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</si>
  <si>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</si>
  <si>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</si>
  <si>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</si>
  <si>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</si>
  <si>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</si>
  <si>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</si>
  <si>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</si>
  <si>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</si>
  <si>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</si>
  <si>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</si>
  <si>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</si>
  <si>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</si>
  <si>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</si>
  <si>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</si>
  <si>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</si>
  <si>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</si>
  <si>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</si>
  <si>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</si>
  <si>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</si>
  <si>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</si>
  <si>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</si>
  <si>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</si>
  <si>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</si>
  <si>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</si>
  <si>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</si>
  <si>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</si>
  <si>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</si>
  <si>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</si>
  <si>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</si>
  <si>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</si>
  <si>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</si>
  <si>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</si>
  <si>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</si>
  <si>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</si>
  <si>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</si>
  <si>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</si>
  <si>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</si>
  <si>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</si>
  <si>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</si>
  <si>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</si>
  <si>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</si>
  <si>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</si>
  <si>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</si>
  <si>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</si>
  <si>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</si>
  <si>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</si>
  <si>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</si>
  <si>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</si>
  <si>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</si>
  <si>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</si>
  <si>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</si>
  <si>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</si>
  <si>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</si>
  <si>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</si>
  <si>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</si>
  <si>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</si>
  <si>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</si>
  <si>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</si>
  <si>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</si>
  <si>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</si>
  <si>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</si>
  <si>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</si>
  <si>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</si>
  <si>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</si>
  <si>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</si>
  <si>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</si>
  <si>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</si>
  <si>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</si>
  <si>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</si>
  <si>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</si>
  <si>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</si>
  <si>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</si>
  <si>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</si>
  <si>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</si>
  <si>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</si>
  <si>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</si>
  <si>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</si>
  <si>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</si>
  <si>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</si>
  <si>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</si>
  <si>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</si>
  <si>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</si>
  <si>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</si>
  <si>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</si>
  <si>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</si>
  <si>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</si>
  <si>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</si>
  <si>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</si>
  <si>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</si>
  <si>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</si>
  <si>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</si>
  <si>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</si>
  <si>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</si>
  <si>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</si>
  <si>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</si>
  <si>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</si>
  <si>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</si>
  <si>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</si>
  <si>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</si>
  <si>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</si>
  <si>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</si>
  <si>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</si>
  <si>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</si>
  <si>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</si>
  <si>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</si>
  <si>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</si>
  <si>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</si>
  <si>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</si>
  <si>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</si>
  <si>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</si>
  <si>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</si>
  <si>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</si>
  <si>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</si>
  <si>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</si>
  <si>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</si>
  <si>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</si>
  <si>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</si>
  <si>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</si>
  <si>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</si>
  <si>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</si>
  <si>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</si>
  <si>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</si>
  <si>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</si>
  <si>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</si>
  <si>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</si>
  <si>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</si>
  <si>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</si>
  <si>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</si>
  <si>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</si>
  <si>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</si>
  <si>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</si>
  <si>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</si>
  <si>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</si>
  <si>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</si>
  <si>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</si>
  <si>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</si>
  <si>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</si>
  <si>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</si>
  <si>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</si>
  <si>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</si>
  <si>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</si>
  <si>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</si>
  <si>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</si>
  <si>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</si>
  <si>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</si>
  <si>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</si>
  <si>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</si>
  <si>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</si>
  <si>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</si>
  <si>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</si>
  <si>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111260-Г241</t>
  </si>
  <si>
    <t>загрузить отдельно,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</si>
</sst>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32" sqref="Z32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0.41666666666666669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25.2</v>
      </c>
      <c r="W32" s="351">
        <f t="shared" si="0"/>
        <v>25.2</v>
      </c>
      <c r="X32" s="36">
        <f t="shared" si="1"/>
        <v>7.5300000000000006E-2</v>
      </c>
      <c r="Y32" s="56"/>
      <c r="Z32" s="57"/>
      <c r="AD32" s="58"/>
      <c r="BA32" s="66" t="s">
        <v>1</v>
      </c>
    </row>
    <row r="33" spans="1:53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10</v>
      </c>
      <c r="W33" s="352">
        <f>IFERROR(W26/H26,"0")+IFERROR(W27/H27,"0")+IFERROR(W28/H28,"0")+IFERROR(W29/H29,"0")+IFERROR(W30/H30,"0")+IFERROR(W31/H31,"0")+IFERROR(W32/H32,"0")</f>
        <v>10</v>
      </c>
      <c r="X33" s="352">
        <f>IFERROR(IF(X26="",0,X26),"0")+IFERROR(IF(X27="",0,X27),"0")+IFERROR(IF(X28="",0,X28),"0")+IFERROR(IF(X29="",0,X29),"0")+IFERROR(IF(X30="",0,X30),"0")+IFERROR(IF(X31="",0,X31),"0")+IFERROR(IF(X32="",0,X32),"0")</f>
        <v>7.5300000000000006E-2</v>
      </c>
      <c r="Y33" s="353"/>
      <c r="Z33" s="353"/>
    </row>
    <row r="34" spans="1:53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25.2</v>
      </c>
      <c r="W34" s="352">
        <f>IFERROR(SUM(W26:W32),"0")</f>
        <v>25.2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hidden="1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75.599999999999994</v>
      </c>
      <c r="W88" s="351">
        <f>IFERROR(IF(V88="",0,CEILING((V88/$H88),1)*$H88),"")</f>
        <v>75.599999999999994</v>
      </c>
      <c r="X88" s="36">
        <f>IFERROR(IF(W88=0,"",ROUNDUP(W88/H88,0)*0.00753),"")</f>
        <v>0.22590000000000002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67.5</v>
      </c>
      <c r="W89" s="351">
        <f>IFERROR(IF(V89="",0,CEILING((V89/$H89),1)*$H89),"")</f>
        <v>67.5</v>
      </c>
      <c r="X89" s="36">
        <f>IFERROR(IF(W89=0,"",ROUNDUP(W89/H89,0)*0.00937),"")</f>
        <v>0.14055000000000001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45</v>
      </c>
      <c r="W92" s="352">
        <f>IFERROR(W87/H87,"0")+IFERROR(W88/H88,"0")+IFERROR(W89/H89,"0")+IFERROR(W90/H90,"0")+IFERROR(W91/H91,"0")</f>
        <v>45</v>
      </c>
      <c r="X92" s="352">
        <f>IFERROR(IF(X87="",0,X87),"0")+IFERROR(IF(X88="",0,X88),"0")+IFERROR(IF(X89="",0,X89),"0")+IFERROR(IF(X90="",0,X90),"0")+IFERROR(IF(X91="",0,X91),"0")</f>
        <v>0.36645000000000005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143.1</v>
      </c>
      <c r="W93" s="352">
        <f>IFERROR(SUM(W87:W91),"0")</f>
        <v>143.1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53.2</v>
      </c>
      <c r="W98" s="351">
        <f t="shared" si="5"/>
        <v>53.199999999999996</v>
      </c>
      <c r="X98" s="36">
        <f>IFERROR(IF(W98=0,"",ROUNDUP(W98/H98,0)*0.00502),"")</f>
        <v>9.5380000000000006E-2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19.000000000000004</v>
      </c>
      <c r="W103" s="352">
        <f>IFERROR(W95/H95,"0")+IFERROR(W96/H96,"0")+IFERROR(W97/H97,"0")+IFERROR(W98/H98,"0")+IFERROR(W99/H99,"0")+IFERROR(W100/H100,"0")+IFERROR(W101/H101,"0")+IFERROR(W102/H102,"0")</f>
        <v>19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9.5380000000000006E-2</v>
      </c>
      <c r="Y103" s="353"/>
      <c r="Z103" s="353"/>
    </row>
    <row r="104" spans="1:53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53.2</v>
      </c>
      <c r="W104" s="352">
        <f>IFERROR(SUM(W95:W102),"0")</f>
        <v>53.199999999999996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57</v>
      </c>
      <c r="W109" s="351">
        <f t="shared" si="6"/>
        <v>57</v>
      </c>
      <c r="X109" s="36">
        <f>IFERROR(IF(W109=0,"",ROUNDUP(W109/H109,0)*0.00753),"")</f>
        <v>0.14307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105.3</v>
      </c>
      <c r="W111" s="351">
        <f t="shared" si="6"/>
        <v>105.30000000000001</v>
      </c>
      <c r="X111" s="36">
        <f>IFERROR(IF(W111=0,"",ROUNDUP(W111/H111,0)*0.00937),"")</f>
        <v>0.36542999999999998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57.999999999999993</v>
      </c>
      <c r="W115" s="352">
        <f>IFERROR(W106/H106,"0")+IFERROR(W107/H107,"0")+IFERROR(W108/H108,"0")+IFERROR(W109/H109,"0")+IFERROR(W110/H110,"0")+IFERROR(W111/H111,"0")+IFERROR(W112/H112,"0")+IFERROR(W113/H113,"0")+IFERROR(W114/H114,"0")</f>
        <v>58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0.50849999999999995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162.30000000000001</v>
      </c>
      <c r="W116" s="352">
        <f>IFERROR(SUM(W106:W114),"0")</f>
        <v>162.30000000000001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0</v>
      </c>
      <c r="W172" s="352">
        <f>IFERROR(W168/H168,"0")+IFERROR(W169/H169,"0")+IFERROR(W170/H170,"0")+IFERROR(W171/H171,"0")</f>
        <v>0</v>
      </c>
      <c r="X172" s="352">
        <f>IFERROR(IF(X168="",0,X168),"0")+IFERROR(IF(X169="",0,X169),"0")+IFERROR(IF(X170="",0,X170),"0")+IFERROR(IF(X171="",0,X171),"0")</f>
        <v>0</v>
      </c>
      <c r="Y172" s="353"/>
      <c r="Z172" s="353"/>
    </row>
    <row r="173" spans="1:53" hidden="1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0</v>
      </c>
      <c r="W173" s="352">
        <f>IFERROR(SUM(W168:W171),"0")</f>
        <v>0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256.8</v>
      </c>
      <c r="W181" s="351">
        <f t="shared" si="9"/>
        <v>256.8</v>
      </c>
      <c r="X181" s="36">
        <f>IFERROR(IF(W181=0,"",ROUNDUP(W181/H181,0)*0.00753),"")</f>
        <v>0.80571000000000004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104.16</v>
      </c>
      <c r="W182" s="351">
        <f t="shared" si="9"/>
        <v>104.16</v>
      </c>
      <c r="X182" s="36">
        <f>IFERROR(IF(W182=0,"",ROUNDUP(W182/H182,0)*0.00937),"")</f>
        <v>0.29047000000000001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156</v>
      </c>
      <c r="W183" s="351">
        <f t="shared" si="9"/>
        <v>156</v>
      </c>
      <c r="X183" s="36">
        <f>IFERROR(IF(W183=0,"",ROUNDUP(W183/H183,0)*0.00753),"")</f>
        <v>0.48945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161.28</v>
      </c>
      <c r="W184" s="351">
        <f t="shared" si="9"/>
        <v>161.28</v>
      </c>
      <c r="X184" s="36">
        <f>IFERROR(IF(W184=0,"",ROUNDUP(W184/H184,0)*0.00937),"")</f>
        <v>0.44975999999999999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0</v>
      </c>
      <c r="W188" s="351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18</v>
      </c>
      <c r="W189" s="351">
        <f t="shared" si="9"/>
        <v>18</v>
      </c>
      <c r="X189" s="36">
        <f t="shared" si="10"/>
        <v>7.5300000000000006E-2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40.799999999999997</v>
      </c>
      <c r="W190" s="351">
        <f t="shared" si="9"/>
        <v>40.799999999999997</v>
      </c>
      <c r="X190" s="36">
        <f t="shared" si="10"/>
        <v>0.12801000000000001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0</v>
      </c>
      <c r="W191" s="35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278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278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2.2387000000000001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737.04</v>
      </c>
      <c r="W193" s="352">
        <f>IFERROR(SUM(W175:W191),"0")</f>
        <v>737.04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124.8</v>
      </c>
      <c r="W197" s="351">
        <f>IFERROR(IF(V197="",0,CEILING((V197/$H197),1)*$H197),"")</f>
        <v>124.8</v>
      </c>
      <c r="X197" s="36">
        <f>IFERROR(IF(W197=0,"",ROUNDUP(W197/H197,0)*0.00753),"")</f>
        <v>0.39156000000000002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96</v>
      </c>
      <c r="W198" s="351">
        <f>IFERROR(IF(V198="",0,CEILING((V198/$H198),1)*$H198),"")</f>
        <v>96</v>
      </c>
      <c r="X198" s="36">
        <f>IFERROR(IF(W198=0,"",ROUNDUP(W198/H198,0)*0.00753),"")</f>
        <v>0.30120000000000002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92</v>
      </c>
      <c r="W199" s="352">
        <f>IFERROR(W195/H195,"0")+IFERROR(W196/H196,"0")+IFERROR(W197/H197,"0")+IFERROR(W198/H198,"0")</f>
        <v>92</v>
      </c>
      <c r="X199" s="352">
        <f>IFERROR(IF(X195="",0,X195),"0")+IFERROR(IF(X196="",0,X196),"0")+IFERROR(IF(X197="",0,X197),"0")+IFERROR(IF(X198="",0,X198),"0")</f>
        <v>0.69276000000000004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220.8</v>
      </c>
      <c r="W200" s="352">
        <f>IFERROR(SUM(W195:W198),"0")</f>
        <v>220.8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75</v>
      </c>
      <c r="W235" s="351">
        <f t="shared" si="13"/>
        <v>75</v>
      </c>
      <c r="X235" s="36">
        <f t="shared" ref="X235:X241" si="14">IFERROR(IF(W235=0,"",ROUNDUP(W235/H235,0)*0.00937),"")</f>
        <v>0.14055000000000001</v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15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15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0.14055000000000001</v>
      </c>
      <c r="Y242" s="353"/>
      <c r="Z242" s="353"/>
    </row>
    <row r="243" spans="1:53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75</v>
      </c>
      <c r="W243" s="352">
        <f>IFERROR(SUM(W227:W241),"0")</f>
        <v>75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71.399999999999991</v>
      </c>
      <c r="W259" s="351">
        <f t="shared" si="15"/>
        <v>71.400000000000006</v>
      </c>
      <c r="X259" s="36">
        <f>IFERROR(IF(W259=0,"",ROUNDUP(W259/H259,0)*0.00753),"")</f>
        <v>0.25602000000000003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75.599999999999994</v>
      </c>
      <c r="W260" s="351">
        <f t="shared" si="15"/>
        <v>75.600000000000009</v>
      </c>
      <c r="X260" s="36">
        <f>IFERROR(IF(W260=0,"",ROUNDUP(W260/H260,0)*0.00753),"")</f>
        <v>0.27107999999999999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69.999999999999986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70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0.52710000000000001</v>
      </c>
      <c r="Y266" s="353"/>
      <c r="Z266" s="353"/>
    </row>
    <row r="267" spans="1:53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147</v>
      </c>
      <c r="W267" s="352">
        <f>IFERROR(SUM(W256:W265),"0")</f>
        <v>147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hidden="1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40</v>
      </c>
      <c r="W283" s="351">
        <f>IFERROR(IF(V283="",0,CEILING((V283/$H283),1)*$H283),"")</f>
        <v>40</v>
      </c>
      <c r="X283" s="36">
        <f>IFERROR(IF(W283=0,"",ROUNDUP(W283/H283,0)*0.00474),"")</f>
        <v>9.4800000000000009E-2</v>
      </c>
      <c r="Y283" s="56"/>
      <c r="Z283" s="57"/>
      <c r="AD283" s="58"/>
      <c r="BA283" s="221" t="s">
        <v>1</v>
      </c>
    </row>
    <row r="284" spans="1:53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20</v>
      </c>
      <c r="W284" s="352">
        <f>IFERROR(W281/H281,"0")+IFERROR(W282/H282,"0")+IFERROR(W283/H283,"0")</f>
        <v>20</v>
      </c>
      <c r="X284" s="352">
        <f>IFERROR(IF(X281="",0,X281),"0")+IFERROR(IF(X282="",0,X282),"0")+IFERROR(IF(X283="",0,X283),"0")</f>
        <v>9.4800000000000009E-2</v>
      </c>
      <c r="Y284" s="353"/>
      <c r="Z284" s="353"/>
    </row>
    <row r="285" spans="1:53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40</v>
      </c>
      <c r="W285" s="352">
        <f>IFERROR(SUM(W281:W283),"0")</f>
        <v>40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125</v>
      </c>
      <c r="W294" s="351">
        <f t="shared" si="16"/>
        <v>125</v>
      </c>
      <c r="X294" s="36">
        <f>IFERROR(IF(W294=0,"",ROUNDUP(W294/H294,0)*0.00937),"")</f>
        <v>0.23424999999999999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25</v>
      </c>
      <c r="W296" s="352">
        <f>IFERROR(W288/H288,"0")+IFERROR(W289/H289,"0")+IFERROR(W290/H290,"0")+IFERROR(W291/H291,"0")+IFERROR(W292/H292,"0")+IFERROR(W293/H293,"0")+IFERROR(W294/H294,"0")+IFERROR(W295/H295,"0")</f>
        <v>25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0.23424999999999999</v>
      </c>
      <c r="Y296" s="353"/>
      <c r="Z296" s="353"/>
    </row>
    <row r="297" spans="1:53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125</v>
      </c>
      <c r="W297" s="352">
        <f>IFERROR(SUM(W288:W295),"0")</f>
        <v>125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18</v>
      </c>
      <c r="W305" s="351">
        <f>IFERROR(IF(V305="",0,CEILING((V305/$H305),1)*$H305),"")</f>
        <v>18</v>
      </c>
      <c r="X305" s="36">
        <f>IFERROR(IF(W305=0,"",ROUNDUP(W305/H305,0)*0.00753),"")</f>
        <v>7.5300000000000006E-2</v>
      </c>
      <c r="Y305" s="56"/>
      <c r="Z305" s="57"/>
      <c r="AD305" s="58"/>
      <c r="BA305" s="232" t="s">
        <v>1</v>
      </c>
    </row>
    <row r="306" spans="1:53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10</v>
      </c>
      <c r="W306" s="352">
        <f>IFERROR(W305/H305,"0")</f>
        <v>10</v>
      </c>
      <c r="X306" s="352">
        <f>IFERROR(IF(X305="",0,X305),"0")</f>
        <v>7.5300000000000006E-2</v>
      </c>
      <c r="Y306" s="353"/>
      <c r="Z306" s="353"/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18</v>
      </c>
      <c r="W307" s="352">
        <f>IFERROR(SUM(W305:W305),"0")</f>
        <v>18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36.479999999999997</v>
      </c>
      <c r="W313" s="351">
        <f>IFERROR(IF(V313="",0,CEILING((V313/$H313),1)*$H313),"")</f>
        <v>36.479999999999997</v>
      </c>
      <c r="X313" s="36">
        <f>IFERROR(IF(W313=0,"",ROUNDUP(W313/H313,0)*0.00753),"")</f>
        <v>0.12048</v>
      </c>
      <c r="Y313" s="56"/>
      <c r="Z313" s="57"/>
      <c r="AD313" s="58"/>
      <c r="BA313" s="234" t="s">
        <v>1</v>
      </c>
    </row>
    <row r="314" spans="1:53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16</v>
      </c>
      <c r="W314" s="352">
        <f>IFERROR(W313/H313,"0")</f>
        <v>16</v>
      </c>
      <c r="X314" s="352">
        <f>IFERROR(IF(X313="",0,X313),"0")</f>
        <v>0.12048</v>
      </c>
      <c r="Y314" s="353"/>
      <c r="Z314" s="353"/>
    </row>
    <row r="315" spans="1:53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36.479999999999997</v>
      </c>
      <c r="W315" s="352">
        <f>IFERROR(SUM(W313:W313),"0")</f>
        <v>36.479999999999997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68.850000000000009</v>
      </c>
      <c r="W317" s="351">
        <f>IFERROR(IF(V317="",0,CEILING((V317/$H317),1)*$H317),"")</f>
        <v>68.849999999999994</v>
      </c>
      <c r="X317" s="36">
        <f>IFERROR(IF(W317=0,"",ROUNDUP(W317/H317,0)*0.00753),"")</f>
        <v>0.20331000000000002</v>
      </c>
      <c r="Y317" s="56"/>
      <c r="Z317" s="57"/>
      <c r="AD317" s="58"/>
      <c r="BA317" s="235" t="s">
        <v>1</v>
      </c>
    </row>
    <row r="318" spans="1:53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27.000000000000004</v>
      </c>
      <c r="W318" s="352">
        <f>IFERROR(W317/H317,"0")</f>
        <v>27</v>
      </c>
      <c r="X318" s="352">
        <f>IFERROR(IF(X317="",0,X317),"0")</f>
        <v>0.20331000000000002</v>
      </c>
      <c r="Y318" s="353"/>
      <c r="Z318" s="353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68.850000000000009</v>
      </c>
      <c r="W319" s="352">
        <f>IFERROR(SUM(W317:W317),"0")</f>
        <v>68.849999999999994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hidden="1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0</v>
      </c>
      <c r="W323" s="351">
        <f t="shared" ref="W323:W330" si="17"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hidden="1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0</v>
      </c>
      <c r="W331" s="352">
        <f>IFERROR(W323/H323,"0")+IFERROR(W324/H324,"0")+IFERROR(W325/H325,"0")+IFERROR(W326/H326,"0")+IFERROR(W327/H327,"0")+IFERROR(W328/H328,"0")+IFERROR(W329/H329,"0")+IFERROR(W330/H330,"0")</f>
        <v>0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353"/>
      <c r="Z331" s="353"/>
    </row>
    <row r="332" spans="1:53" hidden="1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0</v>
      </c>
      <c r="W332" s="352">
        <f>IFERROR(SUM(W323:W330),"0")</f>
        <v>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hidden="1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0</v>
      </c>
      <c r="W334" s="35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36</v>
      </c>
      <c r="W336" s="351">
        <f>IFERROR(IF(V336="",0,CEILING((V336/$H336),1)*$H336),"")</f>
        <v>36</v>
      </c>
      <c r="X336" s="36">
        <f>IFERROR(IF(W336=0,"",ROUNDUP(W336/H336,0)*0.00937),"")</f>
        <v>8.4330000000000002E-2</v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9</v>
      </c>
      <c r="W337" s="352">
        <f>IFERROR(W334/H334,"0")+IFERROR(W335/H335,"0")+IFERROR(W336/H336,"0")</f>
        <v>9</v>
      </c>
      <c r="X337" s="352">
        <f>IFERROR(IF(X334="",0,X334),"0")+IFERROR(IF(X335="",0,X335),"0")+IFERROR(IF(X336="",0,X336),"0")</f>
        <v>8.4330000000000002E-2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36</v>
      </c>
      <c r="W338" s="352">
        <f>IFERROR(SUM(W334:W336),"0")</f>
        <v>36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192</v>
      </c>
      <c r="W345" s="351">
        <f>IFERROR(IF(V345="",0,CEILING((V345/$H345),1)*$H345),"")</f>
        <v>195</v>
      </c>
      <c r="X345" s="36">
        <f>IFERROR(IF(W345=0,"",ROUNDUP(W345/H345,0)*0.02175),"")</f>
        <v>0.54374999999999996</v>
      </c>
      <c r="Y345" s="56"/>
      <c r="Z345" s="57"/>
      <c r="AD345" s="58"/>
      <c r="BA345" s="249" t="s">
        <v>1</v>
      </c>
    </row>
    <row r="346" spans="1:53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24.615384615384617</v>
      </c>
      <c r="W346" s="352">
        <f>IFERROR(W345/H345,"0")</f>
        <v>25</v>
      </c>
      <c r="X346" s="352">
        <f>IFERROR(IF(X345="",0,X345),"0")</f>
        <v>0.54374999999999996</v>
      </c>
      <c r="Y346" s="353"/>
      <c r="Z346" s="353"/>
    </row>
    <row r="347" spans="1:53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192</v>
      </c>
      <c r="W347" s="352">
        <f>IFERROR(SUM(W345:W345),"0")</f>
        <v>195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204</v>
      </c>
      <c r="W354" s="351">
        <f>IFERROR(IF(V354="",0,CEILING((V354/$H354),1)*$H354),"")</f>
        <v>204</v>
      </c>
      <c r="X354" s="36">
        <f>IFERROR(IF(W354=0,"",ROUNDUP(W354/H354,0)*0.00937),"")</f>
        <v>0.47787000000000002</v>
      </c>
      <c r="Y354" s="56"/>
      <c r="Z354" s="57"/>
      <c r="AD354" s="58"/>
      <c r="BA354" s="254" t="s">
        <v>1</v>
      </c>
    </row>
    <row r="355" spans="1:53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51</v>
      </c>
      <c r="W355" s="352">
        <f>IFERROR(W350/H350,"0")+IFERROR(W351/H351,"0")+IFERROR(W352/H352,"0")+IFERROR(W353/H353,"0")+IFERROR(W354/H354,"0")</f>
        <v>51</v>
      </c>
      <c r="X355" s="352">
        <f>IFERROR(IF(X350="",0,X350),"0")+IFERROR(IF(X351="",0,X351),"0")+IFERROR(IF(X352="",0,X352),"0")+IFERROR(IF(X353="",0,X353),"0")+IFERROR(IF(X354="",0,X354),"0")</f>
        <v>0.47787000000000002</v>
      </c>
      <c r="Y355" s="353"/>
      <c r="Z355" s="353"/>
    </row>
    <row r="356" spans="1:53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204</v>
      </c>
      <c r="W356" s="352">
        <f>IFERROR(SUM(W350:W354),"0")</f>
        <v>204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7.2</v>
      </c>
      <c r="W365" s="351">
        <f>IFERROR(IF(V365="",0,CEILING((V365/$H365),1)*$H365),"")</f>
        <v>7.1999999999999993</v>
      </c>
      <c r="X365" s="36">
        <f>IFERROR(IF(W365=0,"",ROUNDUP(W365/H365,0)*0.00753),"")</f>
        <v>2.2589999999999999E-2</v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3</v>
      </c>
      <c r="W367" s="352">
        <f>IFERROR(W363/H363,"0")+IFERROR(W364/H364,"0")+IFERROR(W365/H365,"0")+IFERROR(W366/H366,"0")</f>
        <v>3</v>
      </c>
      <c r="X367" s="352">
        <f>IFERROR(IF(X363="",0,X363),"0")+IFERROR(IF(X364="",0,X364),"0")+IFERROR(IF(X365="",0,X365),"0")+IFERROR(IF(X366="",0,X366),"0")</f>
        <v>2.2589999999999999E-2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7.2</v>
      </c>
      <c r="W368" s="352">
        <f>IFERROR(SUM(W363:W366),"0")</f>
        <v>7.1999999999999993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43.2</v>
      </c>
      <c r="W377" s="351">
        <f>IFERROR(IF(V377="",0,CEILING((V377/$H377),1)*$H377),"")</f>
        <v>43.2</v>
      </c>
      <c r="X377" s="36">
        <f>IFERROR(IF(W377=0,"",ROUNDUP(W377/H377,0)*0.00753),"")</f>
        <v>0.12048</v>
      </c>
      <c r="Y377" s="56"/>
      <c r="Z377" s="57"/>
      <c r="AD377" s="58"/>
      <c r="BA377" s="263" t="s">
        <v>1</v>
      </c>
    </row>
    <row r="378" spans="1:53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16</v>
      </c>
      <c r="W378" s="352">
        <f>IFERROR(W376/H376,"0")+IFERROR(W377/H377,"0")</f>
        <v>16</v>
      </c>
      <c r="X378" s="352">
        <f>IFERROR(IF(X376="",0,X376),"0")+IFERROR(IF(X377="",0,X377),"0")</f>
        <v>0.12048</v>
      </c>
      <c r="Y378" s="353"/>
      <c r="Z378" s="353"/>
    </row>
    <row r="379" spans="1:53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43.2</v>
      </c>
      <c r="W379" s="352">
        <f>IFERROR(SUM(W376:W377),"0")</f>
        <v>43.2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31.5</v>
      </c>
      <c r="W386" s="351">
        <f t="shared" si="18"/>
        <v>31.5</v>
      </c>
      <c r="X386" s="36">
        <f t="shared" si="19"/>
        <v>7.5300000000000006E-2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48.3</v>
      </c>
      <c r="W388" s="351">
        <f t="shared" si="18"/>
        <v>48.300000000000004</v>
      </c>
      <c r="X388" s="36">
        <f t="shared" si="19"/>
        <v>0.11546000000000001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25.2</v>
      </c>
      <c r="W390" s="351">
        <f t="shared" si="18"/>
        <v>25.200000000000003</v>
      </c>
      <c r="X390" s="36">
        <f t="shared" si="19"/>
        <v>6.0240000000000002E-2</v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121.8</v>
      </c>
      <c r="W392" s="351">
        <f t="shared" si="18"/>
        <v>121.80000000000001</v>
      </c>
      <c r="X392" s="36">
        <f t="shared" si="19"/>
        <v>0.29116000000000003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108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108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0.54215999999999998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226.8</v>
      </c>
      <c r="W395" s="352">
        <f>IFERROR(SUM(W381:W393),"0")</f>
        <v>226.8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27.72</v>
      </c>
      <c r="W398" s="351">
        <f>IFERROR(IF(V398="",0,CEILING((V398/$H398),1)*$H398),"")</f>
        <v>27.72</v>
      </c>
      <c r="X398" s="36">
        <f>IFERROR(IF(W398=0,"",ROUNDUP(W398/H398,0)*0.00753),"")</f>
        <v>0.10542</v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98.399999999999991</v>
      </c>
      <c r="W399" s="351">
        <f>IFERROR(IF(V399="",0,CEILING((V399/$H399),1)*$H399),"")</f>
        <v>98.399999999999991</v>
      </c>
      <c r="X399" s="36">
        <f>IFERROR(IF(W399=0,"",ROUNDUP(W399/H399,0)*0.00937),"")</f>
        <v>0.38417000000000001</v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74.800000000000011</v>
      </c>
      <c r="W400" s="351">
        <f>IFERROR(IF(V400="",0,CEILING((V400/$H400),1)*$H400),"")</f>
        <v>74.800000000000011</v>
      </c>
      <c r="X400" s="36">
        <f>IFERROR(IF(W400=0,"",ROUNDUP(W400/H400,0)*0.00937),"")</f>
        <v>0.31857999999999997</v>
      </c>
      <c r="Y400" s="56"/>
      <c r="Z400" s="57"/>
      <c r="AD400" s="58"/>
      <c r="BA400" s="280" t="s">
        <v>1</v>
      </c>
    </row>
    <row r="401" spans="1:53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89</v>
      </c>
      <c r="W401" s="352">
        <f>IFERROR(W397/H397,"0")+IFERROR(W398/H398,"0")+IFERROR(W399/H399,"0")+IFERROR(W400/H400,"0")</f>
        <v>89</v>
      </c>
      <c r="X401" s="352">
        <f>IFERROR(IF(X397="",0,X397),"0")+IFERROR(IF(X398="",0,X398),"0")+IFERROR(IF(X399="",0,X399),"0")+IFERROR(IF(X400="",0,X400),"0")</f>
        <v>0.80817000000000005</v>
      </c>
      <c r="Y401" s="353"/>
      <c r="Z401" s="353"/>
    </row>
    <row r="402" spans="1:53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200.92000000000002</v>
      </c>
      <c r="W402" s="352">
        <f>IFERROR(SUM(W397:W400),"0")</f>
        <v>200.92000000000002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204</v>
      </c>
      <c r="W456" s="351">
        <f t="shared" si="21"/>
        <v>204</v>
      </c>
      <c r="X456" s="36">
        <f>IFERROR(IF(W456=0,"",ROUNDUP(W456/H456,0)*0.00753),"")</f>
        <v>0.64005000000000001</v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85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85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0.64005000000000001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204</v>
      </c>
      <c r="W460" s="352">
        <f>IFERROR(SUM(W441:W458),"0")</f>
        <v>204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hidden="1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0</v>
      </c>
      <c r="W462" s="351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hidden="1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0</v>
      </c>
      <c r="W464" s="352">
        <f>IFERROR(W462/H462,"0")+IFERROR(W463/H463,"0")</f>
        <v>0</v>
      </c>
      <c r="X464" s="352">
        <f>IFERROR(IF(X462="",0,X462),"0")+IFERROR(IF(X463="",0,X463),"0")</f>
        <v>0</v>
      </c>
      <c r="Y464" s="353"/>
      <c r="Z464" s="353"/>
    </row>
    <row r="465" spans="1:53" hidden="1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0</v>
      </c>
      <c r="W465" s="352">
        <f>IFERROR(SUM(W462:W463),"0")</f>
        <v>0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hidden="1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idden="1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hidden="1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2966.0899999999997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2969.0899999999997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3226.6900769230779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3229.9070000000006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8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8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3426.6900769230779</v>
      </c>
      <c r="W515" s="352">
        <f>GrossWeightTotalR+PalletQtyTotalR*25</f>
        <v>3429.9070000000006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1070.6153846153848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1071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8.6122800000000019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25.2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358.6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957.83999999999992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262</v>
      </c>
      <c r="N522" s="46">
        <f>IFERROR(W288*1,"0")+IFERROR(W289*1,"0")+IFERROR(W290*1,"0")+IFERROR(W291*1,"0")+IFERROR(W292*1,"0")+IFERROR(W293*1,"0")+IFERROR(W294*1,"0")+IFERROR(W295*1,"0")+IFERROR(W299*1,"0")+IFERROR(W300*1,"0")</f>
        <v>125</v>
      </c>
      <c r="O522" s="46">
        <f>IFERROR(W305*1,"0")+IFERROR(W309*1,"0")+IFERROR(W313*1,"0")+IFERROR(W317*1,"0")</f>
        <v>123.32999999999998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231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211.2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470.92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204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62"/>
        <filter val="10,00"/>
        <filter val="104,16"/>
        <filter val="105,30"/>
        <filter val="108,00"/>
        <filter val="121,80"/>
        <filter val="124,80"/>
        <filter val="125,00"/>
        <filter val="143,10"/>
        <filter val="147,00"/>
        <filter val="15,00"/>
        <filter val="156,00"/>
        <filter val="16,00"/>
        <filter val="161,28"/>
        <filter val="162,30"/>
        <filter val="18,00"/>
        <filter val="19,00"/>
        <filter val="192,00"/>
        <filter val="2 966,09"/>
        <filter val="20,00"/>
        <filter val="200,92"/>
        <filter val="204,00"/>
        <filter val="220,80"/>
        <filter val="226,80"/>
        <filter val="24,62"/>
        <filter val="25,00"/>
        <filter val="25,20"/>
        <filter val="256,80"/>
        <filter val="27,00"/>
        <filter val="27,72"/>
        <filter val="278,00"/>
        <filter val="3 226,69"/>
        <filter val="3 426,69"/>
        <filter val="3,00"/>
        <filter val="31,50"/>
        <filter val="36,00"/>
        <filter val="36,48"/>
        <filter val="40,00"/>
        <filter val="40,80"/>
        <filter val="43,20"/>
        <filter val="45,00"/>
        <filter val="48,30"/>
        <filter val="51,00"/>
        <filter val="53,20"/>
        <filter val="57,00"/>
        <filter val="58,00"/>
        <filter val="67,50"/>
        <filter val="68,85"/>
        <filter val="7,20"/>
        <filter val="70,00"/>
        <filter val="71,40"/>
        <filter val="737,04"/>
        <filter val="74,80"/>
        <filter val="75,00"/>
        <filter val="75,60"/>
        <filter val="8"/>
        <filter val="85,00"/>
        <filter val="89,00"/>
        <filter val="9,00"/>
        <filter val="92,00"/>
        <filter val="96,00"/>
        <filter val="98,4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