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03114A-252D-4540-9CE5-E534E028CF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W437" i="1" s="1"/>
  <c r="N435" i="1"/>
  <c r="V433" i="1"/>
  <c r="V432" i="1"/>
  <c r="W431" i="1"/>
  <c r="W433" i="1" s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29" i="1" s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W378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Q522" i="1" s="1"/>
  <c r="N350" i="1"/>
  <c r="V347" i="1"/>
  <c r="V346" i="1"/>
  <c r="W345" i="1"/>
  <c r="W346" i="1" s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W302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W285" i="1" s="1"/>
  <c r="N281" i="1"/>
  <c r="V279" i="1"/>
  <c r="V278" i="1"/>
  <c r="X277" i="1"/>
  <c r="W277" i="1"/>
  <c r="N277" i="1"/>
  <c r="W276" i="1"/>
  <c r="X276" i="1" s="1"/>
  <c r="W275" i="1"/>
  <c r="W279" i="1" s="1"/>
  <c r="V273" i="1"/>
  <c r="V272" i="1"/>
  <c r="W271" i="1"/>
  <c r="X271" i="1" s="1"/>
  <c r="N271" i="1"/>
  <c r="W270" i="1"/>
  <c r="X270" i="1" s="1"/>
  <c r="N270" i="1"/>
  <c r="W269" i="1"/>
  <c r="X269" i="1" s="1"/>
  <c r="N269" i="1"/>
  <c r="V267" i="1"/>
  <c r="V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7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W249" i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2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54" i="1" l="1"/>
  <c r="X473" i="1"/>
  <c r="V512" i="1"/>
  <c r="W33" i="1"/>
  <c r="X60" i="1"/>
  <c r="W253" i="1"/>
  <c r="X404" i="1"/>
  <c r="X405" i="1" s="1"/>
  <c r="W405" i="1"/>
  <c r="X412" i="1"/>
  <c r="J9" i="1"/>
  <c r="X172" i="1"/>
  <c r="L522" i="1"/>
  <c r="W223" i="1"/>
  <c r="X217" i="1"/>
  <c r="X223" i="1" s="1"/>
  <c r="F9" i="1"/>
  <c r="F10" i="1"/>
  <c r="X22" i="1"/>
  <c r="X23" i="1" s="1"/>
  <c r="X26" i="1"/>
  <c r="W34" i="1"/>
  <c r="W92" i="1"/>
  <c r="X87" i="1"/>
  <c r="X92" i="1" s="1"/>
  <c r="X115" i="1"/>
  <c r="W141" i="1"/>
  <c r="X242" i="1"/>
  <c r="X296" i="1"/>
  <c r="X272" i="1"/>
  <c r="W172" i="1"/>
  <c r="X245" i="1"/>
  <c r="X246" i="1" s="1"/>
  <c r="W246" i="1"/>
  <c r="X249" i="1"/>
  <c r="X253" i="1" s="1"/>
  <c r="W273" i="1"/>
  <c r="X281" i="1"/>
  <c r="X284" i="1" s="1"/>
  <c r="W337" i="1"/>
  <c r="W342" i="1"/>
  <c r="X370" i="1"/>
  <c r="X371" i="1" s="1"/>
  <c r="W371" i="1"/>
  <c r="X376" i="1"/>
  <c r="X378" i="1" s="1"/>
  <c r="W412" i="1"/>
  <c r="X421" i="1"/>
  <c r="X431" i="1"/>
  <c r="X432" i="1" s="1"/>
  <c r="W432" i="1"/>
  <c r="X435" i="1"/>
  <c r="X436" i="1" s="1"/>
  <c r="W436" i="1"/>
  <c r="U522" i="1"/>
  <c r="H9" i="1"/>
  <c r="B522" i="1"/>
  <c r="W514" i="1"/>
  <c r="W513" i="1"/>
  <c r="V516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W60" i="1"/>
  <c r="W61" i="1"/>
  <c r="E522" i="1"/>
  <c r="W85" i="1"/>
  <c r="X64" i="1"/>
  <c r="X84" i="1" s="1"/>
  <c r="W84" i="1"/>
  <c r="W116" i="1"/>
  <c r="W125" i="1"/>
  <c r="W126" i="1"/>
  <c r="F522" i="1"/>
  <c r="W134" i="1"/>
  <c r="X129" i="1"/>
  <c r="X133" i="1" s="1"/>
  <c r="W133" i="1"/>
  <c r="X141" i="1"/>
  <c r="X331" i="1"/>
  <c r="W52" i="1"/>
  <c r="W93" i="1"/>
  <c r="W104" i="1"/>
  <c r="X95" i="1"/>
  <c r="X103" i="1" s="1"/>
  <c r="W103" i="1"/>
  <c r="W115" i="1"/>
  <c r="W154" i="1"/>
  <c r="W161" i="1"/>
  <c r="W166" i="1"/>
  <c r="X163" i="1"/>
  <c r="X165" i="1" s="1"/>
  <c r="W173" i="1"/>
  <c r="W192" i="1"/>
  <c r="X175" i="1"/>
  <c r="X192" i="1" s="1"/>
  <c r="W193" i="1"/>
  <c r="W200" i="1"/>
  <c r="X195" i="1"/>
  <c r="X199" i="1" s="1"/>
  <c r="W199" i="1"/>
  <c r="W210" i="1"/>
  <c r="W214" i="1"/>
  <c r="W242" i="1"/>
  <c r="W254" i="1"/>
  <c r="W266" i="1"/>
  <c r="W272" i="1"/>
  <c r="W278" i="1"/>
  <c r="W284" i="1"/>
  <c r="W297" i="1"/>
  <c r="W301" i="1"/>
  <c r="W332" i="1"/>
  <c r="W338" i="1"/>
  <c r="W343" i="1"/>
  <c r="W347" i="1"/>
  <c r="W356" i="1"/>
  <c r="W413" i="1"/>
  <c r="S522" i="1"/>
  <c r="W419" i="1"/>
  <c r="X416" i="1"/>
  <c r="X418" i="1" s="1"/>
  <c r="W428" i="1"/>
  <c r="W474" i="1"/>
  <c r="W479" i="1"/>
  <c r="X476" i="1"/>
  <c r="X479" i="1" s="1"/>
  <c r="G522" i="1"/>
  <c r="W142" i="1"/>
  <c r="H522" i="1"/>
  <c r="W155" i="1"/>
  <c r="I522" i="1"/>
  <c r="W160" i="1"/>
  <c r="X203" i="1"/>
  <c r="X209" i="1" s="1"/>
  <c r="W209" i="1"/>
  <c r="X212" i="1"/>
  <c r="X213" i="1" s="1"/>
  <c r="W224" i="1"/>
  <c r="M522" i="1"/>
  <c r="W243" i="1"/>
  <c r="X256" i="1"/>
  <c r="X266" i="1" s="1"/>
  <c r="X275" i="1"/>
  <c r="X278" i="1" s="1"/>
  <c r="N522" i="1"/>
  <c r="W296" i="1"/>
  <c r="X299" i="1"/>
  <c r="X301" i="1" s="1"/>
  <c r="W307" i="1"/>
  <c r="P522" i="1"/>
  <c r="W331" i="1"/>
  <c r="X334" i="1"/>
  <c r="X337" i="1" s="1"/>
  <c r="X345" i="1"/>
  <c r="X346" i="1" s="1"/>
  <c r="X350" i="1"/>
  <c r="X355" i="1" s="1"/>
  <c r="W355" i="1"/>
  <c r="X358" i="1"/>
  <c r="X360" i="1" s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18" i="1"/>
  <c r="X428" i="1"/>
  <c r="W459" i="1"/>
  <c r="W460" i="1"/>
  <c r="W465" i="1"/>
  <c r="X462" i="1"/>
  <c r="X464" i="1" s="1"/>
  <c r="W473" i="1"/>
  <c r="W480" i="1"/>
  <c r="W495" i="1"/>
  <c r="X492" i="1"/>
  <c r="X495" i="1" s="1"/>
  <c r="W496" i="1"/>
  <c r="R522" i="1"/>
  <c r="T522" i="1"/>
  <c r="W490" i="1"/>
  <c r="W516" i="1" l="1"/>
  <c r="X517" i="1"/>
  <c r="W512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<sst xmlns="http://schemas.openxmlformats.org/spreadsheetml/2006/main" count="2228" uniqueCount="744">
  <si>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</si>
  <si>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</si>
  <si>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</si>
  <si>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</si>
  <si>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</si>
  <si>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</si>
  <si>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</si>
  <si>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</si>
  <si>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</si>
  <si>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</si>
  <si>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</si>
  <si>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</si>
  <si>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</si>
  <si>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</si>
  <si>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</si>
  <si>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</si>
  <si>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</si>
  <si>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</si>
  <si>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</si>
  <si>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</si>
  <si>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</si>
  <si>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</si>
  <si>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</si>
  <si>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</si>
  <si>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</si>
  <si>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</si>
  <si>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</si>
  <si>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</si>
  <si>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</si>
  <si>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</si>
  <si>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</si>
  <si>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</si>
  <si>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</si>
  <si>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</si>
  <si>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</si>
  <si>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</si>
  <si>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</si>
  <si>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</si>
  <si>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</si>
  <si>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</si>
  <si>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</si>
  <si>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</si>
  <si>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</si>
  <si>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</si>
  <si>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</si>
  <si>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</si>
  <si>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</si>
  <si>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</si>
  <si>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</si>
  <si>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</si>
  <si>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</si>
  <si>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</si>
  <si>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</si>
  <si>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</si>
  <si>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</si>
  <si>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</si>
  <si>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</si>
  <si>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</si>
  <si>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</si>
  <si>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</si>
  <si>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</si>
  <si>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</si>
  <si>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</si>
  <si>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</si>
  <si>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</si>
  <si>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</si>
  <si>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</si>
  <si>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</si>
  <si>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</si>
  <si>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</si>
  <si>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</si>
  <si>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</si>
  <si>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</si>
  <si>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</si>
  <si>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</si>
  <si>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</si>
  <si>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</si>
  <si>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</si>
  <si>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</si>
  <si>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</si>
  <si>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</si>
  <si>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</si>
  <si>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</si>
  <si>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</si>
  <si>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</si>
  <si>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</si>
  <si>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</si>
  <si>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</si>
  <si>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</si>
  <si>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</si>
  <si>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</si>
  <si>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</si>
  <si>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</si>
  <si>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</si>
  <si>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</si>
  <si>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</si>
  <si>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</si>
  <si>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</si>
  <si>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</si>
  <si>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</si>
  <si>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</si>
  <si>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</si>
  <si>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</si>
  <si>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</si>
  <si>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</si>
  <si>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</si>
  <si>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</si>
  <si>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</si>
  <si>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</si>
  <si>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</si>
  <si>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</si>
  <si>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</si>
  <si>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</si>
  <si>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</si>
  <si>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</si>
  <si>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</si>
  <si>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</si>
  <si>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</si>
  <si>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</si>
  <si>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</si>
  <si>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</si>
  <si>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</si>
  <si>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</si>
  <si>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</si>
  <si>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</si>
  <si>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</si>
  <si>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</si>
  <si>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</si>
  <si>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</si>
  <si>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</si>
  <si>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</si>
  <si>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</si>
  <si>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</si>
  <si>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</si>
  <si>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</si>
  <si>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</si>
  <si>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</si>
  <si>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</si>
  <si>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</si>
  <si>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</si>
  <si>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</si>
  <si>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</si>
  <si>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</si>
  <si>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</si>
  <si>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</si>
  <si>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</si>
  <si>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</si>
  <si>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</si>
  <si>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</si>
  <si>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</si>
  <si>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</si>
  <si>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</si>
  <si>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</si>
  <si>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</si>
  <si>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</si>
  <si>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</si>
  <si>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</si>
  <si>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</si>
  <si>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</si>
  <si>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</si>
  <si>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</si>
  <si>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</si>
  <si>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</si>
  <si>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</si>
  <si>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</si>
  <si>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</si>
  <si>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</si>
  <si>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</si>
  <si>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</si>
  <si>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</si>
  <si>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</si>
  <si>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</si>
  <si>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</si>
  <si>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</si>
  <si>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</si>
  <si>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</si>
  <si>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</si>
  <si>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</si>
  <si>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</si>
  <si>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</si>
  <si>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</si>
  <si>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</si>
  <si>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</si>
  <si>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</si>
  <si>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</si>
  <si>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</si>
  <si>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</si>
  <si>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</si>
  <si>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</si>
  <si>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</si>
  <si>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</si>
  <si>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</si>
  <si>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</si>
  <si>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</si>
  <si>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</si>
  <si>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</si>
  <si>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</si>
  <si>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</si>
  <si>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</si>
  <si>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</si>
  <si>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</si>
  <si>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</si>
  <si>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</si>
  <si>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</si>
  <si>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</si>
  <si>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</si>
  <si>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</si>
  <si>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</si>
  <si>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</si>
  <si>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</si>
  <si>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</si>
  <si>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</si>
  <si>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</si>
  <si>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</si>
  <si>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</si>
  <si>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</si>
  <si>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</si>
  <si>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</si>
  <si>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</si>
  <si>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</si>
  <si>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</si>
  <si>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</si>
  <si>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</si>
  <si>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</si>
  <si>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</si>
  <si>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</si>
  <si>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</si>
  <si>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</si>
  <si>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</si>
  <si>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</si>
  <si>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</si>
  <si>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</si>
  <si>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</si>
  <si>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</si>
  <si>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</si>
  <si>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</si>
  <si>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</si>
  <si>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</si>
  <si>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</si>
  <si>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</si>
  <si>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</si>
  <si>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</si>
  <si>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</si>
  <si>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</si>
  <si>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</si>
  <si>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</si>
  <si>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</si>
  <si>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</si>
  <si>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</si>
  <si>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</si>
  <si>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</si>
  <si>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</si>
  <si>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</si>
  <si>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</si>
  <si>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</si>
  <si>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</si>
  <si>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</si>
  <si>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</si>
  <si>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</si>
  <si>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</si>
  <si>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</si>
  <si>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</si>
  <si>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</si>
  <si>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</si>
  <si>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</si>
  <si>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</si>
  <si>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</si>
  <si>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</si>
  <si>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</si>
  <si>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</si>
  <si>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</si>
  <si>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</si>
  <si>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</si>
  <si>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</si>
  <si>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</si>
  <si>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</si>
  <si>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</si>
  <si>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</si>
  <si>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</si>
  <si>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</si>
  <si>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</si>
  <si>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</si>
  <si>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</si>
  <si>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</si>
  <si>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</si>
  <si>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</si>
  <si>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</si>
  <si>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</si>
  <si>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</si>
  <si>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</si>
  <si>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</si>
  <si>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</si>
  <si>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</si>
  <si>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</si>
  <si>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</si>
  <si>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</si>
  <si>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</si>
  <si>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</si>
  <si>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</si>
  <si>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</si>
  <si>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</si>
  <si>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</si>
  <si>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</si>
  <si>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</si>
  <si>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</si>
  <si>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</si>
  <si>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</si>
  <si>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</si>
  <si>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</si>
  <si>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</si>
  <si>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</si>
  <si>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</si>
  <si>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</si>
  <si>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</si>
  <si>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</si>
  <si>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</si>
  <si>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</si>
  <si>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</si>
  <si>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</si>
  <si>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</si>
  <si>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</si>
  <si>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</si>
  <si>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</si>
  <si>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</si>
  <si>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</si>
  <si>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</si>
  <si>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</si>
  <si>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</si>
  <si>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</si>
  <si>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</si>
  <si>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</si>
  <si>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</si>
  <si>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</si>
  <si>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</si>
  <si>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</si>
  <si>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</si>
  <si>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</si>
  <si>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</si>
  <si>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</si>
  <si>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</si>
  <si>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</si>
  <si>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</si>
  <si>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</si>
  <si>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</si>
  <si>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</si>
  <si>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</si>
  <si>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</si>
  <si>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</si>
  <si>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</si>
  <si>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</si>
  <si>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</si>
  <si>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</si>
  <si>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</si>
  <si>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</si>
  <si>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</si>
  <si>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</si>
  <si>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</si>
  <si>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</si>
  <si>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</si>
  <si>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</si>
  <si>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</si>
  <si>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</si>
  <si>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</si>
  <si>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</si>
  <si>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</si>
  <si>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</si>
  <si>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</si>
  <si>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</si>
  <si>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</si>
  <si>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</si>
  <si>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</si>
  <si>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</si>
  <si>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</si>
  <si>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</si>
  <si>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</si>
  <si>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</si>
  <si>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</si>
  <si>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</si>
  <si>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</si>
  <si>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</si>
  <si>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</si>
  <si>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</si>
  <si>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</si>
  <si>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</si>
  <si>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</si>
  <si>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</si>
  <si>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</si>
  <si>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</si>
  <si>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</si>
  <si>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</si>
  <si>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</si>
  <si>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</si>
  <si>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</si>
  <si>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</si>
  <si>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</si>
  <si>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</si>
  <si>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</si>
  <si>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</si>
  <si>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</si>
  <si>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</si>
  <si>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</si>
  <si>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</si>
  <si>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</si>
  <si>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</si>
  <si>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</si>
  <si>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</si>
  <si>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</si>
  <si>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</si>
  <si>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</si>
  <si>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</si>
  <si>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</si>
  <si>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</si>
  <si>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</si>
  <si>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</si>
  <si>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</si>
  <si>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</si>
  <si>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</si>
  <si>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</si>
  <si>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</si>
  <si>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</si>
  <si>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</si>
  <si>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</si>
  <si>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</si>
  <si>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</si>
  <si>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</si>
  <si>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</si>
  <si>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</si>
  <si>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</si>
  <si>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</si>
  <si>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</si>
  <si>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</si>
  <si>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</si>
  <si>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</si>
  <si>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</si>
  <si>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</si>
  <si>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</si>
  <si>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</si>
  <si>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</si>
  <si>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</si>
  <si>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</si>
  <si>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</si>
  <si>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</si>
  <si>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</si>
  <si>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</si>
  <si>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</si>
  <si>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</si>
  <si>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</si>
  <si>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</si>
  <si>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</si>
  <si>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</si>
  <si>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</si>
  <si>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</si>
  <si>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</si>
  <si>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</si>
  <si>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</si>
  <si>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</si>
  <si>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</si>
  <si>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</si>
  <si>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</si>
  <si>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</si>
  <si>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</si>
  <si>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</si>
  <si>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</si>
  <si>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</si>
  <si>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</si>
  <si>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</si>
  <si>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</si>
  <si>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</si>
  <si>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</si>
  <si>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</si>
  <si>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</si>
  <si>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</si>
  <si>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</si>
  <si>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</si>
  <si>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</si>
  <si>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</si>
  <si>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</si>
  <si>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</si>
  <si>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</si>
  <si>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</si>
  <si>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</si>
  <si>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</si>
  <si>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</si>
  <si>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</si>
  <si>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</si>
  <si>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</si>
  <si>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</si>
  <si>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</si>
  <si>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</si>
  <si>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</si>
  <si>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</si>
  <si>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</si>
  <si>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</si>
  <si>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</si>
  <si>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</si>
  <si>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</si>
  <si>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</si>
  <si>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</si>
  <si>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</si>
  <si>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</si>
  <si>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</si>
  <si>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</si>
  <si>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</si>
  <si>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</si>
  <si>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</si>
  <si>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</si>
  <si>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</si>
  <si>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</si>
  <si>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</si>
  <si>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</si>
  <si>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</si>
  <si>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</si>
  <si>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</si>
  <si>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</si>
  <si>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</si>
  <si>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</si>
  <si>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</si>
  <si>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</si>
  <si>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</si>
  <si>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</si>
  <si>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</si>
  <si>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</si>
  <si>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</si>
  <si>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</si>
  <si>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</si>
  <si>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</si>
  <si>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</si>
  <si>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</si>
  <si>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</si>
  <si>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</si>
  <si>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</si>
  <si>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</si>
  <si>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</si>
  <si>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</si>
  <si>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</si>
  <si>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</si>
  <si>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</si>
  <si>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</si>
  <si>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</si>
  <si>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</si>
  <si>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</si>
  <si>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</si>
  <si>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</si>
  <si>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</si>
  <si>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</si>
  <si>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</si>
  <si>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</si>
  <si>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</si>
  <si>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</si>
  <si>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</si>
  <si>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</si>
  <si>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</si>
  <si>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</si>
  <si>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</si>
  <si>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</si>
  <si>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</si>
  <si>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</si>
  <si>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</si>
  <si>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</si>
  <si>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</si>
  <si>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</si>
  <si>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</si>
  <si>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</si>
  <si>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</si>
  <si>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</si>
  <si>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</si>
  <si>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</si>
  <si>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</si>
  <si>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</si>
  <si>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</si>
  <si>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</si>
  <si>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</si>
  <si>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</si>
  <si>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</si>
  <si>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</si>
  <si>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</si>
  <si>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</si>
  <si>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</si>
  <si>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</si>
  <si>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</si>
  <si>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</si>
  <si>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</si>
  <si>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</si>
  <si>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</si>
  <si>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</si>
  <si>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</si>
  <si>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</si>
  <si>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</si>
  <si>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</si>
  <si>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</si>
  <si>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</si>
  <si>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</si>
  <si>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</si>
  <si>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</si>
  <si>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</si>
  <si>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</si>
  <si>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</si>
  <si>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</si>
  <si>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</si>
  <si>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</si>
  <si>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</si>
  <si>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</si>
  <si>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</si>
  <si>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</si>
  <si>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</si>
  <si>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</si>
  <si>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</si>
  <si>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</si>
  <si>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</si>
  <si>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</si>
  <si>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</si>
  <si>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</si>
  <si>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</si>
  <si>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</si>
  <si>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</si>
  <si>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</si>
  <si>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</si>
  <si>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</si>
  <si>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</si>
  <si>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</si>
  <si>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</si>
  <si>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</si>
  <si>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</si>
  <si>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</si>
  <si>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</si>
  <si>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</si>
  <si>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</si>
  <si>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</si>
  <si>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</si>
  <si>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</si>
  <si>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</si>
  <si>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</si>
  <si>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</si>
  <si>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</si>
  <si>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</si>
  <si>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</si>
  <si>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</si>
  <si>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</si>
  <si>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</si>
  <si>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</si>
  <si>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</si>
  <si>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</si>
  <si>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</si>
  <si>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</si>
  <si>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</si>
  <si>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</si>
  <si>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</si>
  <si>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</si>
  <si>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</si>
  <si>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</si>
  <si>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</si>
  <si>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</si>
  <si>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</si>
  <si>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</si>
  <si>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</si>
  <si>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</si>
  <si>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</si>
  <si>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</si>
  <si>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</si>
  <si>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</si>
  <si>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</si>
  <si>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</si>
  <si>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</si>
  <si>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</si>
  <si>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</si>
  <si>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</si>
  <si>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</si>
  <si>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</si>
  <si>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</si>
  <si>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</si>
  <si>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</si>
  <si>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</si>
  <si>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</si>
  <si>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</si>
  <si>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</si>
  <si>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</si>
  <si>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</si>
  <si>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</si>
  <si>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</si>
  <si>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</si>
  <si>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</si>
  <si>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</si>
  <si>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</si>
  <si>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</si>
  <si>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</si>
  <si>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</si>
  <si>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</si>
  <si>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</si>
  <si>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</si>
  <si>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</si>
  <si>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</si>
  <si>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</si>
  <si>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</si>
  <si>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</si>
  <si>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</si>
  <si>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</si>
  <si>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</si>
  <si>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</si>
  <si>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</si>
  <si>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</si>
  <si>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</si>
  <si>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</si>
  <si>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</si>
  <si>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</si>
  <si>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</si>
  <si>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</si>
  <si>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</si>
  <si>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</si>
  <si>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</si>
  <si>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</si>
  <si>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</si>
  <si>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</si>
  <si>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</si>
  <si>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</si>
  <si>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</si>
  <si>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</si>
  <si>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</si>
  <si>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</si>
  <si>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</si>
  <si>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</si>
  <si>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</si>
  <si>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</si>
  <si>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</si>
  <si>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</si>
  <si>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</si>
  <si>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</si>
  <si>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</si>
  <si>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</si>
  <si>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</si>
  <si>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</si>
  <si>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</si>
  <si>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</si>
  <si>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</si>
  <si>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</si>
  <si>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</si>
  <si>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</si>
  <si>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</si>
  <si>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</si>
  <si>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</si>
  <si>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</si>
  <si>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</si>
  <si>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</si>
  <si>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111005-М252</t>
  </si>
  <si>
    <t>загрузит отдельно, подписать Мелитополь, маш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</si>
</sst>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32" sqref="Z32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0.5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36</v>
      </c>
      <c r="W32" s="351">
        <f t="shared" si="0"/>
        <v>37.799999999999997</v>
      </c>
      <c r="X32" s="36">
        <f t="shared" si="1"/>
        <v>0.11295000000000001</v>
      </c>
      <c r="Y32" s="56"/>
      <c r="Z32" s="57"/>
      <c r="AD32" s="58"/>
      <c r="BA32" s="66" t="s">
        <v>1</v>
      </c>
    </row>
    <row r="33" spans="1:53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14.285714285714286</v>
      </c>
      <c r="W33" s="352">
        <f>IFERROR(W26/H26,"0")+IFERROR(W27/H27,"0")+IFERROR(W28/H28,"0")+IFERROR(W29/H29,"0")+IFERROR(W30/H30,"0")+IFERROR(W31/H31,"0")+IFERROR(W32/H32,"0")</f>
        <v>14.999999999999998</v>
      </c>
      <c r="X33" s="352">
        <f>IFERROR(IF(X26="",0,X26),"0")+IFERROR(IF(X27="",0,X27),"0")+IFERROR(IF(X28="",0,X28),"0")+IFERROR(IF(X29="",0,X29),"0")+IFERROR(IF(X30="",0,X30),"0")+IFERROR(IF(X31="",0,X31),"0")+IFERROR(IF(X32="",0,X32),"0")</f>
        <v>0.11295000000000001</v>
      </c>
      <c r="Y33" s="353"/>
      <c r="Z33" s="353"/>
    </row>
    <row r="34" spans="1:53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36</v>
      </c>
      <c r="W34" s="352">
        <f>IFERROR(SUM(W26:W32),"0")</f>
        <v>37.799999999999997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51</v>
      </c>
      <c r="W50" s="351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4.7222222222222223</v>
      </c>
      <c r="W52" s="352">
        <f>IFERROR(W50/H50,"0")+IFERROR(W51/H51,"0")</f>
        <v>5</v>
      </c>
      <c r="X52" s="352">
        <f>IFERROR(IF(X50="",0,X50),"0")+IFERROR(IF(X51="",0,X51),"0")</f>
        <v>0.10874999999999999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51</v>
      </c>
      <c r="W53" s="352">
        <f>IFERROR(SUM(W50:W51),"0")</f>
        <v>54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13</v>
      </c>
      <c r="W67" s="351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35</v>
      </c>
      <c r="W68" s="351">
        <f t="shared" si="2"/>
        <v>43.2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60</v>
      </c>
      <c r="W69" s="351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9.7585978835978828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0.26100000000000001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108</v>
      </c>
      <c r="W85" s="352">
        <f>IFERROR(SUM(W64:W83),"0")</f>
        <v>132.79999999999998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145</v>
      </c>
      <c r="W108" s="351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17.261904761904763</v>
      </c>
      <c r="W115" s="352">
        <f>IFERROR(W106/H106,"0")+IFERROR(W107/H107,"0")+IFERROR(W108/H108,"0")+IFERROR(W109/H109,"0")+IFERROR(W110/H110,"0")+IFERROR(W111/H111,"0")+IFERROR(W112/H112,"0")+IFERROR(W113/H113,"0")+IFERROR(W114/H114,"0")</f>
        <v>18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0.39149999999999996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145</v>
      </c>
      <c r="W116" s="352">
        <f>IFERROR(SUM(W106:W114),"0")</f>
        <v>151.20000000000002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225</v>
      </c>
      <c r="W129" s="351">
        <f>IFERROR(IF(V129="",0,CEILING((V129/$H129),1)*$H129),"")</f>
        <v>226.8</v>
      </c>
      <c r="X129" s="36">
        <f>IFERROR(IF(W129=0,"",ROUNDUP(W129/H129,0)*0.02175),"")</f>
        <v>0.58724999999999994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26.785714285714285</v>
      </c>
      <c r="W133" s="352">
        <f>IFERROR(W129/H129,"0")+IFERROR(W130/H130,"0")+IFERROR(W131/H131,"0")+IFERROR(W132/H132,"0")</f>
        <v>27</v>
      </c>
      <c r="X133" s="352">
        <f>IFERROR(IF(X129="",0,X129),"0")+IFERROR(IF(X130="",0,X130),"0")+IFERROR(IF(X131="",0,X131),"0")+IFERROR(IF(X132="",0,X132),"0")</f>
        <v>0.58724999999999994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225</v>
      </c>
      <c r="W134" s="352">
        <f>IFERROR(SUM(W129:W132),"0")</f>
        <v>226.8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29</v>
      </c>
      <c r="W145" s="351">
        <f t="shared" ref="W145:W153" si="8">IFERROR(IF(V145="",0,CEILING((V145/$H145),1)*$H145),"")</f>
        <v>29.400000000000002</v>
      </c>
      <c r="X145" s="36">
        <f>IFERROR(IF(W145=0,"",ROUNDUP(W145/H145,0)*0.00753),"")</f>
        <v>5.271E-2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6.9047619047619042</v>
      </c>
      <c r="W154" s="352">
        <f>IFERROR(W145/H145,"0")+IFERROR(W146/H146,"0")+IFERROR(W147/H147,"0")+IFERROR(W148/H148,"0")+IFERROR(W149/H149,"0")+IFERROR(W150/H150,"0")+IFERROR(W151/H151,"0")+IFERROR(W152/H152,"0")+IFERROR(W153/H153,"0")</f>
        <v>7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5.271E-2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29</v>
      </c>
      <c r="W155" s="352">
        <f>IFERROR(SUM(W145:W153),"0")</f>
        <v>29.400000000000002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43</v>
      </c>
      <c r="W169" s="351">
        <f>IFERROR(IF(V169="",0,CEILING((V169/$H169),1)*$H169),"")</f>
        <v>43.2</v>
      </c>
      <c r="X169" s="36">
        <f>IFERROR(IF(W169=0,"",ROUNDUP(W169/H169,0)*0.00937),"")</f>
        <v>7.4959999999999999E-2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7.9629629629629628</v>
      </c>
      <c r="W172" s="352">
        <f>IFERROR(W168/H168,"0")+IFERROR(W169/H169,"0")+IFERROR(W170/H170,"0")+IFERROR(W171/H171,"0")</f>
        <v>8</v>
      </c>
      <c r="X172" s="352">
        <f>IFERROR(IF(X168="",0,X168),"0")+IFERROR(IF(X169="",0,X169),"0")+IFERROR(IF(X170="",0,X170),"0")+IFERROR(IF(X171="",0,X171),"0")</f>
        <v>7.4959999999999999E-2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43</v>
      </c>
      <c r="W173" s="352">
        <f>IFERROR(SUM(W168:W171),"0")</f>
        <v>43.2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135</v>
      </c>
      <c r="W179" s="351">
        <f t="shared" si="9"/>
        <v>140.4</v>
      </c>
      <c r="X179" s="36">
        <f>IFERROR(IF(W179=0,"",ROUNDUP(W179/H179,0)*0.02175),"")</f>
        <v>0.39149999999999996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142</v>
      </c>
      <c r="W181" s="351">
        <f t="shared" si="9"/>
        <v>144</v>
      </c>
      <c r="X181" s="36">
        <f>IFERROR(IF(W181=0,"",ROUNDUP(W181/H181,0)*0.00753),"")</f>
        <v>0.45180000000000003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10</v>
      </c>
      <c r="W188" s="351">
        <f t="shared" si="9"/>
        <v>12</v>
      </c>
      <c r="X188" s="36">
        <f t="shared" si="10"/>
        <v>3.7650000000000003E-2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0</v>
      </c>
      <c r="W190" s="35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26</v>
      </c>
      <c r="W191" s="351">
        <f t="shared" si="9"/>
        <v>26.4</v>
      </c>
      <c r="X191" s="36">
        <f t="shared" si="10"/>
        <v>8.2830000000000001E-2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91.474358974358978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94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0.96377999999999986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313</v>
      </c>
      <c r="W193" s="352">
        <f>IFERROR(SUM(W175:W191),"0")</f>
        <v>322.79999999999995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50</v>
      </c>
      <c r="W198" s="351">
        <f>IFERROR(IF(V198="",0,CEILING((V198/$H198),1)*$H198),"")</f>
        <v>50.4</v>
      </c>
      <c r="X198" s="36">
        <f>IFERROR(IF(W198=0,"",ROUNDUP(W198/H198,0)*0.00753),"")</f>
        <v>0.15812999999999999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20.833333333333336</v>
      </c>
      <c r="W199" s="352">
        <f>IFERROR(W195/H195,"0")+IFERROR(W196/H196,"0")+IFERROR(W197/H197,"0")+IFERROR(W198/H198,"0")</f>
        <v>21</v>
      </c>
      <c r="X199" s="352">
        <f>IFERROR(IF(X195="",0,X195),"0")+IFERROR(IF(X196="",0,X196),"0")+IFERROR(IF(X197="",0,X197),"0")+IFERROR(IF(X198="",0,X198),"0")</f>
        <v>0.15812999999999999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50</v>
      </c>
      <c r="W200" s="352">
        <f>IFERROR(SUM(W195:W198),"0")</f>
        <v>50.4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59</v>
      </c>
      <c r="W250" s="351">
        <f>IFERROR(IF(V250="",0,CEILING((V250/$H250),1)*$H250),"")</f>
        <v>63</v>
      </c>
      <c r="X250" s="36">
        <f>IFERROR(IF(W250=0,"",ROUNDUP(W250/H250,0)*0.00753),"")</f>
        <v>0.11295000000000001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14.047619047619047</v>
      </c>
      <c r="W253" s="352">
        <f>IFERROR(W249/H249,"0")+IFERROR(W250/H250,"0")+IFERROR(W251/H251,"0")+IFERROR(W252/H252,"0")</f>
        <v>15</v>
      </c>
      <c r="X253" s="352">
        <f>IFERROR(IF(X249="",0,X249),"0")+IFERROR(IF(X250="",0,X250),"0")+IFERROR(IF(X251="",0,X251),"0")+IFERROR(IF(X252="",0,X252),"0")</f>
        <v>0.11295000000000001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59</v>
      </c>
      <c r="W254" s="352">
        <f>IFERROR(SUM(W249:W252),"0")</f>
        <v>63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3.5</v>
      </c>
      <c r="W259" s="351">
        <f t="shared" si="15"/>
        <v>4.2</v>
      </c>
      <c r="X259" s="36">
        <f>IFERROR(IF(W259=0,"",ROUNDUP(W259/H259,0)*0.00753),"")</f>
        <v>1.506E-2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1.6666666666666665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2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1.506E-2</v>
      </c>
      <c r="Y266" s="353"/>
      <c r="Z266" s="353"/>
    </row>
    <row r="267" spans="1:53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3.5</v>
      </c>
      <c r="W267" s="352">
        <f>IFERROR(SUM(W256:W265),"0")</f>
        <v>4.2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245</v>
      </c>
      <c r="W270" s="351">
        <f>IFERROR(IF(V270="",0,CEILING((V270/$H270),1)*$H270),"")</f>
        <v>249.6</v>
      </c>
      <c r="X270" s="36">
        <f>IFERROR(IF(W270=0,"",ROUNDUP(W270/H270,0)*0.02175),"")</f>
        <v>0.69599999999999995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31.410256410256412</v>
      </c>
      <c r="W272" s="352">
        <f>IFERROR(W269/H269,"0")+IFERROR(W270/H270,"0")+IFERROR(W271/H271,"0")</f>
        <v>32</v>
      </c>
      <c r="X272" s="352">
        <f>IFERROR(IF(X269="",0,X269),"0")+IFERROR(IF(X270="",0,X270),"0")+IFERROR(IF(X271="",0,X271),"0")</f>
        <v>0.69599999999999995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245</v>
      </c>
      <c r="W273" s="352">
        <f>IFERROR(SUM(W269:W271),"0")</f>
        <v>249.6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700</v>
      </c>
      <c r="W323" s="351">
        <f t="shared" ref="W323:W330" si="17">IFERROR(IF(V323="",0,CEILING((V323/$H323),1)*$H323),"")</f>
        <v>705</v>
      </c>
      <c r="X323" s="36">
        <f>IFERROR(IF(W323=0,"",ROUNDUP(W323/H323,0)*0.02175),"")</f>
        <v>1.0222499999999999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1400</v>
      </c>
      <c r="W326" s="351">
        <f t="shared" si="17"/>
        <v>1410</v>
      </c>
      <c r="X326" s="36">
        <f>IFERROR(IF(W326=0,"",ROUNDUP(W326/H326,0)*0.02175),"")</f>
        <v>2.0444999999999998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14</v>
      </c>
      <c r="W329" s="351">
        <f t="shared" si="17"/>
        <v>15</v>
      </c>
      <c r="X329" s="36">
        <f>IFERROR(IF(W329=0,"",ROUNDUP(W329/H329,0)*0.00937),"")</f>
        <v>2.811E-2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142.80000000000001</v>
      </c>
      <c r="W331" s="352">
        <f>IFERROR(W323/H323,"0")+IFERROR(W324/H324,"0")+IFERROR(W325/H325,"0")+IFERROR(W326/H326,"0")+IFERROR(W327/H327,"0")+IFERROR(W328/H328,"0")+IFERROR(W329/H329,"0")+IFERROR(W330/H330,"0")</f>
        <v>144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3.0948599999999997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2114</v>
      </c>
      <c r="W332" s="352">
        <f>IFERROR(SUM(W323:W330),"0")</f>
        <v>2130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600</v>
      </c>
      <c r="W334" s="351">
        <f>IFERROR(IF(V334="",0,CEILING((V334/$H334),1)*$H334),"")</f>
        <v>600</v>
      </c>
      <c r="X334" s="36">
        <f>IFERROR(IF(W334=0,"",ROUNDUP(W334/H334,0)*0.02175),"")</f>
        <v>0.86999999999999988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40</v>
      </c>
      <c r="W337" s="352">
        <f>IFERROR(W334/H334,"0")+IFERROR(W335/H335,"0")+IFERROR(W336/H336,"0")</f>
        <v>40</v>
      </c>
      <c r="X337" s="352">
        <f>IFERROR(IF(X334="",0,X334),"0")+IFERROR(IF(X335="",0,X335),"0")+IFERROR(IF(X336="",0,X336),"0")</f>
        <v>0.86999999999999988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600</v>
      </c>
      <c r="W338" s="352">
        <f>IFERROR(SUM(W334:W336),"0")</f>
        <v>600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54</v>
      </c>
      <c r="W358" s="351">
        <f>IFERROR(IF(V358="",0,CEILING((V358/$H358),1)*$H358),"")</f>
        <v>56.94</v>
      </c>
      <c r="X358" s="36">
        <f>IFERROR(IF(W358=0,"",ROUNDUP(W358/H358,0)*0.00753),"")</f>
        <v>9.7890000000000005E-2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12.328767123287671</v>
      </c>
      <c r="W360" s="352">
        <f>IFERROR(W358/H358,"0")+IFERROR(W359/H359,"0")</f>
        <v>13</v>
      </c>
      <c r="X360" s="352">
        <f>IFERROR(IF(X358="",0,X358),"0")+IFERROR(IF(X359="",0,X359),"0")</f>
        <v>9.7890000000000005E-2</v>
      </c>
      <c r="Y360" s="353"/>
      <c r="Z360" s="353"/>
    </row>
    <row r="361" spans="1:53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54</v>
      </c>
      <c r="W361" s="352">
        <f>IFERROR(SUM(W358:W359),"0")</f>
        <v>56.94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92</v>
      </c>
      <c r="W363" s="351">
        <f>IFERROR(IF(V363="",0,CEILING((V363/$H363),1)*$H363),"")</f>
        <v>93.6</v>
      </c>
      <c r="X363" s="36">
        <f>IFERROR(IF(W363=0,"",ROUNDUP(W363/H363,0)*0.02175),"")</f>
        <v>0.26100000000000001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11.794871794871796</v>
      </c>
      <c r="W367" s="352">
        <f>IFERROR(W363/H363,"0")+IFERROR(W364/H364,"0")+IFERROR(W365/H365,"0")+IFERROR(W366/H366,"0")</f>
        <v>12</v>
      </c>
      <c r="X367" s="352">
        <f>IFERROR(IF(X363="",0,X363),"0")+IFERROR(IF(X364="",0,X364),"0")+IFERROR(IF(X365="",0,X365),"0")+IFERROR(IF(X366="",0,X366),"0")</f>
        <v>0.26100000000000001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92</v>
      </c>
      <c r="W368" s="352">
        <f>IFERROR(SUM(W363:W366),"0")</f>
        <v>93.6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95</v>
      </c>
      <c r="W383" s="351">
        <f t="shared" si="18"/>
        <v>96.600000000000009</v>
      </c>
      <c r="X383" s="36">
        <f>IFERROR(IF(W383=0,"",ROUNDUP(W383/H383,0)*0.00753),"")</f>
        <v>0.17319000000000001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32</v>
      </c>
      <c r="W388" s="351">
        <f t="shared" si="18"/>
        <v>33.6</v>
      </c>
      <c r="X388" s="36">
        <f t="shared" si="19"/>
        <v>8.0320000000000003E-2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27</v>
      </c>
      <c r="W392" s="351">
        <f t="shared" si="18"/>
        <v>27.3</v>
      </c>
      <c r="X392" s="36">
        <f t="shared" si="19"/>
        <v>6.5259999999999999E-2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50.714285714285708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52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0.31877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154</v>
      </c>
      <c r="W395" s="352">
        <f>IFERROR(SUM(W381:W393),"0")</f>
        <v>157.50000000000003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219</v>
      </c>
      <c r="W421" s="351">
        <f t="shared" ref="W421:W427" si="20">IFERROR(IF(V421="",0,CEILING((V421/$H421),1)*$H421),"")</f>
        <v>222.60000000000002</v>
      </c>
      <c r="X421" s="36">
        <f>IFERROR(IF(W421=0,"",ROUNDUP(W421/H421,0)*0.00753),"")</f>
        <v>0.39909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10</v>
      </c>
      <c r="W422" s="351">
        <f t="shared" si="20"/>
        <v>12</v>
      </c>
      <c r="X422" s="36">
        <f>IFERROR(IF(W422=0,"",ROUNDUP(W422/H422,0)*0.00937),"")</f>
        <v>2.811E-2</v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54.642857142857139</v>
      </c>
      <c r="W428" s="352">
        <f>IFERROR(W421/H421,"0")+IFERROR(W422/H422,"0")+IFERROR(W423/H423,"0")+IFERROR(W424/H424,"0")+IFERROR(W425/H425,"0")+IFERROR(W426/H426,"0")+IFERROR(W427/H427,"0")</f>
        <v>56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0.42720000000000002</v>
      </c>
      <c r="Y428" s="353"/>
      <c r="Z428" s="353"/>
    </row>
    <row r="429" spans="1:53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229</v>
      </c>
      <c r="W429" s="352">
        <f>IFERROR(SUM(W421:W427),"0")</f>
        <v>234.60000000000002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362</v>
      </c>
      <c r="W443" s="351">
        <f t="shared" si="21"/>
        <v>364.32</v>
      </c>
      <c r="X443" s="36">
        <f t="shared" si="22"/>
        <v>0.82523999999999997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10</v>
      </c>
      <c r="W445" s="351">
        <f t="shared" si="21"/>
        <v>10.56</v>
      </c>
      <c r="X445" s="36">
        <f t="shared" si="22"/>
        <v>2.392E-2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99</v>
      </c>
      <c r="W447" s="351">
        <f t="shared" si="21"/>
        <v>100.32000000000001</v>
      </c>
      <c r="X447" s="36">
        <f t="shared" si="22"/>
        <v>0.22724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89.204545454545453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90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1.0764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471</v>
      </c>
      <c r="W460" s="352">
        <f>IFERROR(SUM(W441:W458),"0")</f>
        <v>475.2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69</v>
      </c>
      <c r="W462" s="351">
        <f>IFERROR(IF(V462="",0,CEILING((V462/$H462),1)*$H462),"")</f>
        <v>73.92</v>
      </c>
      <c r="X462" s="36">
        <f>IFERROR(IF(W462=0,"",ROUNDUP(W462/H462,0)*0.01196),"")</f>
        <v>0.16744000000000001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13.068181818181818</v>
      </c>
      <c r="W464" s="352">
        <f>IFERROR(W462/H462,"0")+IFERROR(W463/H463,"0")</f>
        <v>14</v>
      </c>
      <c r="X464" s="352">
        <f>IFERROR(IF(X462="",0,X462),"0")+IFERROR(IF(X463="",0,X463),"0")</f>
        <v>0.16744000000000001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69</v>
      </c>
      <c r="W465" s="352">
        <f>IFERROR(SUM(W462:W463),"0")</f>
        <v>73.92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hidden="1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224</v>
      </c>
      <c r="W469" s="351">
        <f t="shared" si="24"/>
        <v>227.04000000000002</v>
      </c>
      <c r="X469" s="36">
        <f>IFERROR(IF(W469=0,"",ROUNDUP(W469/H469,0)*0.01196),"")</f>
        <v>0.51427999999999996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42.424242424242422</v>
      </c>
      <c r="W473" s="352">
        <f>IFERROR(W467/H467,"0")+IFERROR(W468/H468,"0")+IFERROR(W469/H469,"0")+IFERROR(W470/H470,"0")+IFERROR(W471/H471,"0")+IFERROR(W472/H472,"0")</f>
        <v>43</v>
      </c>
      <c r="X473" s="352">
        <f>IFERROR(IF(X467="",0,X467),"0")+IFERROR(IF(X468="",0,X468),"0")+IFERROR(IF(X469="",0,X469),"0")+IFERROR(IF(X470="",0,X470),"0")+IFERROR(IF(X471="",0,X471),"0")+IFERROR(IF(X472="",0,X472),"0")</f>
        <v>0.51427999999999996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224</v>
      </c>
      <c r="W474" s="352">
        <f>IFERROR(SUM(W467:W472),"0")</f>
        <v>227.04000000000002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16</v>
      </c>
      <c r="W477" s="351">
        <f>IFERROR(IF(V477="",0,CEILING((V477/$H477),1)*$H477),"")</f>
        <v>23.4</v>
      </c>
      <c r="X477" s="36">
        <f>IFERROR(IF(W477=0,"",ROUNDUP(W477/H477,0)*0.02175),"")</f>
        <v>6.5250000000000002E-2</v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2.0512820512820515</v>
      </c>
      <c r="W479" s="352">
        <f>IFERROR(W476/H476,"0")+IFERROR(W477/H477,"0")+IFERROR(W478/H478,"0")</f>
        <v>3</v>
      </c>
      <c r="X479" s="352">
        <f>IFERROR(IF(X476="",0,X476),"0")+IFERROR(IF(X477="",0,X477),"0")+IFERROR(IF(X478="",0,X478),"0")</f>
        <v>6.5250000000000002E-2</v>
      </c>
      <c r="Y479" s="353"/>
      <c r="Z479" s="353"/>
    </row>
    <row r="480" spans="1:53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16</v>
      </c>
      <c r="W480" s="352">
        <f>IFERROR(SUM(W476:W478),"0")</f>
        <v>23.4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10</v>
      </c>
      <c r="W486" s="351">
        <f>IFERROR(IF(V486="",0,CEILING((V486/$H486),1)*$H486),"")</f>
        <v>12</v>
      </c>
      <c r="X486" s="36">
        <f>IFERROR(IF(W486=0,"",ROUNDUP(W486/H486,0)*0.02175),"")</f>
        <v>2.1749999999999999E-2</v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0.83333333333333337</v>
      </c>
      <c r="W489" s="352">
        <f>IFERROR(W484/H484,"0")+IFERROR(W485/H485,"0")+IFERROR(W486/H486,"0")+IFERROR(W487/H487,"0")+IFERROR(W488/H488,"0")</f>
        <v>1</v>
      </c>
      <c r="X489" s="352">
        <f>IFERROR(IF(X484="",0,X484),"0")+IFERROR(IF(X485="",0,X485),"0")+IFERROR(IF(X486="",0,X486),"0")+IFERROR(IF(X487="",0,X487),"0")+IFERROR(IF(X488="",0,X488),"0")</f>
        <v>2.1749999999999999E-2</v>
      </c>
      <c r="Y489" s="353"/>
      <c r="Z489" s="353"/>
    </row>
    <row r="490" spans="1:53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10</v>
      </c>
      <c r="W490" s="352">
        <f>IFERROR(SUM(W484:W488),"0")</f>
        <v>12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153</v>
      </c>
      <c r="W498" s="351">
        <f>IFERROR(IF(V498="",0,CEILING((V498/$H498),1)*$H498),"")</f>
        <v>155.4</v>
      </c>
      <c r="X498" s="36">
        <f>IFERROR(IF(W498=0,"",ROUNDUP(W498/H498,0)*0.00753),"")</f>
        <v>0.27861000000000002</v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80</v>
      </c>
      <c r="W499" s="351">
        <f>IFERROR(IF(V499="",0,CEILING((V499/$H499),1)*$H499),"")</f>
        <v>84</v>
      </c>
      <c r="X499" s="36">
        <f>IFERROR(IF(W499=0,"",ROUNDUP(W499/H499,0)*0.00753),"")</f>
        <v>0.15060000000000001</v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55.476190476190467</v>
      </c>
      <c r="W502" s="352">
        <f>IFERROR(W498/H498,"0")+IFERROR(W499/H499,"0")+IFERROR(W500/H500,"0")+IFERROR(W501/H501,"0")</f>
        <v>57</v>
      </c>
      <c r="X502" s="352">
        <f>IFERROR(IF(X498="",0,X498),"0")+IFERROR(IF(X499="",0,X499),"0")+IFERROR(IF(X500="",0,X500),"0")+IFERROR(IF(X501="",0,X501),"0")</f>
        <v>0.42921000000000004</v>
      </c>
      <c r="Y502" s="353"/>
      <c r="Z502" s="353"/>
    </row>
    <row r="503" spans="1:53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233</v>
      </c>
      <c r="W503" s="352">
        <f>IFERROR(SUM(W498:W501),"0")</f>
        <v>239.4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437</v>
      </c>
      <c r="W505" s="351">
        <f>IFERROR(IF(V505="",0,CEILING((V505/$H505),1)*$H505),"")</f>
        <v>444.59999999999997</v>
      </c>
      <c r="X505" s="36">
        <f>IFERROR(IF(W505=0,"",ROUNDUP(W505/H505,0)*0.02175),"")</f>
        <v>1.2397499999999999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56.025641025641029</v>
      </c>
      <c r="W510" s="352">
        <f>IFERROR(W505/H505,"0")+IFERROR(W506/H506,"0")+IFERROR(W507/H507,"0")+IFERROR(W508/H508,"0")+IFERROR(W509/H509,"0")</f>
        <v>57</v>
      </c>
      <c r="X510" s="352">
        <f>IFERROR(IF(X505="",0,X505),"0")+IFERROR(IF(X506="",0,X506),"0")+IFERROR(IF(X507="",0,X507),"0")+IFERROR(IF(X508="",0,X508),"0")+IFERROR(IF(X509="",0,X509),"0")</f>
        <v>1.2397499999999999</v>
      </c>
      <c r="Y510" s="353"/>
      <c r="Z510" s="353"/>
    </row>
    <row r="511" spans="1:53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437</v>
      </c>
      <c r="W511" s="352">
        <f>IFERROR(SUM(W505:W509),"0")</f>
        <v>444.59999999999997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6010.5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6133.4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6323.9998945057969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6454.1260000000002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11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11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6598.9998945057969</v>
      </c>
      <c r="W515" s="352">
        <f>GrossWeightTotalR+PalletQtyTotalR*25</f>
        <v>6729.1260000000002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818.47831109783181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838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12.118839999999999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37.799999999999997</v>
      </c>
      <c r="C522" s="46">
        <f>IFERROR(W50*1,"0")+IFERROR(W51*1,"0")</f>
        <v>54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284</v>
      </c>
      <c r="F522" s="46">
        <f>IFERROR(W129*1,"0")+IFERROR(W130*1,"0")+IFERROR(W131*1,"0")+IFERROR(W132*1,"0")</f>
        <v>226.8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29.400000000000002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416.4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316.8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2730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150.54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157.50000000000003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234.60000000000002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799.56000000000006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696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 400,00"/>
        <filter val="1,67"/>
        <filter val="10,00"/>
        <filter val="108,00"/>
        <filter val="11"/>
        <filter val="11,79"/>
        <filter val="12,33"/>
        <filter val="13,00"/>
        <filter val="13,07"/>
        <filter val="135,00"/>
        <filter val="14,00"/>
        <filter val="14,05"/>
        <filter val="14,29"/>
        <filter val="142,00"/>
        <filter val="142,80"/>
        <filter val="145,00"/>
        <filter val="153,00"/>
        <filter val="154,00"/>
        <filter val="16,00"/>
        <filter val="17,26"/>
        <filter val="2 114,00"/>
        <filter val="2,05"/>
        <filter val="20,83"/>
        <filter val="219,00"/>
        <filter val="224,00"/>
        <filter val="225,00"/>
        <filter val="229,00"/>
        <filter val="233,00"/>
        <filter val="245,00"/>
        <filter val="26,00"/>
        <filter val="26,79"/>
        <filter val="27,00"/>
        <filter val="29,00"/>
        <filter val="3,50"/>
        <filter val="31,41"/>
        <filter val="313,00"/>
        <filter val="32,00"/>
        <filter val="35,00"/>
        <filter val="36,00"/>
        <filter val="362,00"/>
        <filter val="4,72"/>
        <filter val="40,00"/>
        <filter val="42,42"/>
        <filter val="43,00"/>
        <filter val="437,00"/>
        <filter val="471,00"/>
        <filter val="50,00"/>
        <filter val="50,71"/>
        <filter val="51,00"/>
        <filter val="54,00"/>
        <filter val="54,64"/>
        <filter val="55,48"/>
        <filter val="56,03"/>
        <filter val="59,00"/>
        <filter val="6 010,50"/>
        <filter val="6 324,00"/>
        <filter val="6 599,00"/>
        <filter val="6,90"/>
        <filter val="60,00"/>
        <filter val="600,00"/>
        <filter val="69,00"/>
        <filter val="7,96"/>
        <filter val="700,00"/>
        <filter val="80,00"/>
        <filter val="818,48"/>
        <filter val="89,20"/>
        <filter val="9,76"/>
        <filter val="91,47"/>
        <filter val="92,00"/>
        <filter val="95,00"/>
        <filter val="99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