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7FAD576-A648-45C8-BAFB-5D2D1D35C0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X467" i="1" s="1"/>
  <c r="N467" i="1"/>
  <c r="V465" i="1"/>
  <c r="V464" i="1"/>
  <c r="W463" i="1"/>
  <c r="X463" i="1" s="1"/>
  <c r="N463" i="1"/>
  <c r="W462" i="1"/>
  <c r="W464" i="1" s="1"/>
  <c r="N462" i="1"/>
  <c r="V460" i="1"/>
  <c r="V459" i="1"/>
  <c r="W458" i="1"/>
  <c r="X458" i="1" s="1"/>
  <c r="W457" i="1"/>
  <c r="X457" i="1" s="1"/>
  <c r="N457" i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X443" i="1" s="1"/>
  <c r="N443" i="1"/>
  <c r="W442" i="1"/>
  <c r="X442" i="1" s="1"/>
  <c r="W441" i="1"/>
  <c r="X441" i="1" s="1"/>
  <c r="X459" i="1" s="1"/>
  <c r="N441" i="1"/>
  <c r="V437" i="1"/>
  <c r="V436" i="1"/>
  <c r="W435" i="1"/>
  <c r="N435" i="1"/>
  <c r="V433" i="1"/>
  <c r="V432" i="1"/>
  <c r="W431" i="1"/>
  <c r="N431" i="1"/>
  <c r="V429" i="1"/>
  <c r="V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9" i="1"/>
  <c r="V418" i="1"/>
  <c r="X417" i="1"/>
  <c r="W417" i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N377" i="1"/>
  <c r="W376" i="1"/>
  <c r="N376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W360" i="1" s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Q522" i="1" s="1"/>
  <c r="N350" i="1"/>
  <c r="V347" i="1"/>
  <c r="V346" i="1"/>
  <c r="W345" i="1"/>
  <c r="W346" i="1" s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X323" i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O522" i="1" s="1"/>
  <c r="N305" i="1"/>
  <c r="V302" i="1"/>
  <c r="V301" i="1"/>
  <c r="W300" i="1"/>
  <c r="X300" i="1" s="1"/>
  <c r="N300" i="1"/>
  <c r="W299" i="1"/>
  <c r="W302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X289" i="1" s="1"/>
  <c r="N289" i="1"/>
  <c r="W288" i="1"/>
  <c r="X288" i="1" s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X277" i="1"/>
  <c r="W277" i="1"/>
  <c r="N277" i="1"/>
  <c r="W276" i="1"/>
  <c r="X276" i="1" s="1"/>
  <c r="W275" i="1"/>
  <c r="W279" i="1" s="1"/>
  <c r="V273" i="1"/>
  <c r="V272" i="1"/>
  <c r="W271" i="1"/>
  <c r="X271" i="1" s="1"/>
  <c r="N271" i="1"/>
  <c r="W270" i="1"/>
  <c r="X270" i="1" s="1"/>
  <c r="N270" i="1"/>
  <c r="W269" i="1"/>
  <c r="X269" i="1" s="1"/>
  <c r="X272" i="1" s="1"/>
  <c r="N269" i="1"/>
  <c r="V267" i="1"/>
  <c r="V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W267" i="1" s="1"/>
  <c r="N256" i="1"/>
  <c r="V254" i="1"/>
  <c r="V253" i="1"/>
  <c r="W252" i="1"/>
  <c r="X252" i="1" s="1"/>
  <c r="N252" i="1"/>
  <c r="X251" i="1"/>
  <c r="W251" i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2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X168" i="1"/>
  <c r="W168" i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X139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X121" i="1"/>
  <c r="W121" i="1"/>
  <c r="N121" i="1"/>
  <c r="W120" i="1"/>
  <c r="X120" i="1" s="1"/>
  <c r="W119" i="1"/>
  <c r="X119" i="1" s="1"/>
  <c r="N119" i="1"/>
  <c r="X118" i="1"/>
  <c r="X125" i="1" s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2" i="1" s="1"/>
  <c r="N50" i="1"/>
  <c r="V46" i="1"/>
  <c r="V45" i="1"/>
  <c r="W44" i="1"/>
  <c r="W46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154" i="1" l="1"/>
  <c r="X473" i="1"/>
  <c r="X22" i="1"/>
  <c r="X23" i="1" s="1"/>
  <c r="W34" i="1"/>
  <c r="X404" i="1"/>
  <c r="X405" i="1" s="1"/>
  <c r="W405" i="1"/>
  <c r="X60" i="1"/>
  <c r="X172" i="1"/>
  <c r="L522" i="1"/>
  <c r="W223" i="1"/>
  <c r="X217" i="1"/>
  <c r="X223" i="1" s="1"/>
  <c r="W285" i="1"/>
  <c r="X281" i="1"/>
  <c r="X284" i="1" s="1"/>
  <c r="W372" i="1"/>
  <c r="W371" i="1"/>
  <c r="X370" i="1"/>
  <c r="X371" i="1" s="1"/>
  <c r="W378" i="1"/>
  <c r="X376" i="1"/>
  <c r="X378" i="1" s="1"/>
  <c r="W429" i="1"/>
  <c r="X421" i="1"/>
  <c r="W433" i="1"/>
  <c r="W432" i="1"/>
  <c r="X431" i="1"/>
  <c r="X432" i="1" s="1"/>
  <c r="W437" i="1"/>
  <c r="W436" i="1"/>
  <c r="X435" i="1"/>
  <c r="X436" i="1" s="1"/>
  <c r="J9" i="1"/>
  <c r="V512" i="1"/>
  <c r="W33" i="1"/>
  <c r="W92" i="1"/>
  <c r="X87" i="1"/>
  <c r="X92" i="1"/>
  <c r="X115" i="1"/>
  <c r="W141" i="1"/>
  <c r="X242" i="1"/>
  <c r="W247" i="1"/>
  <c r="W246" i="1"/>
  <c r="X245" i="1"/>
  <c r="X246" i="1" s="1"/>
  <c r="W253" i="1"/>
  <c r="X249" i="1"/>
  <c r="X253" i="1" s="1"/>
  <c r="X296" i="1"/>
  <c r="X412" i="1"/>
  <c r="W172" i="1"/>
  <c r="W200" i="1"/>
  <c r="W273" i="1"/>
  <c r="W337" i="1"/>
  <c r="W342" i="1"/>
  <c r="W412" i="1"/>
  <c r="U522" i="1"/>
  <c r="W38" i="1"/>
  <c r="W42" i="1"/>
  <c r="H9" i="1"/>
  <c r="B522" i="1"/>
  <c r="W514" i="1"/>
  <c r="W513" i="1"/>
  <c r="V516" i="1"/>
  <c r="W24" i="1"/>
  <c r="X27" i="1"/>
  <c r="X33" i="1" s="1"/>
  <c r="X36" i="1"/>
  <c r="X37" i="1" s="1"/>
  <c r="X40" i="1"/>
  <c r="X41" i="1" s="1"/>
  <c r="X44" i="1"/>
  <c r="X45" i="1" s="1"/>
  <c r="W45" i="1"/>
  <c r="X50" i="1"/>
  <c r="X52" i="1" s="1"/>
  <c r="W53" i="1"/>
  <c r="D522" i="1"/>
  <c r="W60" i="1"/>
  <c r="W61" i="1"/>
  <c r="E522" i="1"/>
  <c r="W85" i="1"/>
  <c r="X64" i="1"/>
  <c r="X84" i="1" s="1"/>
  <c r="W84" i="1"/>
  <c r="W116" i="1"/>
  <c r="W125" i="1"/>
  <c r="W126" i="1"/>
  <c r="F522" i="1"/>
  <c r="W134" i="1"/>
  <c r="X129" i="1"/>
  <c r="X133" i="1" s="1"/>
  <c r="W133" i="1"/>
  <c r="X141" i="1"/>
  <c r="X331" i="1"/>
  <c r="W52" i="1"/>
  <c r="W93" i="1"/>
  <c r="W104" i="1"/>
  <c r="X95" i="1"/>
  <c r="X103" i="1" s="1"/>
  <c r="W103" i="1"/>
  <c r="W115" i="1"/>
  <c r="W154" i="1"/>
  <c r="W161" i="1"/>
  <c r="W166" i="1"/>
  <c r="X163" i="1"/>
  <c r="X165" i="1" s="1"/>
  <c r="W173" i="1"/>
  <c r="W192" i="1"/>
  <c r="X175" i="1"/>
  <c r="X192" i="1" s="1"/>
  <c r="W193" i="1"/>
  <c r="W199" i="1"/>
  <c r="W210" i="1"/>
  <c r="W214" i="1"/>
  <c r="W242" i="1"/>
  <c r="W254" i="1"/>
  <c r="W266" i="1"/>
  <c r="W272" i="1"/>
  <c r="W278" i="1"/>
  <c r="W284" i="1"/>
  <c r="W297" i="1"/>
  <c r="W301" i="1"/>
  <c r="W332" i="1"/>
  <c r="W338" i="1"/>
  <c r="W343" i="1"/>
  <c r="W347" i="1"/>
  <c r="W356" i="1"/>
  <c r="W413" i="1"/>
  <c r="S522" i="1"/>
  <c r="W419" i="1"/>
  <c r="X416" i="1"/>
  <c r="X418" i="1" s="1"/>
  <c r="W428" i="1"/>
  <c r="W474" i="1"/>
  <c r="W479" i="1"/>
  <c r="X476" i="1"/>
  <c r="X479" i="1" s="1"/>
  <c r="G522" i="1"/>
  <c r="W142" i="1"/>
  <c r="H522" i="1"/>
  <c r="W155" i="1"/>
  <c r="I522" i="1"/>
  <c r="W160" i="1"/>
  <c r="X195" i="1"/>
  <c r="X199" i="1" s="1"/>
  <c r="X203" i="1"/>
  <c r="X209" i="1" s="1"/>
  <c r="W209" i="1"/>
  <c r="X212" i="1"/>
  <c r="X213" i="1" s="1"/>
  <c r="W224" i="1"/>
  <c r="M522" i="1"/>
  <c r="W243" i="1"/>
  <c r="X256" i="1"/>
  <c r="X266" i="1" s="1"/>
  <c r="X275" i="1"/>
  <c r="X278" i="1" s="1"/>
  <c r="N522" i="1"/>
  <c r="W296" i="1"/>
  <c r="X299" i="1"/>
  <c r="X301" i="1" s="1"/>
  <c r="W307" i="1"/>
  <c r="P522" i="1"/>
  <c r="W331" i="1"/>
  <c r="X334" i="1"/>
  <c r="X337" i="1" s="1"/>
  <c r="X345" i="1"/>
  <c r="X346" i="1" s="1"/>
  <c r="X350" i="1"/>
  <c r="X355" i="1" s="1"/>
  <c r="W355" i="1"/>
  <c r="X358" i="1"/>
  <c r="X360" i="1" s="1"/>
  <c r="W361" i="1"/>
  <c r="W368" i="1"/>
  <c r="X363" i="1"/>
  <c r="X367" i="1" s="1"/>
  <c r="W367" i="1"/>
  <c r="W379" i="1"/>
  <c r="W394" i="1"/>
  <c r="X381" i="1"/>
  <c r="X394" i="1" s="1"/>
  <c r="W395" i="1"/>
  <c r="W402" i="1"/>
  <c r="X397" i="1"/>
  <c r="X401" i="1" s="1"/>
  <c r="W401" i="1"/>
  <c r="W418" i="1"/>
  <c r="X428" i="1"/>
  <c r="W459" i="1"/>
  <c r="W460" i="1"/>
  <c r="W465" i="1"/>
  <c r="X462" i="1"/>
  <c r="X464" i="1" s="1"/>
  <c r="W473" i="1"/>
  <c r="W480" i="1"/>
  <c r="W495" i="1"/>
  <c r="X492" i="1"/>
  <c r="X495" i="1" s="1"/>
  <c r="W496" i="1"/>
  <c r="R522" i="1"/>
  <c r="T522" i="1"/>
  <c r="W490" i="1"/>
  <c r="W516" i="1" l="1"/>
  <c r="X517" i="1"/>
  <c r="W512" i="1"/>
  <c r="W515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<sst xmlns="http://schemas.openxmlformats.org/spreadsheetml/2006/main" count="2228" uniqueCount="744">
  <si>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</si>
  <si>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</si>
  <si>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</si>
  <si>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</si>
  <si>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</si>
  <si>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</si>
  <si>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</si>
  <si>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</si>
  <si>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</si>
  <si>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</si>
  <si>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</si>
  <si>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</si>
  <si>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</si>
  <si>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</si>
  <si>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</si>
  <si>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</si>
  <si>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</si>
  <si>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</si>
  <si>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</si>
  <si>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</si>
  <si>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</si>
  <si>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</si>
  <si>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</si>
  <si>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</si>
  <si>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</si>
  <si>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</si>
  <si>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</si>
  <si>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</si>
  <si>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</si>
  <si>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</si>
  <si>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</si>
  <si>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</si>
  <si>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</si>
  <si>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</si>
  <si>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</si>
  <si>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</si>
  <si>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</si>
  <si>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</si>
  <si>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</si>
  <si>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</si>
  <si>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</si>
  <si>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</si>
  <si>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</si>
  <si>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</si>
  <si>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</si>
  <si>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</si>
  <si>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</si>
  <si>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</si>
  <si>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</si>
  <si>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</si>
  <si>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</si>
  <si>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</si>
  <si>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</si>
  <si>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</si>
  <si>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</si>
  <si>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</si>
  <si>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</si>
  <si>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</si>
  <si>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</si>
  <si>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</si>
  <si>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</si>
  <si>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</si>
  <si>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</si>
  <si>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</si>
  <si>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</si>
  <si>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</si>
  <si>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</si>
  <si>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</si>
  <si>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</si>
  <si>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</si>
  <si>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</si>
  <si>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</si>
  <si>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</si>
  <si>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</si>
  <si>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</si>
  <si>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</si>
  <si>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</si>
  <si>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</si>
  <si>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</si>
  <si>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</si>
  <si>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</si>
  <si>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</si>
  <si>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</si>
  <si>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</si>
  <si>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</si>
  <si>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</si>
  <si>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</si>
  <si>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</si>
  <si>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</si>
  <si>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</si>
  <si>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</si>
  <si>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</si>
  <si>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</si>
  <si>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</si>
  <si>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</si>
  <si>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</si>
  <si>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</si>
  <si>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</si>
  <si>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</si>
  <si>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</si>
  <si>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</si>
  <si>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</si>
  <si>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</si>
  <si>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</si>
  <si>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</si>
  <si>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</si>
  <si>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</si>
  <si>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</si>
  <si>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</si>
  <si>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</si>
  <si>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</si>
  <si>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</si>
  <si>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</si>
  <si>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</si>
  <si>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</si>
  <si>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</si>
  <si>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</si>
  <si>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</si>
  <si>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</si>
  <si>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</si>
  <si>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</si>
  <si>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</si>
  <si>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</si>
  <si>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</si>
  <si>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</si>
  <si>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</si>
  <si>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</si>
  <si>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</si>
  <si>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</si>
  <si>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</si>
  <si>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</si>
  <si>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</si>
  <si>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</si>
  <si>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</si>
  <si>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</si>
  <si>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</si>
  <si>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</si>
  <si>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</si>
  <si>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</si>
  <si>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</si>
  <si>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</si>
  <si>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</si>
  <si>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</si>
  <si>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</si>
  <si>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</si>
  <si>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</si>
  <si>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</si>
  <si>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</si>
  <si>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</si>
  <si>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</si>
  <si>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</si>
  <si>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</si>
  <si>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</si>
  <si>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</si>
  <si>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</si>
  <si>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</si>
  <si>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</si>
  <si>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</si>
  <si>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</si>
  <si>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</si>
  <si>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</si>
  <si>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</si>
  <si>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</si>
  <si>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</si>
  <si>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</si>
  <si>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</si>
  <si>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</si>
  <si>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</si>
  <si>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</si>
  <si>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</si>
  <si>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</si>
  <si>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</si>
  <si>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</si>
  <si>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</si>
  <si>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</si>
  <si>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</si>
  <si>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</si>
  <si>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</si>
  <si>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</si>
  <si>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</si>
  <si>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</si>
  <si>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</si>
  <si>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</si>
  <si>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</si>
  <si>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</si>
  <si>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</si>
  <si>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</si>
  <si>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</si>
  <si>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</si>
  <si>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</si>
  <si>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</si>
  <si>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</si>
  <si>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</si>
  <si>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</si>
  <si>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</si>
  <si>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</si>
  <si>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</si>
  <si>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</si>
  <si>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</si>
  <si>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</si>
  <si>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</si>
  <si>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</si>
  <si>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</si>
  <si>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</si>
  <si>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</si>
  <si>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</si>
  <si>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</si>
  <si>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</si>
  <si>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</si>
  <si>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</si>
  <si>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</si>
  <si>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</si>
  <si>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</si>
  <si>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</si>
  <si>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</si>
  <si>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</si>
  <si>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</si>
  <si>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</si>
  <si>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</si>
  <si>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</si>
  <si>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</si>
  <si>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</si>
  <si>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</si>
  <si>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</si>
  <si>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</si>
  <si>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</si>
  <si>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</si>
  <si>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</si>
  <si>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</si>
  <si>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</si>
  <si>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</si>
  <si>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</si>
  <si>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</si>
  <si>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</si>
  <si>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</si>
  <si>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</si>
  <si>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</si>
  <si>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</si>
  <si>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</si>
  <si>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</si>
  <si>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</si>
  <si>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</si>
  <si>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</si>
  <si>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</si>
  <si>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</si>
  <si>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</si>
  <si>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</si>
  <si>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</si>
  <si>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</si>
  <si>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</si>
  <si>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</si>
  <si>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</si>
  <si>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</si>
  <si>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</si>
  <si>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</si>
  <si>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</si>
  <si>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</si>
  <si>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</si>
  <si>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</si>
  <si>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</si>
  <si>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</si>
  <si>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</si>
  <si>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</si>
  <si>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</si>
  <si>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</si>
  <si>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</si>
  <si>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</si>
  <si>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</si>
  <si>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</si>
  <si>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</si>
  <si>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</si>
  <si>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</si>
  <si>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</si>
  <si>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</si>
  <si>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</si>
  <si>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</si>
  <si>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</si>
  <si>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</si>
  <si>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</si>
  <si>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</si>
  <si>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</si>
  <si>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</si>
  <si>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</si>
  <si>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</si>
  <si>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</si>
  <si>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</si>
  <si>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</si>
  <si>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</si>
  <si>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</si>
  <si>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</si>
  <si>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</si>
  <si>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</si>
  <si>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</si>
  <si>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</si>
  <si>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</si>
  <si>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</si>
  <si>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</si>
  <si>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</si>
  <si>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</si>
  <si>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</si>
  <si>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</si>
  <si>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</si>
  <si>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</si>
  <si>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</si>
  <si>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</si>
  <si>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</si>
  <si>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</si>
  <si>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</si>
  <si>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</si>
  <si>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</si>
  <si>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</si>
  <si>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</si>
  <si>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</si>
  <si>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</si>
  <si>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</si>
  <si>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</si>
  <si>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</si>
  <si>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</si>
  <si>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</si>
  <si>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</si>
  <si>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</si>
  <si>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</si>
  <si>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</si>
  <si>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</si>
  <si>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</si>
  <si>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</si>
  <si>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</si>
  <si>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</si>
  <si>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</si>
  <si>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</si>
  <si>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</si>
  <si>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</si>
  <si>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</si>
  <si>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</si>
  <si>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</si>
  <si>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</si>
  <si>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</si>
  <si>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</si>
  <si>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</si>
  <si>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</si>
  <si>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</si>
  <si>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</si>
  <si>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</si>
  <si>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</si>
  <si>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</si>
  <si>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</si>
  <si>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</si>
  <si>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</si>
  <si>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</si>
  <si>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</si>
  <si>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</si>
  <si>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</si>
  <si>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</si>
  <si>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</si>
  <si>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</si>
  <si>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</si>
  <si>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</si>
  <si>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</si>
  <si>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</si>
  <si>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</si>
  <si>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</si>
  <si>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</si>
  <si>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</si>
  <si>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</si>
  <si>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</si>
  <si>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</si>
  <si>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</si>
  <si>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</si>
  <si>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</si>
  <si>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</si>
  <si>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</si>
  <si>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</si>
  <si>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</si>
  <si>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</si>
  <si>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</si>
  <si>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</si>
  <si>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</si>
  <si>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</si>
  <si>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</si>
  <si>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</si>
  <si>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</si>
  <si>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</si>
  <si>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</si>
  <si>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</si>
  <si>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</si>
  <si>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</si>
  <si>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</si>
  <si>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</si>
  <si>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</si>
  <si>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</si>
  <si>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</si>
  <si>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</si>
  <si>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</si>
  <si>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</si>
  <si>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</si>
  <si>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</si>
  <si>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</si>
  <si>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</si>
  <si>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</si>
  <si>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</si>
  <si>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</si>
  <si>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</si>
  <si>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</si>
  <si>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</si>
  <si>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</si>
  <si>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</si>
  <si>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</si>
  <si>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</si>
  <si>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</si>
  <si>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</si>
  <si>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</si>
  <si>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</si>
  <si>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</si>
  <si>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</si>
  <si>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</si>
  <si>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</si>
  <si>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</si>
  <si>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</si>
  <si>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</si>
  <si>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</si>
  <si>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</si>
  <si>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</si>
  <si>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</si>
  <si>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</si>
  <si>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</si>
  <si>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</si>
  <si>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</si>
  <si>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</si>
  <si>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</si>
  <si>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</si>
  <si>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</si>
  <si>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</si>
  <si>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</si>
  <si>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</si>
  <si>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</si>
  <si>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</si>
  <si>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</si>
  <si>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</si>
  <si>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</si>
  <si>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</si>
  <si>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</si>
  <si>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</si>
  <si>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</si>
  <si>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</si>
  <si>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</si>
  <si>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</si>
  <si>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</si>
  <si>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</si>
  <si>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</si>
  <si>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</si>
  <si>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</si>
  <si>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</si>
  <si>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</si>
  <si>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</si>
  <si>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</si>
  <si>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</si>
  <si>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</si>
  <si>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</si>
  <si>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</si>
  <si>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</si>
  <si>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</si>
  <si>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</si>
  <si>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</si>
  <si>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</si>
  <si>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</si>
  <si>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</si>
  <si>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</si>
  <si>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</si>
  <si>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</si>
  <si>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</si>
  <si>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</si>
  <si>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</si>
  <si>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</si>
  <si>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</si>
  <si>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</si>
  <si>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</si>
  <si>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</si>
  <si>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</si>
  <si>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</si>
  <si>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</si>
  <si>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</si>
  <si>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</si>
  <si>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</si>
  <si>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</si>
  <si>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</si>
  <si>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</si>
  <si>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</si>
  <si>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</si>
  <si>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</si>
  <si>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</si>
  <si>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</si>
  <si>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</si>
  <si>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</si>
  <si>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</si>
  <si>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</si>
  <si>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</si>
  <si>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</si>
  <si>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</si>
  <si>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</si>
  <si>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</si>
  <si>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</si>
  <si>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</si>
  <si>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</si>
  <si>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</si>
  <si>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</si>
  <si>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</si>
  <si>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</si>
  <si>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</si>
  <si>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</si>
  <si>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</si>
  <si>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</si>
  <si>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</si>
  <si>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</si>
  <si>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</si>
  <si>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</si>
  <si>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</si>
  <si>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</si>
  <si>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</si>
  <si>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</si>
  <si>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</si>
  <si>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</si>
  <si>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</si>
  <si>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</si>
  <si>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</si>
  <si>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</si>
  <si>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</si>
  <si>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</si>
  <si>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</si>
  <si>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</si>
  <si>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</si>
  <si>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</si>
  <si>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</si>
  <si>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</si>
  <si>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</si>
  <si>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</si>
  <si>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</si>
  <si>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</si>
  <si>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</si>
  <si>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</si>
  <si>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</si>
  <si>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</si>
  <si>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</si>
  <si>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</si>
  <si>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</si>
  <si>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</si>
  <si>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</si>
  <si>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</si>
  <si>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</si>
  <si>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</si>
  <si>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</si>
  <si>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</si>
  <si>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</si>
  <si>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</si>
  <si>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</si>
  <si>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</si>
  <si>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</si>
  <si>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</si>
  <si>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</si>
  <si>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</si>
  <si>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</si>
  <si>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</si>
  <si>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</si>
  <si>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</si>
  <si>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</si>
  <si>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</si>
  <si>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</si>
  <si>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</si>
  <si>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</si>
  <si>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</si>
  <si>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</si>
  <si>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</si>
  <si>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</si>
  <si>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</si>
  <si>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</si>
  <si>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</si>
  <si>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</si>
  <si>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</si>
  <si>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</si>
  <si>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</si>
  <si>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</si>
  <si>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</si>
  <si>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</si>
  <si>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</si>
  <si>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</si>
  <si>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</si>
  <si>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</si>
  <si>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</si>
  <si>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</si>
  <si>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</si>
  <si>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</si>
  <si>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</si>
  <si>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</si>
  <si>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</si>
  <si>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</si>
  <si>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</si>
  <si>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</si>
  <si>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</si>
  <si>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</si>
  <si>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</si>
  <si>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</si>
  <si>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</si>
  <si>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</si>
  <si>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</si>
  <si>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</si>
  <si>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</si>
  <si>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</si>
  <si>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</si>
  <si>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</si>
  <si>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</si>
  <si>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</si>
  <si>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</si>
  <si>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</si>
  <si>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</si>
  <si>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</si>
  <si>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</si>
  <si>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</si>
  <si>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</si>
  <si>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</si>
  <si>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</si>
  <si>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</si>
  <si>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</si>
  <si>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</si>
  <si>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</si>
  <si>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</si>
  <si>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</si>
  <si>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</si>
  <si>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</si>
  <si>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</si>
  <si>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</si>
  <si>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</si>
  <si>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</si>
  <si>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</si>
  <si>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</si>
  <si>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</si>
  <si>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</si>
  <si>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</si>
  <si>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</si>
  <si>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</si>
  <si>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</si>
  <si>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</si>
  <si>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</si>
  <si>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</si>
  <si>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</si>
  <si>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</si>
  <si>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</si>
  <si>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</si>
  <si>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</si>
  <si>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</si>
  <si>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</si>
  <si>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</si>
  <si>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</si>
  <si>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</si>
  <si>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</si>
  <si>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</si>
  <si>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</si>
  <si>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</si>
  <si>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</si>
  <si>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</si>
  <si>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</si>
  <si>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</si>
  <si>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</si>
  <si>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</si>
  <si>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</si>
  <si>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</si>
  <si>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</si>
  <si>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</si>
  <si>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</si>
  <si>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</si>
  <si>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</si>
  <si>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</si>
  <si>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</si>
  <si>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</si>
  <si>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</si>
  <si>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</si>
  <si>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</si>
  <si>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</si>
  <si>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</si>
  <si>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</si>
  <si>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</si>
  <si>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</si>
  <si>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</si>
  <si>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</si>
  <si>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</si>
  <si>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</si>
  <si>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</si>
  <si>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</si>
  <si>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</si>
  <si>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</si>
  <si>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</si>
  <si>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</si>
  <si>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</si>
  <si>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</si>
  <si>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</si>
  <si>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</si>
  <si>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</si>
  <si>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</si>
  <si>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</si>
  <si>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</si>
  <si>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</si>
  <si>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</si>
  <si>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</si>
  <si>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</si>
  <si>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</si>
  <si>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</si>
  <si>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</si>
  <si>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</si>
  <si>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</si>
  <si>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</si>
  <si>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</si>
  <si>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</si>
  <si>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</si>
  <si>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</si>
  <si>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</si>
  <si>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</si>
  <si>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</si>
  <si>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</si>
  <si>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</si>
  <si>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</si>
  <si>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</si>
  <si>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</si>
  <si>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</si>
  <si>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</si>
  <si>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</si>
  <si>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</si>
  <si>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</si>
  <si>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</si>
  <si>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</si>
  <si>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</si>
  <si>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</si>
  <si>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</si>
  <si>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</si>
  <si>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</si>
  <si>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</si>
  <si>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</si>
  <si>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</si>
  <si>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</si>
  <si>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</si>
  <si>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</si>
  <si>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</si>
  <si>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</si>
  <si>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</si>
  <si>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</si>
  <si>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111006-П226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</si>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</sst>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269" sqref="Z269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7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01" t="s">
        <v>8</v>
      </c>
      <c r="B5" s="455"/>
      <c r="C5" s="456"/>
      <c r="D5" s="385" t="s">
        <v>742</v>
      </c>
      <c r="E5" s="387"/>
      <c r="F5" s="672" t="s">
        <v>9</v>
      </c>
      <c r="G5" s="456"/>
      <c r="H5" s="385" t="s">
        <v>743</v>
      </c>
      <c r="I5" s="386"/>
      <c r="J5" s="386"/>
      <c r="K5" s="386"/>
      <c r="L5" s="387"/>
      <c r="N5" s="24" t="s">
        <v>10</v>
      </c>
      <c r="O5" s="614">
        <v>45346</v>
      </c>
      <c r="P5" s="429"/>
      <c r="R5" s="722" t="s">
        <v>11</v>
      </c>
      <c r="S5" s="420"/>
      <c r="T5" s="540" t="s">
        <v>12</v>
      </c>
      <c r="U5" s="429"/>
      <c r="Z5" s="51"/>
      <c r="AA5" s="51"/>
      <c r="AB5" s="51"/>
    </row>
    <row r="6" spans="1:29" s="348" customFormat="1" ht="24" customHeight="1" x14ac:dyDescent="0.2">
      <c r="A6" s="501" t="s">
        <v>13</v>
      </c>
      <c r="B6" s="455"/>
      <c r="C6" s="456"/>
      <c r="D6" s="643" t="s">
        <v>14</v>
      </c>
      <c r="E6" s="644"/>
      <c r="F6" s="644"/>
      <c r="G6" s="644"/>
      <c r="H6" s="644"/>
      <c r="I6" s="644"/>
      <c r="J6" s="644"/>
      <c r="K6" s="644"/>
      <c r="L6" s="429"/>
      <c r="N6" s="24" t="s">
        <v>15</v>
      </c>
      <c r="O6" s="489" t="str">
        <f>IF(O5=0," ",CHOOSE(WEEKDAY(O5,2),"Понедельник","Вторник","Среда","Четверг","Пятница","Суббота","Воскресенье"))</f>
        <v>Суббота</v>
      </c>
      <c r="P6" s="357"/>
      <c r="R6" s="419" t="s">
        <v>16</v>
      </c>
      <c r="S6" s="420"/>
      <c r="T6" s="544" t="s">
        <v>17</v>
      </c>
      <c r="U6" s="400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77" t="str">
        <f>IFERROR(VLOOKUP(DeliveryAddress,Table,3,0),1)</f>
        <v>1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2"/>
      <c r="S7" s="420"/>
      <c r="T7" s="545"/>
      <c r="U7" s="546"/>
      <c r="Z7" s="51"/>
      <c r="AA7" s="51"/>
      <c r="AB7" s="51"/>
    </row>
    <row r="8" spans="1:29" s="348" customFormat="1" ht="25.5" customHeight="1" x14ac:dyDescent="0.2">
      <c r="A8" s="693" t="s">
        <v>18</v>
      </c>
      <c r="B8" s="359"/>
      <c r="C8" s="360"/>
      <c r="D8" s="425"/>
      <c r="E8" s="426"/>
      <c r="F8" s="426"/>
      <c r="G8" s="426"/>
      <c r="H8" s="426"/>
      <c r="I8" s="426"/>
      <c r="J8" s="426"/>
      <c r="K8" s="426"/>
      <c r="L8" s="427"/>
      <c r="N8" s="24" t="s">
        <v>19</v>
      </c>
      <c r="O8" s="428">
        <v>0.375</v>
      </c>
      <c r="P8" s="429"/>
      <c r="R8" s="362"/>
      <c r="S8" s="420"/>
      <c r="T8" s="545"/>
      <c r="U8" s="546"/>
      <c r="Z8" s="51"/>
      <c r="AA8" s="51"/>
      <c r="AB8" s="51"/>
    </row>
    <row r="9" spans="1:29" s="348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11"/>
      <c r="E9" s="364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29"/>
      <c r="R9" s="362"/>
      <c r="S9" s="420"/>
      <c r="T9" s="547"/>
      <c r="U9" s="54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11"/>
      <c r="E10" s="364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34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28"/>
      <c r="P10" s="429"/>
      <c r="S10" s="24" t="s">
        <v>22</v>
      </c>
      <c r="T10" s="399" t="s">
        <v>23</v>
      </c>
      <c r="U10" s="400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45" t="s">
        <v>27</v>
      </c>
      <c r="U11" s="646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65" t="s">
        <v>28</v>
      </c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6"/>
      <c r="N12" s="24" t="s">
        <v>29</v>
      </c>
      <c r="O12" s="637"/>
      <c r="P12" s="579"/>
      <c r="Q12" s="23"/>
      <c r="S12" s="24"/>
      <c r="T12" s="479"/>
      <c r="U12" s="362"/>
      <c r="Z12" s="51"/>
      <c r="AA12" s="51"/>
      <c r="AB12" s="51"/>
    </row>
    <row r="13" spans="1:29" s="348" customFormat="1" ht="23.25" customHeight="1" x14ac:dyDescent="0.2">
      <c r="A13" s="665" t="s">
        <v>30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6"/>
      <c r="M13" s="26"/>
      <c r="N13" s="26" t="s">
        <v>31</v>
      </c>
      <c r="O13" s="645"/>
      <c r="P13" s="646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65" t="s">
        <v>32</v>
      </c>
      <c r="B14" s="455"/>
      <c r="C14" s="455"/>
      <c r="D14" s="455"/>
      <c r="E14" s="455"/>
      <c r="F14" s="455"/>
      <c r="G14" s="455"/>
      <c r="H14" s="455"/>
      <c r="I14" s="455"/>
      <c r="J14" s="455"/>
      <c r="K14" s="455"/>
      <c r="L14" s="4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696" t="s">
        <v>33</v>
      </c>
      <c r="B15" s="455"/>
      <c r="C15" s="455"/>
      <c r="D15" s="455"/>
      <c r="E15" s="455"/>
      <c r="F15" s="455"/>
      <c r="G15" s="455"/>
      <c r="H15" s="455"/>
      <c r="I15" s="455"/>
      <c r="J15" s="455"/>
      <c r="K15" s="455"/>
      <c r="L15" s="456"/>
      <c r="N15" s="513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516" t="s">
        <v>37</v>
      </c>
      <c r="D17" s="392" t="s">
        <v>38</v>
      </c>
      <c r="E17" s="484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83"/>
      <c r="P17" s="483"/>
      <c r="Q17" s="483"/>
      <c r="R17" s="484"/>
      <c r="S17" s="712" t="s">
        <v>48</v>
      </c>
      <c r="T17" s="456"/>
      <c r="U17" s="392" t="s">
        <v>49</v>
      </c>
      <c r="V17" s="392" t="s">
        <v>50</v>
      </c>
      <c r="W17" s="404" t="s">
        <v>51</v>
      </c>
      <c r="X17" s="392" t="s">
        <v>52</v>
      </c>
      <c r="Y17" s="446" t="s">
        <v>53</v>
      </c>
      <c r="Z17" s="446" t="s">
        <v>54</v>
      </c>
      <c r="AA17" s="446" t="s">
        <v>55</v>
      </c>
      <c r="AB17" s="447"/>
      <c r="AC17" s="448"/>
      <c r="AD17" s="502"/>
      <c r="BA17" s="432" t="s">
        <v>56</v>
      </c>
    </row>
    <row r="18" spans="1:53" ht="14.25" customHeight="1" x14ac:dyDescent="0.2">
      <c r="A18" s="393"/>
      <c r="B18" s="393"/>
      <c r="C18" s="393"/>
      <c r="D18" s="485"/>
      <c r="E18" s="487"/>
      <c r="F18" s="393"/>
      <c r="G18" s="393"/>
      <c r="H18" s="393"/>
      <c r="I18" s="393"/>
      <c r="J18" s="393"/>
      <c r="K18" s="393"/>
      <c r="L18" s="393"/>
      <c r="M18" s="393"/>
      <c r="N18" s="485"/>
      <c r="O18" s="486"/>
      <c r="P18" s="486"/>
      <c r="Q18" s="486"/>
      <c r="R18" s="487"/>
      <c r="S18" s="347" t="s">
        <v>57</v>
      </c>
      <c r="T18" s="347" t="s">
        <v>58</v>
      </c>
      <c r="U18" s="393"/>
      <c r="V18" s="393"/>
      <c r="W18" s="405"/>
      <c r="X18" s="393"/>
      <c r="Y18" s="624"/>
      <c r="Z18" s="624"/>
      <c r="AA18" s="449"/>
      <c r="AB18" s="450"/>
      <c r="AC18" s="451"/>
      <c r="AD18" s="503"/>
      <c r="BA18" s="362"/>
    </row>
    <row r="19" spans="1:53" ht="27.75" hidden="1" customHeight="1" x14ac:dyDescent="0.2">
      <c r="A19" s="382" t="s">
        <v>59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48"/>
      <c r="Z19" s="48"/>
    </row>
    <row r="20" spans="1:53" ht="16.5" hidden="1" customHeight="1" x14ac:dyDescent="0.25">
      <c r="A20" s="38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hidden="1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7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57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7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7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7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57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7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57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7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57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80</v>
      </c>
      <c r="O31" s="368"/>
      <c r="P31" s="368"/>
      <c r="Q31" s="368"/>
      <c r="R31" s="357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7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7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7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7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382" t="s">
        <v>95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48"/>
      <c r="Z47" s="48"/>
    </row>
    <row r="48" spans="1:53" ht="16.5" hidden="1" customHeight="1" x14ac:dyDescent="0.25">
      <c r="A48" s="38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hidden="1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7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7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hidden="1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hidden="1" customHeight="1" x14ac:dyDescent="0.25">
      <c r="A54" s="38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hidden="1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7"/>
      <c r="S56" s="34"/>
      <c r="T56" s="34"/>
      <c r="U56" s="35" t="s">
        <v>65</v>
      </c>
      <c r="V56" s="350">
        <v>0</v>
      </c>
      <c r="W56" s="351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7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7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7" t="s">
        <v>114</v>
      </c>
      <c r="O59" s="368"/>
      <c r="P59" s="368"/>
      <c r="Q59" s="368"/>
      <c r="R59" s="357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0</v>
      </c>
      <c r="W60" s="352">
        <f>IFERROR(W56/H56,"0")+IFERROR(W57/H57,"0")+IFERROR(W58/H58,"0")+IFERROR(W59/H59,"0")</f>
        <v>0</v>
      </c>
      <c r="X60" s="352">
        <f>IFERROR(IF(X56="",0,X56),"0")+IFERROR(IF(X57="",0,X57),"0")+IFERROR(IF(X58="",0,X58),"0")+IFERROR(IF(X59="",0,X59),"0")</f>
        <v>0</v>
      </c>
      <c r="Y60" s="353"/>
      <c r="Z60" s="353"/>
    </row>
    <row r="61" spans="1:53" hidden="1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0</v>
      </c>
      <c r="W61" s="352">
        <f>IFERROR(SUM(W56:W59),"0")</f>
        <v>0</v>
      </c>
      <c r="X61" s="37"/>
      <c r="Y61" s="353"/>
      <c r="Z61" s="353"/>
    </row>
    <row r="62" spans="1:53" ht="16.5" hidden="1" customHeight="1" x14ac:dyDescent="0.25">
      <c r="A62" s="38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hidden="1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7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6">
        <v>4607091385670</v>
      </c>
      <c r="E65" s="357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7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6">
        <v>4607091385670</v>
      </c>
      <c r="E66" s="357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7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7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7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56">
        <v>4680115882133</v>
      </c>
      <c r="E69" s="357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7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6">
        <v>4680115882133</v>
      </c>
      <c r="E70" s="357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7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7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6">
        <v>4607091385687</v>
      </c>
      <c r="E72" s="357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7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6">
        <v>4680115882539</v>
      </c>
      <c r="E73" s="357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7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7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6">
        <v>4680115880283</v>
      </c>
      <c r="E75" s="357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7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6">
        <v>4680115883949</v>
      </c>
      <c r="E76" s="357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7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6">
        <v>4680115881303</v>
      </c>
      <c r="E77" s="357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7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6">
        <v>4680115882577</v>
      </c>
      <c r="E78" s="357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7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6">
        <v>4680115882577</v>
      </c>
      <c r="E79" s="357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7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6">
        <v>4680115882720</v>
      </c>
      <c r="E80" s="357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7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6">
        <v>4680115880269</v>
      </c>
      <c r="E81" s="357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7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6">
        <v>4680115880429</v>
      </c>
      <c r="E82" s="357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7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6">
        <v>4680115881457</v>
      </c>
      <c r="E83" s="357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7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3"/>
      <c r="Z84" s="353"/>
    </row>
    <row r="85" spans="1:53" hidden="1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0</v>
      </c>
      <c r="W85" s="352">
        <f>IFERROR(SUM(W64:W83),"0")</f>
        <v>0</v>
      </c>
      <c r="X85" s="37"/>
      <c r="Y85" s="353"/>
      <c r="Z85" s="353"/>
    </row>
    <row r="86" spans="1:53" ht="14.25" hidden="1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6">
        <v>4680115881488</v>
      </c>
      <c r="E87" s="357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7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56">
        <v>4607091384765</v>
      </c>
      <c r="E88" s="357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31" t="s">
        <v>158</v>
      </c>
      <c r="O88" s="368"/>
      <c r="P88" s="368"/>
      <c r="Q88" s="368"/>
      <c r="R88" s="357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6">
        <v>4680115882751</v>
      </c>
      <c r="E89" s="357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7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6">
        <v>4680115882775</v>
      </c>
      <c r="E90" s="357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7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6">
        <v>4680115880658</v>
      </c>
      <c r="E91" s="357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7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hidden="1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hidden="1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6">
        <v>4607091387667</v>
      </c>
      <c r="E95" s="357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7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6">
        <v>4607091387636</v>
      </c>
      <c r="E96" s="357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7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6">
        <v>4607091382426</v>
      </c>
      <c r="E97" s="357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7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6">
        <v>4607091386547</v>
      </c>
      <c r="E98" s="357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7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6">
        <v>4607091384734</v>
      </c>
      <c r="E99" s="357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7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6">
        <v>4607091382464</v>
      </c>
      <c r="E100" s="357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7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6">
        <v>4680115883444</v>
      </c>
      <c r="E101" s="357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7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6">
        <v>4680115883444</v>
      </c>
      <c r="E102" s="357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7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6">
        <v>4607091386967</v>
      </c>
      <c r="E106" s="357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7"/>
      <c r="S106" s="34"/>
      <c r="T106" s="34"/>
      <c r="U106" s="35" t="s">
        <v>65</v>
      </c>
      <c r="V106" s="350">
        <v>0</v>
      </c>
      <c r="W106" s="351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6">
        <v>4607091386967</v>
      </c>
      <c r="E107" s="357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7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6">
        <v>4607091385304</v>
      </c>
      <c r="E108" s="357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7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56">
        <v>4607091386264</v>
      </c>
      <c r="E109" s="357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7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6">
        <v>4607091385731</v>
      </c>
      <c r="E110" s="357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7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6">
        <v>4680115880214</v>
      </c>
      <c r="E111" s="357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7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6">
        <v>4680115880894</v>
      </c>
      <c r="E112" s="357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7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6">
        <v>4607091385427</v>
      </c>
      <c r="E113" s="357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7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6">
        <v>4680115882645</v>
      </c>
      <c r="E114" s="357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7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0</v>
      </c>
      <c r="W115" s="352">
        <f>IFERROR(W106/H106,"0")+IFERROR(W107/H107,"0")+IFERROR(W108/H108,"0")+IFERROR(W109/H109,"0")+IFERROR(W110/H110,"0")+IFERROR(W111/H111,"0")+IFERROR(W112/H112,"0")+IFERROR(W113/H113,"0")+IFERROR(W114/H114,"0")</f>
        <v>0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53"/>
      <c r="Z115" s="353"/>
    </row>
    <row r="116" spans="1:53" hidden="1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0</v>
      </c>
      <c r="W116" s="352">
        <f>IFERROR(SUM(W106:W114),"0")</f>
        <v>0</v>
      </c>
      <c r="X116" s="37"/>
      <c r="Y116" s="353"/>
      <c r="Z116" s="353"/>
    </row>
    <row r="117" spans="1:53" ht="14.25" hidden="1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6">
        <v>4607091383065</v>
      </c>
      <c r="E118" s="357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7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56">
        <v>4680115881532</v>
      </c>
      <c r="E119" s="357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7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56">
        <v>4680115881532</v>
      </c>
      <c r="E120" s="357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58" t="s">
        <v>204</v>
      </c>
      <c r="O120" s="368"/>
      <c r="P120" s="368"/>
      <c r="Q120" s="368"/>
      <c r="R120" s="357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56">
        <v>4680115881532</v>
      </c>
      <c r="E121" s="357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7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6">
        <v>4680115882652</v>
      </c>
      <c r="E122" s="357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7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6">
        <v>4680115880238</v>
      </c>
      <c r="E123" s="357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7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6">
        <v>4680115881464</v>
      </c>
      <c r="E124" s="357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7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38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hidden="1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hidden="1" customHeight="1" x14ac:dyDescent="0.25">
      <c r="A129" s="54" t="s">
        <v>213</v>
      </c>
      <c r="B129" s="54" t="s">
        <v>214</v>
      </c>
      <c r="C129" s="31">
        <v>4301051612</v>
      </c>
      <c r="D129" s="356">
        <v>4607091385168</v>
      </c>
      <c r="E129" s="357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7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56">
        <v>4607091385168</v>
      </c>
      <c r="E130" s="357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7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6">
        <v>4607091383256</v>
      </c>
      <c r="E131" s="357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7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6">
        <v>4607091385748</v>
      </c>
      <c r="E132" s="357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7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7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0</v>
      </c>
      <c r="W133" s="352">
        <f>IFERROR(W129/H129,"0")+IFERROR(W130/H130,"0")+IFERROR(W131/H131,"0")+IFERROR(W132/H132,"0")</f>
        <v>0</v>
      </c>
      <c r="X133" s="352">
        <f>IFERROR(IF(X129="",0,X129),"0")+IFERROR(IF(X130="",0,X130),"0")+IFERROR(IF(X131="",0,X131),"0")+IFERROR(IF(X132="",0,X132),"0")</f>
        <v>0</v>
      </c>
      <c r="Y133" s="353"/>
      <c r="Z133" s="353"/>
    </row>
    <row r="134" spans="1:53" hidden="1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0</v>
      </c>
      <c r="W134" s="352">
        <f>IFERROR(SUM(W129:W132),"0")</f>
        <v>0</v>
      </c>
      <c r="X134" s="37"/>
      <c r="Y134" s="353"/>
      <c r="Z134" s="353"/>
    </row>
    <row r="135" spans="1:53" ht="27.75" hidden="1" customHeight="1" x14ac:dyDescent="0.2">
      <c r="A135" s="382" t="s">
        <v>220</v>
      </c>
      <c r="B135" s="383"/>
      <c r="C135" s="383"/>
      <c r="D135" s="383"/>
      <c r="E135" s="383"/>
      <c r="F135" s="383"/>
      <c r="G135" s="383"/>
      <c r="H135" s="383"/>
      <c r="I135" s="383"/>
      <c r="J135" s="383"/>
      <c r="K135" s="383"/>
      <c r="L135" s="383"/>
      <c r="M135" s="383"/>
      <c r="N135" s="383"/>
      <c r="O135" s="383"/>
      <c r="P135" s="383"/>
      <c r="Q135" s="383"/>
      <c r="R135" s="383"/>
      <c r="S135" s="383"/>
      <c r="T135" s="383"/>
      <c r="U135" s="383"/>
      <c r="V135" s="383"/>
      <c r="W135" s="383"/>
      <c r="X135" s="383"/>
      <c r="Y135" s="48"/>
      <c r="Z135" s="48"/>
    </row>
    <row r="136" spans="1:53" ht="16.5" hidden="1" customHeight="1" x14ac:dyDescent="0.25">
      <c r="A136" s="38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hidden="1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6">
        <v>4607091383423</v>
      </c>
      <c r="E138" s="357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7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6">
        <v>4607091381405</v>
      </c>
      <c r="E139" s="357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7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6">
        <v>4607091386516</v>
      </c>
      <c r="E140" s="357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7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38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hidden="1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6">
        <v>4680115880993</v>
      </c>
      <c r="E145" s="357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7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6">
        <v>4680115881761</v>
      </c>
      <c r="E146" s="357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7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56">
        <v>4680115881563</v>
      </c>
      <c r="E147" s="357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7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6">
        <v>4680115880986</v>
      </c>
      <c r="E148" s="357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7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6">
        <v>4680115880207</v>
      </c>
      <c r="E149" s="357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7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6">
        <v>4680115881785</v>
      </c>
      <c r="E150" s="357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7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6">
        <v>4680115881679</v>
      </c>
      <c r="E151" s="357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7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6">
        <v>4680115880191</v>
      </c>
      <c r="E152" s="357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7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6">
        <v>4680115883963</v>
      </c>
      <c r="E153" s="357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7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0</v>
      </c>
      <c r="W154" s="352">
        <f>IFERROR(W145/H145,"0")+IFERROR(W146/H146,"0")+IFERROR(W147/H147,"0")+IFERROR(W148/H148,"0")+IFERROR(W149/H149,"0")+IFERROR(W150/H150,"0")+IFERROR(W151/H151,"0")+IFERROR(W152/H152,"0")+IFERROR(W153/H153,"0")</f>
        <v>0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3"/>
      <c r="Z154" s="353"/>
    </row>
    <row r="155" spans="1:53" hidden="1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0</v>
      </c>
      <c r="W155" s="352">
        <f>IFERROR(SUM(W145:W153),"0")</f>
        <v>0</v>
      </c>
      <c r="X155" s="37"/>
      <c r="Y155" s="353"/>
      <c r="Z155" s="353"/>
    </row>
    <row r="156" spans="1:53" ht="16.5" hidden="1" customHeight="1" x14ac:dyDescent="0.25">
      <c r="A156" s="38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hidden="1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6">
        <v>4680115881402</v>
      </c>
      <c r="E158" s="357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7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6">
        <v>4680115881396</v>
      </c>
      <c r="E159" s="357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7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6">
        <v>4680115882935</v>
      </c>
      <c r="E163" s="357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7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6">
        <v>4680115880764</v>
      </c>
      <c r="E164" s="357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7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7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56">
        <v>4680115882683</v>
      </c>
      <c r="E168" s="357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7"/>
      <c r="S168" s="34"/>
      <c r="T168" s="34"/>
      <c r="U168" s="35" t="s">
        <v>65</v>
      </c>
      <c r="V168" s="350">
        <v>0</v>
      </c>
      <c r="W168" s="35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56">
        <v>4680115882690</v>
      </c>
      <c r="E169" s="357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7"/>
      <c r="S169" s="34"/>
      <c r="T169" s="34"/>
      <c r="U169" s="35" t="s">
        <v>65</v>
      </c>
      <c r="V169" s="350">
        <v>0</v>
      </c>
      <c r="W169" s="35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6">
        <v>4680115882669</v>
      </c>
      <c r="E170" s="357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7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6">
        <v>4680115882676</v>
      </c>
      <c r="E171" s="357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7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0</v>
      </c>
      <c r="W172" s="352">
        <f>IFERROR(W168/H168,"0")+IFERROR(W169/H169,"0")+IFERROR(W170/H170,"0")+IFERROR(W171/H171,"0")</f>
        <v>0</v>
      </c>
      <c r="X172" s="352">
        <f>IFERROR(IF(X168="",0,X168),"0")+IFERROR(IF(X169="",0,X169),"0")+IFERROR(IF(X170="",0,X170),"0")+IFERROR(IF(X171="",0,X171),"0")</f>
        <v>0</v>
      </c>
      <c r="Y172" s="353"/>
      <c r="Z172" s="353"/>
    </row>
    <row r="173" spans="1:53" hidden="1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0</v>
      </c>
      <c r="W173" s="352">
        <f>IFERROR(SUM(W168:W171),"0")</f>
        <v>0</v>
      </c>
      <c r="X173" s="37"/>
      <c r="Y173" s="353"/>
      <c r="Z173" s="353"/>
    </row>
    <row r="174" spans="1:53" ht="14.25" hidden="1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6">
        <v>4680115881556</v>
      </c>
      <c r="E175" s="357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7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6">
        <v>4680115880573</v>
      </c>
      <c r="E176" s="357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5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7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6">
        <v>4680115881594</v>
      </c>
      <c r="E177" s="357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7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6">
        <v>4680115881587</v>
      </c>
      <c r="E178" s="357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7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6">
        <v>4680115880962</v>
      </c>
      <c r="E179" s="357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7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6">
        <v>4680115881617</v>
      </c>
      <c r="E180" s="357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7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56">
        <v>4680115881228</v>
      </c>
      <c r="E181" s="357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7"/>
      <c r="S181" s="34"/>
      <c r="T181" s="34"/>
      <c r="U181" s="35" t="s">
        <v>65</v>
      </c>
      <c r="V181" s="350">
        <v>0</v>
      </c>
      <c r="W181" s="351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6">
        <v>4680115881037</v>
      </c>
      <c r="E182" s="357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7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56">
        <v>4680115881211</v>
      </c>
      <c r="E183" s="357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7"/>
      <c r="S183" s="34"/>
      <c r="T183" s="34"/>
      <c r="U183" s="35" t="s">
        <v>65</v>
      </c>
      <c r="V183" s="350">
        <v>0</v>
      </c>
      <c r="W183" s="351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6">
        <v>4680115881020</v>
      </c>
      <c r="E184" s="357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7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4301051407</v>
      </c>
      <c r="D185" s="356">
        <v>4680115882195</v>
      </c>
      <c r="E185" s="357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7"/>
      <c r="S185" s="34"/>
      <c r="T185" s="34"/>
      <c r="U185" s="35" t="s">
        <v>65</v>
      </c>
      <c r="V185" s="350">
        <v>0</v>
      </c>
      <c r="W185" s="351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6">
        <v>4680115882607</v>
      </c>
      <c r="E186" s="357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7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56">
        <v>4680115880092</v>
      </c>
      <c r="E187" s="357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7"/>
      <c r="S187" s="34"/>
      <c r="T187" s="34"/>
      <c r="U187" s="35" t="s">
        <v>65</v>
      </c>
      <c r="V187" s="350">
        <v>0</v>
      </c>
      <c r="W187" s="351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4301051469</v>
      </c>
      <c r="D188" s="356">
        <v>4680115880221</v>
      </c>
      <c r="E188" s="357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7"/>
      <c r="S188" s="34"/>
      <c r="T188" s="34"/>
      <c r="U188" s="35" t="s">
        <v>65</v>
      </c>
      <c r="V188" s="350">
        <v>0</v>
      </c>
      <c r="W188" s="351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6">
        <v>4680115882942</v>
      </c>
      <c r="E189" s="357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7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4301051326</v>
      </c>
      <c r="D190" s="356">
        <v>4680115880504</v>
      </c>
      <c r="E190" s="357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7"/>
      <c r="S190" s="34"/>
      <c r="T190" s="34"/>
      <c r="U190" s="35" t="s">
        <v>65</v>
      </c>
      <c r="V190" s="350">
        <v>0</v>
      </c>
      <c r="W190" s="35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4301051410</v>
      </c>
      <c r="D191" s="356">
        <v>4680115882164</v>
      </c>
      <c r="E191" s="357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7"/>
      <c r="S191" s="34"/>
      <c r="T191" s="34"/>
      <c r="U191" s="35" t="s">
        <v>65</v>
      </c>
      <c r="V191" s="350">
        <v>0</v>
      </c>
      <c r="W191" s="351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53"/>
      <c r="Z192" s="353"/>
    </row>
    <row r="193" spans="1:53" hidden="1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0</v>
      </c>
      <c r="W193" s="352">
        <f>IFERROR(SUM(W175:W191),"0")</f>
        <v>0</v>
      </c>
      <c r="X193" s="37"/>
      <c r="Y193" s="353"/>
      <c r="Z193" s="353"/>
    </row>
    <row r="194" spans="1:53" ht="14.25" hidden="1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6">
        <v>4680115882874</v>
      </c>
      <c r="E195" s="357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7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6">
        <v>4680115884434</v>
      </c>
      <c r="E196" s="357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7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56">
        <v>4680115880801</v>
      </c>
      <c r="E197" s="357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7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56">
        <v>4680115880818</v>
      </c>
      <c r="E198" s="357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7"/>
      <c r="S198" s="34"/>
      <c r="T198" s="34"/>
      <c r="U198" s="35" t="s">
        <v>65</v>
      </c>
      <c r="V198" s="350">
        <v>0</v>
      </c>
      <c r="W198" s="351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0</v>
      </c>
      <c r="W199" s="352">
        <f>IFERROR(W195/H195,"0")+IFERROR(W196/H196,"0")+IFERROR(W197/H197,"0")+IFERROR(W198/H198,"0")</f>
        <v>0</v>
      </c>
      <c r="X199" s="352">
        <f>IFERROR(IF(X195="",0,X195),"0")+IFERROR(IF(X196="",0,X196),"0")+IFERROR(IF(X197="",0,X197),"0")+IFERROR(IF(X198="",0,X198),"0")</f>
        <v>0</v>
      </c>
      <c r="Y199" s="353"/>
      <c r="Z199" s="353"/>
    </row>
    <row r="200" spans="1:53" hidden="1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0</v>
      </c>
      <c r="W200" s="352">
        <f>IFERROR(SUM(W195:W198),"0")</f>
        <v>0</v>
      </c>
      <c r="X200" s="37"/>
      <c r="Y200" s="353"/>
      <c r="Z200" s="353"/>
    </row>
    <row r="201" spans="1:53" ht="16.5" hidden="1" customHeight="1" x14ac:dyDescent="0.25">
      <c r="A201" s="38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hidden="1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6">
        <v>4680115884274</v>
      </c>
      <c r="E203" s="357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2" t="s">
        <v>309</v>
      </c>
      <c r="O203" s="368"/>
      <c r="P203" s="368"/>
      <c r="Q203" s="368"/>
      <c r="R203" s="357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56">
        <v>4680115884281</v>
      </c>
      <c r="E204" s="357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1" t="s">
        <v>313</v>
      </c>
      <c r="O204" s="368"/>
      <c r="P204" s="368"/>
      <c r="Q204" s="368"/>
      <c r="R204" s="357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56">
        <v>4680115884298</v>
      </c>
      <c r="E205" s="357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9" t="s">
        <v>316</v>
      </c>
      <c r="O205" s="368"/>
      <c r="P205" s="368"/>
      <c r="Q205" s="368"/>
      <c r="R205" s="357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56">
        <v>4680115884199</v>
      </c>
      <c r="E206" s="357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33" t="s">
        <v>319</v>
      </c>
      <c r="O206" s="368"/>
      <c r="P206" s="368"/>
      <c r="Q206" s="368"/>
      <c r="R206" s="357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56">
        <v>4680115884250</v>
      </c>
      <c r="E207" s="357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23" t="s">
        <v>322</v>
      </c>
      <c r="O207" s="368"/>
      <c r="P207" s="368"/>
      <c r="Q207" s="368"/>
      <c r="R207" s="357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56">
        <v>4680115884267</v>
      </c>
      <c r="E208" s="357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">
        <v>325</v>
      </c>
      <c r="O208" s="368"/>
      <c r="P208" s="368"/>
      <c r="Q208" s="368"/>
      <c r="R208" s="357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56">
        <v>4607091389845</v>
      </c>
      <c r="E212" s="357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7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38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hidden="1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56">
        <v>4680115884137</v>
      </c>
      <c r="E217" s="357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9" t="s">
        <v>331</v>
      </c>
      <c r="O217" s="368"/>
      <c r="P217" s="368"/>
      <c r="Q217" s="368"/>
      <c r="R217" s="357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56">
        <v>4680115884236</v>
      </c>
      <c r="E218" s="357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5" t="s">
        <v>334</v>
      </c>
      <c r="O218" s="368"/>
      <c r="P218" s="368"/>
      <c r="Q218" s="368"/>
      <c r="R218" s="357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56">
        <v>4680115884175</v>
      </c>
      <c r="E219" s="357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9" t="s">
        <v>337</v>
      </c>
      <c r="O219" s="368"/>
      <c r="P219" s="368"/>
      <c r="Q219" s="368"/>
      <c r="R219" s="357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56">
        <v>4680115884144</v>
      </c>
      <c r="E220" s="357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64" t="s">
        <v>340</v>
      </c>
      <c r="O220" s="368"/>
      <c r="P220" s="368"/>
      <c r="Q220" s="368"/>
      <c r="R220" s="357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56">
        <v>4680115884182</v>
      </c>
      <c r="E221" s="357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3" t="s">
        <v>343</v>
      </c>
      <c r="O221" s="368"/>
      <c r="P221" s="368"/>
      <c r="Q221" s="368"/>
      <c r="R221" s="357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56">
        <v>4680115884205</v>
      </c>
      <c r="E222" s="357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69" t="s">
        <v>346</v>
      </c>
      <c r="O222" s="368"/>
      <c r="P222" s="368"/>
      <c r="Q222" s="368"/>
      <c r="R222" s="357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38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hidden="1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56">
        <v>4607091387445</v>
      </c>
      <c r="E227" s="357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7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56">
        <v>4607091386004</v>
      </c>
      <c r="E228" s="357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7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56">
        <v>4607091386004</v>
      </c>
      <c r="E229" s="357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7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56">
        <v>4607091386073</v>
      </c>
      <c r="E230" s="357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7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56">
        <v>4607091387322</v>
      </c>
      <c r="E231" s="357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7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56">
        <v>4607091387322</v>
      </c>
      <c r="E232" s="357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7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56">
        <v>4607091387377</v>
      </c>
      <c r="E233" s="357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7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56">
        <v>4607091387353</v>
      </c>
      <c r="E234" s="357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7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56">
        <v>4607091386011</v>
      </c>
      <c r="E235" s="357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7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56">
        <v>4607091387308</v>
      </c>
      <c r="E236" s="357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7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56">
        <v>4607091387339</v>
      </c>
      <c r="E237" s="357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7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56">
        <v>4680115882638</v>
      </c>
      <c r="E238" s="357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7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56">
        <v>4680115881938</v>
      </c>
      <c r="E239" s="357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7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56">
        <v>4607091387346</v>
      </c>
      <c r="E240" s="357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7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56">
        <v>4607091389807</v>
      </c>
      <c r="E241" s="357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3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7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56">
        <v>4680115881914</v>
      </c>
      <c r="E245" s="357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7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56">
        <v>4607091387193</v>
      </c>
      <c r="E249" s="357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7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56">
        <v>4607091387230</v>
      </c>
      <c r="E250" s="357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7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56">
        <v>4607091387285</v>
      </c>
      <c r="E251" s="357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7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56">
        <v>4680115880481</v>
      </c>
      <c r="E252" s="357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4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7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hidden="1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hidden="1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56">
        <v>4607091387766</v>
      </c>
      <c r="E256" s="357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7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56">
        <v>4607091387957</v>
      </c>
      <c r="E257" s="357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7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56">
        <v>4607091387964</v>
      </c>
      <c r="E258" s="357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7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56">
        <v>4680115883604</v>
      </c>
      <c r="E259" s="357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7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56">
        <v>4680115883567</v>
      </c>
      <c r="E260" s="357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7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56">
        <v>4607091381672</v>
      </c>
      <c r="E261" s="357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7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56">
        <v>4607091387537</v>
      </c>
      <c r="E262" s="357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7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56">
        <v>4607091387513</v>
      </c>
      <c r="E263" s="357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7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56">
        <v>4680115880511</v>
      </c>
      <c r="E264" s="357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7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56">
        <v>4680115880412</v>
      </c>
      <c r="E265" s="357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7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6">
        <v>4607091380880</v>
      </c>
      <c r="E269" s="357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7"/>
      <c r="S269" s="34"/>
      <c r="T269" s="34"/>
      <c r="U269" s="35" t="s">
        <v>65</v>
      </c>
      <c r="V269" s="350">
        <v>300</v>
      </c>
      <c r="W269" s="351">
        <f>IFERROR(IF(V269="",0,CEILING((V269/$H269),1)*$H269),"")</f>
        <v>302.40000000000003</v>
      </c>
      <c r="X269" s="36">
        <f>IFERROR(IF(W269=0,"",ROUNDUP(W269/H269,0)*0.02175),"")</f>
        <v>0.78299999999999992</v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56">
        <v>4607091384482</v>
      </c>
      <c r="E270" s="357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7"/>
      <c r="S270" s="34"/>
      <c r="T270" s="34"/>
      <c r="U270" s="35" t="s">
        <v>65</v>
      </c>
      <c r="V270" s="350">
        <v>0</v>
      </c>
      <c r="W270" s="351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56">
        <v>4607091380897</v>
      </c>
      <c r="E271" s="357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7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35.714285714285715</v>
      </c>
      <c r="W272" s="352">
        <f>IFERROR(W269/H269,"0")+IFERROR(W270/H270,"0")+IFERROR(W271/H271,"0")</f>
        <v>36</v>
      </c>
      <c r="X272" s="352">
        <f>IFERROR(IF(X269="",0,X269),"0")+IFERROR(IF(X270="",0,X270),"0")+IFERROR(IF(X271="",0,X271),"0")</f>
        <v>0.78299999999999992</v>
      </c>
      <c r="Y272" s="353"/>
      <c r="Z272" s="353"/>
    </row>
    <row r="273" spans="1:53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300</v>
      </c>
      <c r="W273" s="352">
        <f>IFERROR(SUM(W269:W271),"0")</f>
        <v>302.40000000000003</v>
      </c>
      <c r="X273" s="37"/>
      <c r="Y273" s="353"/>
      <c r="Z273" s="353"/>
    </row>
    <row r="274" spans="1:53" ht="14.25" hidden="1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56">
        <v>4607091388374</v>
      </c>
      <c r="E275" s="357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8"/>
      <c r="P275" s="368"/>
      <c r="Q275" s="368"/>
      <c r="R275" s="357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56">
        <v>4607091388381</v>
      </c>
      <c r="E276" s="357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57" t="s">
        <v>417</v>
      </c>
      <c r="O276" s="368"/>
      <c r="P276" s="368"/>
      <c r="Q276" s="368"/>
      <c r="R276" s="357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56">
        <v>4607091388404</v>
      </c>
      <c r="E277" s="357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7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hidden="1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hidden="1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56">
        <v>4680115881808</v>
      </c>
      <c r="E281" s="357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7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56">
        <v>4680115881822</v>
      </c>
      <c r="E282" s="357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7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56">
        <v>4680115880016</v>
      </c>
      <c r="E283" s="357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7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38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hidden="1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56">
        <v>4607091387421</v>
      </c>
      <c r="E288" s="357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7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56">
        <v>4607091387421</v>
      </c>
      <c r="E289" s="357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7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56">
        <v>4607091387452</v>
      </c>
      <c r="E290" s="357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7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56">
        <v>4607091387452</v>
      </c>
      <c r="E291" s="357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7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56">
        <v>4607091387452</v>
      </c>
      <c r="E292" s="357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7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56">
        <v>4607091385984</v>
      </c>
      <c r="E293" s="357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7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56">
        <v>4607091387438</v>
      </c>
      <c r="E294" s="357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7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56">
        <v>4607091387469</v>
      </c>
      <c r="E295" s="357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7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56">
        <v>4607091387292</v>
      </c>
      <c r="E299" s="357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7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56">
        <v>4607091387315</v>
      </c>
      <c r="E300" s="357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7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38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hidden="1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56">
        <v>4607091383836</v>
      </c>
      <c r="E305" s="357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7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56">
        <v>4607091387919</v>
      </c>
      <c r="E309" s="357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7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56">
        <v>4607091388831</v>
      </c>
      <c r="E313" s="357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7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56">
        <v>4607091383102</v>
      </c>
      <c r="E317" s="357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7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382" t="s">
        <v>456</v>
      </c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383"/>
      <c r="O320" s="383"/>
      <c r="P320" s="383"/>
      <c r="Q320" s="383"/>
      <c r="R320" s="383"/>
      <c r="S320" s="383"/>
      <c r="T320" s="383"/>
      <c r="U320" s="383"/>
      <c r="V320" s="383"/>
      <c r="W320" s="383"/>
      <c r="X320" s="383"/>
      <c r="Y320" s="48"/>
      <c r="Z320" s="48"/>
    </row>
    <row r="321" spans="1:53" ht="16.5" hidden="1" customHeight="1" x14ac:dyDescent="0.25">
      <c r="A321" s="38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hidden="1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6">
        <v>4607091383997</v>
      </c>
      <c r="E323" s="357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4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7"/>
      <c r="S323" s="34"/>
      <c r="T323" s="34"/>
      <c r="U323" s="35" t="s">
        <v>65</v>
      </c>
      <c r="V323" s="350">
        <v>5700</v>
      </c>
      <c r="W323" s="351">
        <f t="shared" ref="W323:W330" si="17">IFERROR(IF(V323="",0,CEILING((V323/$H323),1)*$H323),"")</f>
        <v>5700</v>
      </c>
      <c r="X323" s="36">
        <f>IFERROR(IF(W323=0,"",ROUNDUP(W323/H323,0)*0.02175),"")</f>
        <v>8.2649999999999988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56">
        <v>4607091383997</v>
      </c>
      <c r="E324" s="357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6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7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56">
        <v>4607091384130</v>
      </c>
      <c r="E325" s="357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7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6">
        <v>4607091384130</v>
      </c>
      <c r="E326" s="357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7"/>
      <c r="S326" s="34"/>
      <c r="T326" s="34"/>
      <c r="U326" s="35" t="s">
        <v>65</v>
      </c>
      <c r="V326" s="350">
        <v>3000</v>
      </c>
      <c r="W326" s="351">
        <f t="shared" si="17"/>
        <v>3000</v>
      </c>
      <c r="X326" s="36">
        <f>IFERROR(IF(W326=0,"",ROUNDUP(W326/H326,0)*0.02175),"")</f>
        <v>4.3499999999999996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56">
        <v>4607091384147</v>
      </c>
      <c r="E327" s="357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7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6">
        <v>4607091384147</v>
      </c>
      <c r="E328" s="357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7"/>
      <c r="S328" s="34"/>
      <c r="T328" s="34"/>
      <c r="U328" s="35" t="s">
        <v>65</v>
      </c>
      <c r="V328" s="350">
        <v>2000</v>
      </c>
      <c r="W328" s="351">
        <f t="shared" si="17"/>
        <v>2010</v>
      </c>
      <c r="X328" s="36">
        <f>IFERROR(IF(W328=0,"",ROUNDUP(W328/H328,0)*0.02175),"")</f>
        <v>2.9144999999999999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56">
        <v>4607091384154</v>
      </c>
      <c r="E329" s="357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7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56">
        <v>4607091384161</v>
      </c>
      <c r="E330" s="357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7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713.33333333333337</v>
      </c>
      <c r="W331" s="352">
        <f>IFERROR(W323/H323,"0")+IFERROR(W324/H324,"0")+IFERROR(W325/H325,"0")+IFERROR(W326/H326,"0")+IFERROR(W327/H327,"0")+IFERROR(W328/H328,"0")+IFERROR(W329/H329,"0")+IFERROR(W330/H330,"0")</f>
        <v>714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15.529499999999999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10700</v>
      </c>
      <c r="W332" s="352">
        <f>IFERROR(SUM(W323:W330),"0")</f>
        <v>10710</v>
      </c>
      <c r="X332" s="37"/>
      <c r="Y332" s="353"/>
      <c r="Z332" s="353"/>
    </row>
    <row r="333" spans="1:53" ht="14.25" hidden="1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6">
        <v>4607091383980</v>
      </c>
      <c r="E334" s="357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7"/>
      <c r="S334" s="34"/>
      <c r="T334" s="34"/>
      <c r="U334" s="35" t="s">
        <v>65</v>
      </c>
      <c r="V334" s="350">
        <v>3700</v>
      </c>
      <c r="W334" s="351">
        <f>IFERROR(IF(V334="",0,CEILING((V334/$H334),1)*$H334),"")</f>
        <v>3705</v>
      </c>
      <c r="X334" s="36">
        <f>IFERROR(IF(W334=0,"",ROUNDUP(W334/H334,0)*0.02175),"")</f>
        <v>5.3722499999999993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56">
        <v>4680115883314</v>
      </c>
      <c r="E335" s="357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7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7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56">
        <v>4607091384178</v>
      </c>
      <c r="E336" s="357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7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246.66666666666666</v>
      </c>
      <c r="W337" s="352">
        <f>IFERROR(W334/H334,"0")+IFERROR(W335/H335,"0")+IFERROR(W336/H336,"0")</f>
        <v>247</v>
      </c>
      <c r="X337" s="352">
        <f>IFERROR(IF(X334="",0,X334),"0")+IFERROR(IF(X335="",0,X335),"0")+IFERROR(IF(X336="",0,X336),"0")</f>
        <v>5.3722499999999993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3700</v>
      </c>
      <c r="W338" s="352">
        <f>IFERROR(SUM(W334:W336),"0")</f>
        <v>3705</v>
      </c>
      <c r="X338" s="37"/>
      <c r="Y338" s="353"/>
      <c r="Z338" s="353"/>
    </row>
    <row r="339" spans="1:53" ht="14.25" hidden="1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56">
        <v>4607091383928</v>
      </c>
      <c r="E340" s="357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0" t="s">
        <v>479</v>
      </c>
      <c r="O340" s="368"/>
      <c r="P340" s="368"/>
      <c r="Q340" s="368"/>
      <c r="R340" s="357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56">
        <v>4607091384260</v>
      </c>
      <c r="E341" s="357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7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56">
        <v>4607091384673</v>
      </c>
      <c r="E345" s="357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7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38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hidden="1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56">
        <v>4607091384185</v>
      </c>
      <c r="E350" s="357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7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56">
        <v>4607091384192</v>
      </c>
      <c r="E351" s="357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7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7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56">
        <v>4680115881907</v>
      </c>
      <c r="E352" s="357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7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56">
        <v>4680115883925</v>
      </c>
      <c r="E353" s="357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7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56">
        <v>4607091384680</v>
      </c>
      <c r="E354" s="357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7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56">
        <v>4607091384802</v>
      </c>
      <c r="E358" s="357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7"/>
      <c r="S358" s="34"/>
      <c r="T358" s="34"/>
      <c r="U358" s="35" t="s">
        <v>65</v>
      </c>
      <c r="V358" s="350">
        <v>80</v>
      </c>
      <c r="W358" s="351">
        <f>IFERROR(IF(V358="",0,CEILING((V358/$H358),1)*$H358),"")</f>
        <v>83.22</v>
      </c>
      <c r="X358" s="36">
        <f>IFERROR(IF(W358=0,"",ROUNDUP(W358/H358,0)*0.00753),"")</f>
        <v>0.14307</v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56">
        <v>4607091384826</v>
      </c>
      <c r="E359" s="357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7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18.264840182648403</v>
      </c>
      <c r="W360" s="352">
        <f>IFERROR(W358/H358,"0")+IFERROR(W359/H359,"0")</f>
        <v>19</v>
      </c>
      <c r="X360" s="352">
        <f>IFERROR(IF(X358="",0,X358),"0")+IFERROR(IF(X359="",0,X359),"0")</f>
        <v>0.14307</v>
      </c>
      <c r="Y360" s="353"/>
      <c r="Z360" s="353"/>
    </row>
    <row r="361" spans="1:53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80</v>
      </c>
      <c r="W361" s="352">
        <f>IFERROR(SUM(W358:W359),"0")</f>
        <v>83.22</v>
      </c>
      <c r="X361" s="37"/>
      <c r="Y361" s="353"/>
      <c r="Z361" s="353"/>
    </row>
    <row r="362" spans="1:53" ht="14.25" hidden="1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6">
        <v>4607091384246</v>
      </c>
      <c r="E363" s="357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7"/>
      <c r="S363" s="34"/>
      <c r="T363" s="34"/>
      <c r="U363" s="35" t="s">
        <v>65</v>
      </c>
      <c r="V363" s="350">
        <v>300</v>
      </c>
      <c r="W363" s="351">
        <f>IFERROR(IF(V363="",0,CEILING((V363/$H363),1)*$H363),"")</f>
        <v>304.2</v>
      </c>
      <c r="X363" s="36">
        <f>IFERROR(IF(W363=0,"",ROUNDUP(W363/H363,0)*0.02175),"")</f>
        <v>0.84824999999999995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56">
        <v>4680115881976</v>
      </c>
      <c r="E364" s="357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7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56">
        <v>4607091384253</v>
      </c>
      <c r="E365" s="357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7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56">
        <v>4680115881969</v>
      </c>
      <c r="E366" s="357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7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38.46153846153846</v>
      </c>
      <c r="W367" s="352">
        <f>IFERROR(W363/H363,"0")+IFERROR(W364/H364,"0")+IFERROR(W365/H365,"0")+IFERROR(W366/H366,"0")</f>
        <v>39</v>
      </c>
      <c r="X367" s="352">
        <f>IFERROR(IF(X363="",0,X363),"0")+IFERROR(IF(X364="",0,X364),"0")+IFERROR(IF(X365="",0,X365),"0")+IFERROR(IF(X366="",0,X366),"0")</f>
        <v>0.84824999999999995</v>
      </c>
      <c r="Y367" s="353"/>
      <c r="Z367" s="353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300</v>
      </c>
      <c r="W368" s="352">
        <f>IFERROR(SUM(W363:W366),"0")</f>
        <v>304.2</v>
      </c>
      <c r="X368" s="37"/>
      <c r="Y368" s="353"/>
      <c r="Z368" s="353"/>
    </row>
    <row r="369" spans="1:53" ht="14.25" hidden="1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56">
        <v>4607091389357</v>
      </c>
      <c r="E370" s="357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7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382" t="s">
        <v>509</v>
      </c>
      <c r="B373" s="383"/>
      <c r="C373" s="383"/>
      <c r="D373" s="383"/>
      <c r="E373" s="383"/>
      <c r="F373" s="383"/>
      <c r="G373" s="383"/>
      <c r="H373" s="383"/>
      <c r="I373" s="383"/>
      <c r="J373" s="383"/>
      <c r="K373" s="383"/>
      <c r="L373" s="383"/>
      <c r="M373" s="383"/>
      <c r="N373" s="383"/>
      <c r="O373" s="383"/>
      <c r="P373" s="383"/>
      <c r="Q373" s="383"/>
      <c r="R373" s="383"/>
      <c r="S373" s="383"/>
      <c r="T373" s="383"/>
      <c r="U373" s="383"/>
      <c r="V373" s="383"/>
      <c r="W373" s="383"/>
      <c r="X373" s="383"/>
      <c r="Y373" s="48"/>
      <c r="Z373" s="48"/>
    </row>
    <row r="374" spans="1:53" ht="16.5" hidden="1" customHeight="1" x14ac:dyDescent="0.25">
      <c r="A374" s="38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hidden="1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56">
        <v>4607091389708</v>
      </c>
      <c r="E376" s="357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7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56">
        <v>4607091389692</v>
      </c>
      <c r="E377" s="357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7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56">
        <v>4607091389753</v>
      </c>
      <c r="E381" s="357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7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56">
        <v>4607091389760</v>
      </c>
      <c r="E382" s="357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7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519</v>
      </c>
      <c r="B383" s="54" t="s">
        <v>520</v>
      </c>
      <c r="C383" s="31">
        <v>4301031175</v>
      </c>
      <c r="D383" s="356">
        <v>4607091389746</v>
      </c>
      <c r="E383" s="357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7"/>
      <c r="S383" s="34"/>
      <c r="T383" s="34"/>
      <c r="U383" s="35" t="s">
        <v>65</v>
      </c>
      <c r="V383" s="350">
        <v>0</v>
      </c>
      <c r="W383" s="351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56">
        <v>4680115882928</v>
      </c>
      <c r="E384" s="357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7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56">
        <v>4680115883147</v>
      </c>
      <c r="E385" s="357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7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56">
        <v>4607091384338</v>
      </c>
      <c r="E386" s="357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7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56">
        <v>4680115883154</v>
      </c>
      <c r="E387" s="357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7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56">
        <v>4607091389524</v>
      </c>
      <c r="E388" s="357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7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56">
        <v>4680115883161</v>
      </c>
      <c r="E389" s="357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7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56">
        <v>4607091384345</v>
      </c>
      <c r="E390" s="357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7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56">
        <v>4680115883178</v>
      </c>
      <c r="E391" s="357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7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56">
        <v>4607091389531</v>
      </c>
      <c r="E392" s="357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5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7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56">
        <v>4680115883185</v>
      </c>
      <c r="E393" s="357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7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idden="1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53"/>
      <c r="Z394" s="353"/>
    </row>
    <row r="395" spans="1:53" hidden="1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0</v>
      </c>
      <c r="W395" s="352">
        <f>IFERROR(SUM(W381:W393),"0")</f>
        <v>0</v>
      </c>
      <c r="X395" s="37"/>
      <c r="Y395" s="353"/>
      <c r="Z395" s="353"/>
    </row>
    <row r="396" spans="1:53" ht="14.25" hidden="1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customHeight="1" x14ac:dyDescent="0.25">
      <c r="A397" s="54" t="s">
        <v>541</v>
      </c>
      <c r="B397" s="54" t="s">
        <v>542</v>
      </c>
      <c r="C397" s="31">
        <v>4301051258</v>
      </c>
      <c r="D397" s="356">
        <v>4607091389685</v>
      </c>
      <c r="E397" s="357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7"/>
      <c r="S397" s="34"/>
      <c r="T397" s="34"/>
      <c r="U397" s="35" t="s">
        <v>65</v>
      </c>
      <c r="V397" s="350">
        <v>400</v>
      </c>
      <c r="W397" s="351">
        <f>IFERROR(IF(V397="",0,CEILING((V397/$H397),1)*$H397),"")</f>
        <v>405.59999999999997</v>
      </c>
      <c r="X397" s="36">
        <f>IFERROR(IF(W397=0,"",ROUNDUP(W397/H397,0)*0.02175),"")</f>
        <v>1.131</v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56">
        <v>4607091389654</v>
      </c>
      <c r="E398" s="357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7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56">
        <v>4607091384352</v>
      </c>
      <c r="E399" s="357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7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56">
        <v>4607091389661</v>
      </c>
      <c r="E400" s="357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7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51.282051282051285</v>
      </c>
      <c r="W401" s="352">
        <f>IFERROR(W397/H397,"0")+IFERROR(W398/H398,"0")+IFERROR(W399/H399,"0")+IFERROR(W400/H400,"0")</f>
        <v>52</v>
      </c>
      <c r="X401" s="352">
        <f>IFERROR(IF(X397="",0,X397),"0")+IFERROR(IF(X398="",0,X398),"0")+IFERROR(IF(X399="",0,X399),"0")+IFERROR(IF(X400="",0,X400),"0")</f>
        <v>1.131</v>
      </c>
      <c r="Y401" s="353"/>
      <c r="Z401" s="353"/>
    </row>
    <row r="402" spans="1:53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400</v>
      </c>
      <c r="W402" s="352">
        <f>IFERROR(SUM(W397:W400),"0")</f>
        <v>405.59999999999997</v>
      </c>
      <c r="X402" s="37"/>
      <c r="Y402" s="353"/>
      <c r="Z402" s="353"/>
    </row>
    <row r="403" spans="1:53" ht="14.25" hidden="1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56">
        <v>4680115881648</v>
      </c>
      <c r="E404" s="357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7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56">
        <v>4680115884359</v>
      </c>
      <c r="E408" s="357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60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7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56">
        <v>4680115884335</v>
      </c>
      <c r="E409" s="357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7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56">
        <v>4680115884342</v>
      </c>
      <c r="E410" s="357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7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56">
        <v>4680115884113</v>
      </c>
      <c r="E411" s="357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7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hidden="1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hidden="1" customHeight="1" x14ac:dyDescent="0.25">
      <c r="A414" s="38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hidden="1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56">
        <v>4607091389388</v>
      </c>
      <c r="E416" s="357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7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56">
        <v>4607091389364</v>
      </c>
      <c r="E417" s="357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7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56">
        <v>4607091389739</v>
      </c>
      <c r="E421" s="357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7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56">
        <v>4680115883048</v>
      </c>
      <c r="E422" s="357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7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56">
        <v>4607091389425</v>
      </c>
      <c r="E423" s="357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7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56">
        <v>4680115882911</v>
      </c>
      <c r="E424" s="357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7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56">
        <v>4680115880771</v>
      </c>
      <c r="E425" s="357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7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56">
        <v>4607091389500</v>
      </c>
      <c r="E426" s="357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7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56">
        <v>4680115881983</v>
      </c>
      <c r="E427" s="357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7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hidden="1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hidden="1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56">
        <v>4680115884090</v>
      </c>
      <c r="E431" s="357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7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56">
        <v>4680115884564</v>
      </c>
      <c r="E435" s="357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7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382" t="s">
        <v>585</v>
      </c>
      <c r="B438" s="383"/>
      <c r="C438" s="383"/>
      <c r="D438" s="383"/>
      <c r="E438" s="383"/>
      <c r="F438" s="383"/>
      <c r="G438" s="383"/>
      <c r="H438" s="383"/>
      <c r="I438" s="383"/>
      <c r="J438" s="383"/>
      <c r="K438" s="383"/>
      <c r="L438" s="383"/>
      <c r="M438" s="383"/>
      <c r="N438" s="383"/>
      <c r="O438" s="383"/>
      <c r="P438" s="383"/>
      <c r="Q438" s="383"/>
      <c r="R438" s="383"/>
      <c r="S438" s="383"/>
      <c r="T438" s="383"/>
      <c r="U438" s="383"/>
      <c r="V438" s="383"/>
      <c r="W438" s="383"/>
      <c r="X438" s="383"/>
      <c r="Y438" s="48"/>
      <c r="Z438" s="48"/>
    </row>
    <row r="439" spans="1:53" ht="16.5" hidden="1" customHeight="1" x14ac:dyDescent="0.25">
      <c r="A439" s="38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hidden="1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56">
        <v>4607091389067</v>
      </c>
      <c r="E441" s="357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7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56">
        <v>4607091389067</v>
      </c>
      <c r="E442" s="357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38" t="s">
        <v>589</v>
      </c>
      <c r="O442" s="368"/>
      <c r="P442" s="368"/>
      <c r="Q442" s="368"/>
      <c r="R442" s="357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4301011363</v>
      </c>
      <c r="D443" s="356">
        <v>4607091383522</v>
      </c>
      <c r="E443" s="357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41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7"/>
      <c r="S443" s="34"/>
      <c r="T443" s="34"/>
      <c r="U443" s="35" t="s">
        <v>65</v>
      </c>
      <c r="V443" s="350">
        <v>0</v>
      </c>
      <c r="W443" s="351">
        <f t="shared" si="21"/>
        <v>0</v>
      </c>
      <c r="X443" s="36" t="str">
        <f t="shared" si="22"/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56">
        <v>4607091383522</v>
      </c>
      <c r="E444" s="357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66" t="s">
        <v>593</v>
      </c>
      <c r="O444" s="368"/>
      <c r="P444" s="368"/>
      <c r="Q444" s="368"/>
      <c r="R444" s="357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594</v>
      </c>
      <c r="B445" s="54" t="s">
        <v>595</v>
      </c>
      <c r="C445" s="31">
        <v>4301011785</v>
      </c>
      <c r="D445" s="356">
        <v>4607091384437</v>
      </c>
      <c r="E445" s="357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1" t="s">
        <v>596</v>
      </c>
      <c r="O445" s="368"/>
      <c r="P445" s="368"/>
      <c r="Q445" s="368"/>
      <c r="R445" s="357"/>
      <c r="S445" s="34"/>
      <c r="T445" s="34"/>
      <c r="U445" s="35" t="s">
        <v>65</v>
      </c>
      <c r="V445" s="350">
        <v>0</v>
      </c>
      <c r="W445" s="351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56">
        <v>4680115884502</v>
      </c>
      <c r="E446" s="357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87" t="s">
        <v>599</v>
      </c>
      <c r="O446" s="368"/>
      <c r="P446" s="368"/>
      <c r="Q446" s="368"/>
      <c r="R446" s="357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600</v>
      </c>
      <c r="B447" s="54" t="s">
        <v>601</v>
      </c>
      <c r="C447" s="31">
        <v>4301011365</v>
      </c>
      <c r="D447" s="356">
        <v>4607091389104</v>
      </c>
      <c r="E447" s="357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7"/>
      <c r="S447" s="34"/>
      <c r="T447" s="34"/>
      <c r="U447" s="35" t="s">
        <v>65</v>
      </c>
      <c r="V447" s="350">
        <v>0</v>
      </c>
      <c r="W447" s="351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56">
        <v>4607091389104</v>
      </c>
      <c r="E448" s="357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91" t="s">
        <v>603</v>
      </c>
      <c r="O448" s="368"/>
      <c r="P448" s="368"/>
      <c r="Q448" s="368"/>
      <c r="R448" s="357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56">
        <v>4680115884519</v>
      </c>
      <c r="E449" s="357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22" t="s">
        <v>606</v>
      </c>
      <c r="O449" s="368"/>
      <c r="P449" s="368"/>
      <c r="Q449" s="368"/>
      <c r="R449" s="357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56">
        <v>4680115880603</v>
      </c>
      <c r="E450" s="357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7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56">
        <v>4680115880603</v>
      </c>
      <c r="E451" s="357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37" t="s">
        <v>610</v>
      </c>
      <c r="O451" s="368"/>
      <c r="P451" s="368"/>
      <c r="Q451" s="368"/>
      <c r="R451" s="357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56">
        <v>4607091389999</v>
      </c>
      <c r="E452" s="357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43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7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56">
        <v>4607091389999</v>
      </c>
      <c r="E453" s="357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68" t="s">
        <v>614</v>
      </c>
      <c r="O453" s="368"/>
      <c r="P453" s="368"/>
      <c r="Q453" s="368"/>
      <c r="R453" s="357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56">
        <v>4680115882782</v>
      </c>
      <c r="E454" s="357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7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56">
        <v>4680115882782</v>
      </c>
      <c r="E455" s="357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">
        <v>618</v>
      </c>
      <c r="O455" s="368"/>
      <c r="P455" s="368"/>
      <c r="Q455" s="368"/>
      <c r="R455" s="357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56">
        <v>4607091389098</v>
      </c>
      <c r="E456" s="357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4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7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56">
        <v>4607091389982</v>
      </c>
      <c r="E457" s="357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7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56">
        <v>4607091389982</v>
      </c>
      <c r="E458" s="357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34" t="s">
        <v>624</v>
      </c>
      <c r="O458" s="368"/>
      <c r="P458" s="368"/>
      <c r="Q458" s="368"/>
      <c r="R458" s="357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idden="1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3"/>
      <c r="Z459" s="353"/>
    </row>
    <row r="460" spans="1:53" hidden="1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0</v>
      </c>
      <c r="W460" s="352">
        <f>IFERROR(SUM(W441:W458),"0")</f>
        <v>0</v>
      </c>
      <c r="X460" s="37"/>
      <c r="Y460" s="353"/>
      <c r="Z460" s="353"/>
    </row>
    <row r="461" spans="1:53" ht="14.25" hidden="1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hidden="1" customHeight="1" x14ac:dyDescent="0.25">
      <c r="A462" s="54" t="s">
        <v>625</v>
      </c>
      <c r="B462" s="54" t="s">
        <v>626</v>
      </c>
      <c r="C462" s="31">
        <v>4301020222</v>
      </c>
      <c r="D462" s="356">
        <v>4607091388930</v>
      </c>
      <c r="E462" s="357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7"/>
      <c r="S462" s="34"/>
      <c r="T462" s="34"/>
      <c r="U462" s="35" t="s">
        <v>65</v>
      </c>
      <c r="V462" s="350">
        <v>0</v>
      </c>
      <c r="W462" s="351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56">
        <v>4680115880054</v>
      </c>
      <c r="E463" s="357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7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hidden="1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0</v>
      </c>
      <c r="W464" s="352">
        <f>IFERROR(W462/H462,"0")+IFERROR(W463/H463,"0")</f>
        <v>0</v>
      </c>
      <c r="X464" s="352">
        <f>IFERROR(IF(X462="",0,X462),"0")+IFERROR(IF(X463="",0,X463),"0")</f>
        <v>0</v>
      </c>
      <c r="Y464" s="353"/>
      <c r="Z464" s="353"/>
    </row>
    <row r="465" spans="1:53" hidden="1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0</v>
      </c>
      <c r="W465" s="352">
        <f>IFERROR(SUM(W462:W463),"0")</f>
        <v>0</v>
      </c>
      <c r="X465" s="37"/>
      <c r="Y465" s="353"/>
      <c r="Z465" s="353"/>
    </row>
    <row r="466" spans="1:53" ht="14.25" hidden="1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hidden="1" customHeight="1" x14ac:dyDescent="0.25">
      <c r="A467" s="54" t="s">
        <v>629</v>
      </c>
      <c r="B467" s="54" t="s">
        <v>630</v>
      </c>
      <c r="C467" s="31">
        <v>4301031252</v>
      </c>
      <c r="D467" s="356">
        <v>4680115883116</v>
      </c>
      <c r="E467" s="357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7"/>
      <c r="S467" s="34"/>
      <c r="T467" s="34"/>
      <c r="U467" s="35" t="s">
        <v>65</v>
      </c>
      <c r="V467" s="350">
        <v>0</v>
      </c>
      <c r="W467" s="351">
        <f t="shared" ref="W467:W472" si="24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7" t="s">
        <v>1</v>
      </c>
    </row>
    <row r="468" spans="1:53" ht="27" hidden="1" customHeight="1" x14ac:dyDescent="0.25">
      <c r="A468" s="54" t="s">
        <v>631</v>
      </c>
      <c r="B468" s="54" t="s">
        <v>632</v>
      </c>
      <c r="C468" s="31">
        <v>4301031248</v>
      </c>
      <c r="D468" s="356">
        <v>4680115883093</v>
      </c>
      <c r="E468" s="357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4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7"/>
      <c r="S468" s="34"/>
      <c r="T468" s="34"/>
      <c r="U468" s="35" t="s">
        <v>65</v>
      </c>
      <c r="V468" s="350">
        <v>0</v>
      </c>
      <c r="W468" s="351">
        <f t="shared" si="24"/>
        <v>0</v>
      </c>
      <c r="X468" s="36" t="str">
        <f>IFERROR(IF(W468=0,"",ROUNDUP(W468/H468,0)*0.01196),"")</f>
        <v/>
      </c>
      <c r="Y468" s="56"/>
      <c r="Z468" s="57"/>
      <c r="AD468" s="58"/>
      <c r="BA468" s="318" t="s">
        <v>1</v>
      </c>
    </row>
    <row r="469" spans="1:53" ht="27" hidden="1" customHeight="1" x14ac:dyDescent="0.25">
      <c r="A469" s="54" t="s">
        <v>633</v>
      </c>
      <c r="B469" s="54" t="s">
        <v>634</v>
      </c>
      <c r="C469" s="31">
        <v>4301031250</v>
      </c>
      <c r="D469" s="356">
        <v>4680115883109</v>
      </c>
      <c r="E469" s="357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7"/>
      <c r="S469" s="34"/>
      <c r="T469" s="34"/>
      <c r="U469" s="35" t="s">
        <v>65</v>
      </c>
      <c r="V469" s="350">
        <v>0</v>
      </c>
      <c r="W469" s="351">
        <f t="shared" si="24"/>
        <v>0</v>
      </c>
      <c r="X469" s="36" t="str">
        <f>IFERROR(IF(W469=0,"",ROUNDUP(W469/H469,0)*0.01196),"")</f>
        <v/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56">
        <v>4680115882072</v>
      </c>
      <c r="E470" s="357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7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56">
        <v>4680115882102</v>
      </c>
      <c r="E471" s="357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7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56">
        <v>4680115882096</v>
      </c>
      <c r="E472" s="357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7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idden="1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0</v>
      </c>
      <c r="W473" s="352">
        <f>IFERROR(W467/H467,"0")+IFERROR(W468/H468,"0")+IFERROR(W469/H469,"0")+IFERROR(W470/H470,"0")+IFERROR(W471/H471,"0")+IFERROR(W472/H472,"0")</f>
        <v>0</v>
      </c>
      <c r="X473" s="352">
        <f>IFERROR(IF(X467="",0,X467),"0")+IFERROR(IF(X468="",0,X468),"0")+IFERROR(IF(X469="",0,X469),"0")+IFERROR(IF(X470="",0,X470),"0")+IFERROR(IF(X471="",0,X471),"0")+IFERROR(IF(X472="",0,X472),"0")</f>
        <v>0</v>
      </c>
      <c r="Y473" s="353"/>
      <c r="Z473" s="353"/>
    </row>
    <row r="474" spans="1:53" hidden="1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0</v>
      </c>
      <c r="W474" s="352">
        <f>IFERROR(SUM(W467:W472),"0")</f>
        <v>0</v>
      </c>
      <c r="X474" s="37"/>
      <c r="Y474" s="353"/>
      <c r="Z474" s="353"/>
    </row>
    <row r="475" spans="1:53" ht="14.25" hidden="1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56">
        <v>4607091383409</v>
      </c>
      <c r="E476" s="357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7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56">
        <v>4607091383416</v>
      </c>
      <c r="E477" s="357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7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56">
        <v>4680115883536</v>
      </c>
      <c r="E478" s="357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7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382" t="s">
        <v>647</v>
      </c>
      <c r="B481" s="383"/>
      <c r="C481" s="383"/>
      <c r="D481" s="383"/>
      <c r="E481" s="383"/>
      <c r="F481" s="383"/>
      <c r="G481" s="383"/>
      <c r="H481" s="383"/>
      <c r="I481" s="383"/>
      <c r="J481" s="383"/>
      <c r="K481" s="383"/>
      <c r="L481" s="383"/>
      <c r="M481" s="383"/>
      <c r="N481" s="383"/>
      <c r="O481" s="383"/>
      <c r="P481" s="383"/>
      <c r="Q481" s="383"/>
      <c r="R481" s="383"/>
      <c r="S481" s="383"/>
      <c r="T481" s="383"/>
      <c r="U481" s="383"/>
      <c r="V481" s="383"/>
      <c r="W481" s="383"/>
      <c r="X481" s="383"/>
      <c r="Y481" s="48"/>
      <c r="Z481" s="48"/>
    </row>
    <row r="482" spans="1:53" ht="16.5" hidden="1" customHeight="1" x14ac:dyDescent="0.25">
      <c r="A482" s="38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hidden="1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56">
        <v>4640242181011</v>
      </c>
      <c r="E484" s="357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26" t="s">
        <v>651</v>
      </c>
      <c r="O484" s="368"/>
      <c r="P484" s="368"/>
      <c r="Q484" s="368"/>
      <c r="R484" s="357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56">
        <v>4640242180441</v>
      </c>
      <c r="E485" s="357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0" t="s">
        <v>654</v>
      </c>
      <c r="O485" s="368"/>
      <c r="P485" s="368"/>
      <c r="Q485" s="368"/>
      <c r="R485" s="357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56">
        <v>4640242180564</v>
      </c>
      <c r="E486" s="357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74" t="s">
        <v>657</v>
      </c>
      <c r="O486" s="368"/>
      <c r="P486" s="368"/>
      <c r="Q486" s="368"/>
      <c r="R486" s="357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56">
        <v>4640242180922</v>
      </c>
      <c r="E487" s="357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3" t="s">
        <v>660</v>
      </c>
      <c r="O487" s="368"/>
      <c r="P487" s="368"/>
      <c r="Q487" s="368"/>
      <c r="R487" s="357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56">
        <v>4640242180038</v>
      </c>
      <c r="E488" s="357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21" t="s">
        <v>663</v>
      </c>
      <c r="O488" s="368"/>
      <c r="P488" s="368"/>
      <c r="Q488" s="368"/>
      <c r="R488" s="357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56">
        <v>4640242180526</v>
      </c>
      <c r="E492" s="357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4" t="s">
        <v>666</v>
      </c>
      <c r="O492" s="368"/>
      <c r="P492" s="368"/>
      <c r="Q492" s="368"/>
      <c r="R492" s="357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56">
        <v>4640242180519</v>
      </c>
      <c r="E493" s="357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71" t="s">
        <v>669</v>
      </c>
      <c r="O493" s="368"/>
      <c r="P493" s="368"/>
      <c r="Q493" s="368"/>
      <c r="R493" s="357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56">
        <v>4640242180090</v>
      </c>
      <c r="E494" s="357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38" t="s">
        <v>672</v>
      </c>
      <c r="O494" s="368"/>
      <c r="P494" s="368"/>
      <c r="Q494" s="368"/>
      <c r="R494" s="357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56">
        <v>4640242180816</v>
      </c>
      <c r="E498" s="357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69" t="s">
        <v>675</v>
      </c>
      <c r="O498" s="368"/>
      <c r="P498" s="368"/>
      <c r="Q498" s="368"/>
      <c r="R498" s="357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56">
        <v>4640242180595</v>
      </c>
      <c r="E499" s="357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33" t="s">
        <v>678</v>
      </c>
      <c r="O499" s="368"/>
      <c r="P499" s="368"/>
      <c r="Q499" s="368"/>
      <c r="R499" s="357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56">
        <v>4640242180908</v>
      </c>
      <c r="E500" s="357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35" t="s">
        <v>681</v>
      </c>
      <c r="O500" s="368"/>
      <c r="P500" s="368"/>
      <c r="Q500" s="368"/>
      <c r="R500" s="357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56">
        <v>4640242180489</v>
      </c>
      <c r="E501" s="357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6" t="s">
        <v>684</v>
      </c>
      <c r="O501" s="368"/>
      <c r="P501" s="368"/>
      <c r="Q501" s="368"/>
      <c r="R501" s="357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56">
        <v>4680115880870</v>
      </c>
      <c r="E505" s="357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7"/>
      <c r="S505" s="34"/>
      <c r="T505" s="34"/>
      <c r="U505" s="35" t="s">
        <v>65</v>
      </c>
      <c r="V505" s="350">
        <v>1500</v>
      </c>
      <c r="W505" s="351">
        <f>IFERROR(IF(V505="",0,CEILING((V505/$H505),1)*$H505),"")</f>
        <v>1505.3999999999999</v>
      </c>
      <c r="X505" s="36">
        <f>IFERROR(IF(W505=0,"",ROUNDUP(W505/H505,0)*0.02175),"")</f>
        <v>4.1977500000000001</v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56">
        <v>4640242180540</v>
      </c>
      <c r="E506" s="357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7" t="s">
        <v>689</v>
      </c>
      <c r="O506" s="368"/>
      <c r="P506" s="368"/>
      <c r="Q506" s="368"/>
      <c r="R506" s="357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56">
        <v>4640242181233</v>
      </c>
      <c r="E507" s="357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45" t="s">
        <v>692</v>
      </c>
      <c r="O507" s="368"/>
      <c r="P507" s="368"/>
      <c r="Q507" s="368"/>
      <c r="R507" s="357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56">
        <v>4640242180557</v>
      </c>
      <c r="E508" s="357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72" t="s">
        <v>695</v>
      </c>
      <c r="O508" s="368"/>
      <c r="P508" s="368"/>
      <c r="Q508" s="368"/>
      <c r="R508" s="357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56">
        <v>4640242181226</v>
      </c>
      <c r="E509" s="357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698</v>
      </c>
      <c r="O509" s="368"/>
      <c r="P509" s="368"/>
      <c r="Q509" s="368"/>
      <c r="R509" s="357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192.30769230769232</v>
      </c>
      <c r="W510" s="352">
        <f>IFERROR(W505/H505,"0")+IFERROR(W506/H506,"0")+IFERROR(W507/H507,"0")+IFERROR(W508/H508,"0")+IFERROR(W509/H509,"0")</f>
        <v>193</v>
      </c>
      <c r="X510" s="352">
        <f>IFERROR(IF(X505="",0,X505),"0")+IFERROR(IF(X506="",0,X506),"0")+IFERROR(IF(X507="",0,X507),"0")+IFERROR(IF(X508="",0,X508),"0")+IFERROR(IF(X509="",0,X509),"0")</f>
        <v>4.1977500000000001</v>
      </c>
      <c r="Y510" s="353"/>
      <c r="Z510" s="353"/>
    </row>
    <row r="511" spans="1:53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1500</v>
      </c>
      <c r="W511" s="352">
        <f>IFERROR(SUM(W505:W509),"0")</f>
        <v>1505.3999999999999</v>
      </c>
      <c r="X511" s="37"/>
      <c r="Y511" s="353"/>
      <c r="Z511" s="353"/>
    </row>
    <row r="512" spans="1:53" ht="15" customHeight="1" x14ac:dyDescent="0.2">
      <c r="A512" s="460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20"/>
      <c r="N512" s="454" t="s">
        <v>699</v>
      </c>
      <c r="O512" s="455"/>
      <c r="P512" s="455"/>
      <c r="Q512" s="455"/>
      <c r="R512" s="455"/>
      <c r="S512" s="455"/>
      <c r="T512" s="4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16980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17015.82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20"/>
      <c r="N513" s="454" t="s">
        <v>700</v>
      </c>
      <c r="O513" s="455"/>
      <c r="P513" s="455"/>
      <c r="Q513" s="455"/>
      <c r="R513" s="455"/>
      <c r="S513" s="455"/>
      <c r="T513" s="4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17622.749671333233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17660.444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20"/>
      <c r="N514" s="454" t="s">
        <v>701</v>
      </c>
      <c r="O514" s="455"/>
      <c r="P514" s="455"/>
      <c r="Q514" s="455"/>
      <c r="R514" s="455"/>
      <c r="S514" s="455"/>
      <c r="T514" s="4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26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26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20"/>
      <c r="N515" s="454" t="s">
        <v>703</v>
      </c>
      <c r="O515" s="455"/>
      <c r="P515" s="455"/>
      <c r="Q515" s="455"/>
      <c r="R515" s="455"/>
      <c r="S515" s="455"/>
      <c r="T515" s="456"/>
      <c r="U515" s="37" t="s">
        <v>65</v>
      </c>
      <c r="V515" s="352">
        <f>GrossWeightTotal+PalletQtyTotal*25</f>
        <v>18272.749671333233</v>
      </c>
      <c r="W515" s="352">
        <f>GrossWeightTotalR+PalletQtyTotalR*25</f>
        <v>18310.444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20"/>
      <c r="N516" s="454" t="s">
        <v>704</v>
      </c>
      <c r="O516" s="455"/>
      <c r="P516" s="455"/>
      <c r="Q516" s="455"/>
      <c r="R516" s="455"/>
      <c r="S516" s="455"/>
      <c r="T516" s="4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1296.0304079482162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1300</v>
      </c>
      <c r="X516" s="37"/>
      <c r="Y516" s="353"/>
      <c r="Z516" s="353"/>
    </row>
    <row r="517" spans="1:29" ht="14.25" hidden="1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20"/>
      <c r="N517" s="454" t="s">
        <v>705</v>
      </c>
      <c r="O517" s="455"/>
      <c r="P517" s="455"/>
      <c r="Q517" s="455"/>
      <c r="R517" s="455"/>
      <c r="S517" s="455"/>
      <c r="T517" s="4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28.004820000000002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4" t="s">
        <v>95</v>
      </c>
      <c r="D519" s="567"/>
      <c r="E519" s="567"/>
      <c r="F519" s="496"/>
      <c r="G519" s="354" t="s">
        <v>220</v>
      </c>
      <c r="H519" s="567"/>
      <c r="I519" s="567"/>
      <c r="J519" s="567"/>
      <c r="K519" s="567"/>
      <c r="L519" s="567"/>
      <c r="M519" s="567"/>
      <c r="N519" s="567"/>
      <c r="O519" s="496"/>
      <c r="P519" s="354" t="s">
        <v>456</v>
      </c>
      <c r="Q519" s="496"/>
      <c r="R519" s="354" t="s">
        <v>509</v>
      </c>
      <c r="S519" s="496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4" t="s">
        <v>59</v>
      </c>
      <c r="C520" s="354" t="s">
        <v>96</v>
      </c>
      <c r="D520" s="354" t="s">
        <v>104</v>
      </c>
      <c r="E520" s="354" t="s">
        <v>95</v>
      </c>
      <c r="F520" s="354" t="s">
        <v>212</v>
      </c>
      <c r="G520" s="354" t="s">
        <v>221</v>
      </c>
      <c r="H520" s="354" t="s">
        <v>228</v>
      </c>
      <c r="I520" s="354" t="s">
        <v>247</v>
      </c>
      <c r="J520" s="354" t="s">
        <v>306</v>
      </c>
      <c r="K520" s="344"/>
      <c r="L520" s="354" t="s">
        <v>328</v>
      </c>
      <c r="M520" s="354" t="s">
        <v>347</v>
      </c>
      <c r="N520" s="354" t="s">
        <v>429</v>
      </c>
      <c r="O520" s="354" t="s">
        <v>447</v>
      </c>
      <c r="P520" s="354" t="s">
        <v>457</v>
      </c>
      <c r="Q520" s="354" t="s">
        <v>484</v>
      </c>
      <c r="R520" s="354" t="s">
        <v>510</v>
      </c>
      <c r="S520" s="354" t="s">
        <v>561</v>
      </c>
      <c r="T520" s="354" t="s">
        <v>585</v>
      </c>
      <c r="U520" s="354" t="s">
        <v>648</v>
      </c>
      <c r="Z520" s="52"/>
      <c r="AC520" s="344"/>
    </row>
    <row r="521" spans="1:29" ht="13.5" customHeight="1" thickBot="1" x14ac:dyDescent="0.25">
      <c r="A521" s="611"/>
      <c r="B521" s="355"/>
      <c r="C521" s="355"/>
      <c r="D521" s="355"/>
      <c r="E521" s="355"/>
      <c r="F521" s="355"/>
      <c r="G521" s="355"/>
      <c r="H521" s="355"/>
      <c r="I521" s="355"/>
      <c r="J521" s="355"/>
      <c r="K521" s="344"/>
      <c r="L521" s="355"/>
      <c r="M521" s="355"/>
      <c r="N521" s="355"/>
      <c r="O521" s="355"/>
      <c r="P521" s="355"/>
      <c r="Q521" s="355"/>
      <c r="R521" s="355"/>
      <c r="S521" s="355"/>
      <c r="T521" s="355"/>
      <c r="U521" s="355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0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2" s="46">
        <f>IFERROR(W129*1,"0")+IFERROR(W130*1,"0")+IFERROR(W131*1,"0")+IFERROR(W132*1,"0")</f>
        <v>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0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302.40000000000003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14415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387.41999999999996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405.59999999999997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0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1505.3999999999999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96,03"/>
        <filter val="1 500,00"/>
        <filter val="10 700,00"/>
        <filter val="16 980,00"/>
        <filter val="17 622,75"/>
        <filter val="18 272,75"/>
        <filter val="18,26"/>
        <filter val="192,31"/>
        <filter val="2 000,00"/>
        <filter val="246,67"/>
        <filter val="26"/>
        <filter val="3 000,00"/>
        <filter val="3 700,00"/>
        <filter val="300,00"/>
        <filter val="35,71"/>
        <filter val="38,46"/>
        <filter val="400,00"/>
        <filter val="5 700,00"/>
        <filter val="51,28"/>
        <filter val="713,33"/>
        <filter val="80,00"/>
      </filters>
    </filterColumn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D262:E262"/>
    <mergeCell ref="N91:R91"/>
    <mergeCell ref="D237:E237"/>
    <mergeCell ref="N285:T285"/>
    <mergeCell ref="N327:R327"/>
    <mergeCell ref="A137:X137"/>
    <mergeCell ref="N132:R132"/>
    <mergeCell ref="N284:T284"/>
    <mergeCell ref="N351:R351"/>
    <mergeCell ref="A105:X105"/>
    <mergeCell ref="D288:E2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200:T200"/>
    <mergeCell ref="N243:T243"/>
    <mergeCell ref="D386:E386"/>
    <mergeCell ref="M17:M18"/>
    <mergeCell ref="N67:R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D265:E265"/>
    <mergeCell ref="N72:R72"/>
    <mergeCell ref="D102:E102"/>
    <mergeCell ref="N88:R88"/>
    <mergeCell ref="N259:R259"/>
    <mergeCell ref="A318:M319"/>
    <mergeCell ref="D299:E299"/>
    <mergeCell ref="D370:E370"/>
    <mergeCell ref="N206:R206"/>
    <mergeCell ref="D222:E222"/>
    <mergeCell ref="A316:X316"/>
    <mergeCell ref="D159:E159"/>
    <mergeCell ref="D80:E80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9:C9"/>
    <mergeCell ref="J9:L9"/>
    <mergeCell ref="G17:G18"/>
    <mergeCell ref="H10:L10"/>
    <mergeCell ref="N66:R66"/>
    <mergeCell ref="N188:R188"/>
    <mergeCell ref="D6:L6"/>
    <mergeCell ref="N103:T103"/>
    <mergeCell ref="O13:P13"/>
    <mergeCell ref="N250:R250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A520:A521"/>
    <mergeCell ref="N109:R109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N168:R168"/>
    <mergeCell ref="D424:E424"/>
    <mergeCell ref="D484:E48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163:R163"/>
    <mergeCell ref="N101:R101"/>
    <mergeCell ref="D109:E109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A504:X504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N147:R147"/>
    <mergeCell ref="A436:M437"/>
    <mergeCell ref="N467:R467"/>
    <mergeCell ref="N139:R139"/>
    <mergeCell ref="D389:E389"/>
    <mergeCell ref="N237:R237"/>
    <mergeCell ref="N212:R212"/>
    <mergeCell ref="N210:T210"/>
    <mergeCell ref="A246:M247"/>
    <mergeCell ref="N283:R283"/>
    <mergeCell ref="D458:E45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N389:R389"/>
    <mergeCell ref="N454:R454"/>
    <mergeCell ref="N413:T413"/>
    <mergeCell ref="N416:R416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