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16A094D-09D0-42AE-86C2-DAA4675403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W510" i="1"/>
  <c r="V510" i="1"/>
  <c r="X509" i="1"/>
  <c r="W509" i="1"/>
  <c r="X508" i="1"/>
  <c r="W508" i="1"/>
  <c r="X507" i="1"/>
  <c r="W507" i="1"/>
  <c r="X506" i="1"/>
  <c r="W506" i="1"/>
  <c r="X505" i="1"/>
  <c r="X510" i="1" s="1"/>
  <c r="W505" i="1"/>
  <c r="W511" i="1" s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V480" i="1"/>
  <c r="V479" i="1"/>
  <c r="W478" i="1"/>
  <c r="X478" i="1" s="1"/>
  <c r="N478" i="1"/>
  <c r="X477" i="1"/>
  <c r="W477" i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X467" i="1" s="1"/>
  <c r="N467" i="1"/>
  <c r="V465" i="1"/>
  <c r="V464" i="1"/>
  <c r="W463" i="1"/>
  <c r="X463" i="1" s="1"/>
  <c r="N463" i="1"/>
  <c r="W462" i="1"/>
  <c r="W464" i="1" s="1"/>
  <c r="N462" i="1"/>
  <c r="V460" i="1"/>
  <c r="V459" i="1"/>
  <c r="W458" i="1"/>
  <c r="X458" i="1" s="1"/>
  <c r="W457" i="1"/>
  <c r="X457" i="1" s="1"/>
  <c r="N457" i="1"/>
  <c r="W456" i="1"/>
  <c r="X456" i="1" s="1"/>
  <c r="N456" i="1"/>
  <c r="W455" i="1"/>
  <c r="X455" i="1" s="1"/>
  <c r="W454" i="1"/>
  <c r="X454" i="1" s="1"/>
  <c r="N454" i="1"/>
  <c r="W453" i="1"/>
  <c r="X453" i="1" s="1"/>
  <c r="W452" i="1"/>
  <c r="X452" i="1" s="1"/>
  <c r="N452" i="1"/>
  <c r="W451" i="1"/>
  <c r="X451" i="1" s="1"/>
  <c r="W450" i="1"/>
  <c r="X450" i="1" s="1"/>
  <c r="N450" i="1"/>
  <c r="W449" i="1"/>
  <c r="X449" i="1" s="1"/>
  <c r="W448" i="1"/>
  <c r="X448" i="1" s="1"/>
  <c r="W447" i="1"/>
  <c r="X447" i="1" s="1"/>
  <c r="N447" i="1"/>
  <c r="W446" i="1"/>
  <c r="X446" i="1" s="1"/>
  <c r="W445" i="1"/>
  <c r="X445" i="1" s="1"/>
  <c r="W444" i="1"/>
  <c r="X444" i="1" s="1"/>
  <c r="W443" i="1"/>
  <c r="X443" i="1" s="1"/>
  <c r="N443" i="1"/>
  <c r="W442" i="1"/>
  <c r="X442" i="1" s="1"/>
  <c r="W441" i="1"/>
  <c r="X441" i="1" s="1"/>
  <c r="X459" i="1" s="1"/>
  <c r="N441" i="1"/>
  <c r="V437" i="1"/>
  <c r="V436" i="1"/>
  <c r="W435" i="1"/>
  <c r="N435" i="1"/>
  <c r="V433" i="1"/>
  <c r="V432" i="1"/>
  <c r="W431" i="1"/>
  <c r="N431" i="1"/>
  <c r="V429" i="1"/>
  <c r="V428" i="1"/>
  <c r="X427" i="1"/>
  <c r="W427" i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N421" i="1"/>
  <c r="V419" i="1"/>
  <c r="V418" i="1"/>
  <c r="X417" i="1"/>
  <c r="W417" i="1"/>
  <c r="N417" i="1"/>
  <c r="W416" i="1"/>
  <c r="N416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X377" i="1" s="1"/>
  <c r="N377" i="1"/>
  <c r="W376" i="1"/>
  <c r="N376" i="1"/>
  <c r="V372" i="1"/>
  <c r="V371" i="1"/>
  <c r="W370" i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W360" i="1" s="1"/>
  <c r="N358" i="1"/>
  <c r="V356" i="1"/>
  <c r="V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Q522" i="1" s="1"/>
  <c r="N350" i="1"/>
  <c r="V347" i="1"/>
  <c r="V346" i="1"/>
  <c r="W345" i="1"/>
  <c r="W346" i="1" s="1"/>
  <c r="N345" i="1"/>
  <c r="V343" i="1"/>
  <c r="V342" i="1"/>
  <c r="W341" i="1"/>
  <c r="X341" i="1" s="1"/>
  <c r="N341" i="1"/>
  <c r="X340" i="1"/>
  <c r="X342" i="1" s="1"/>
  <c r="W340" i="1"/>
  <c r="V338" i="1"/>
  <c r="V337" i="1"/>
  <c r="W336" i="1"/>
  <c r="X336" i="1" s="1"/>
  <c r="N336" i="1"/>
  <c r="X335" i="1"/>
  <c r="W335" i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X323" i="1"/>
  <c r="W323" i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O522" i="1" s="1"/>
  <c r="N305" i="1"/>
  <c r="V302" i="1"/>
  <c r="V301" i="1"/>
  <c r="W300" i="1"/>
  <c r="X300" i="1" s="1"/>
  <c r="N300" i="1"/>
  <c r="W299" i="1"/>
  <c r="W302" i="1" s="1"/>
  <c r="N299" i="1"/>
  <c r="V297" i="1"/>
  <c r="V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X290" i="1"/>
  <c r="W290" i="1"/>
  <c r="N290" i="1"/>
  <c r="W289" i="1"/>
  <c r="X289" i="1" s="1"/>
  <c r="N289" i="1"/>
  <c r="W288" i="1"/>
  <c r="X288" i="1" s="1"/>
  <c r="N288" i="1"/>
  <c r="V285" i="1"/>
  <c r="V284" i="1"/>
  <c r="W283" i="1"/>
  <c r="X283" i="1" s="1"/>
  <c r="N283" i="1"/>
  <c r="W282" i="1"/>
  <c r="X282" i="1" s="1"/>
  <c r="N282" i="1"/>
  <c r="W281" i="1"/>
  <c r="N281" i="1"/>
  <c r="V279" i="1"/>
  <c r="V278" i="1"/>
  <c r="W277" i="1"/>
  <c r="X277" i="1" s="1"/>
  <c r="N277" i="1"/>
  <c r="X276" i="1"/>
  <c r="W276" i="1"/>
  <c r="X275" i="1"/>
  <c r="X278" i="1" s="1"/>
  <c r="W275" i="1"/>
  <c r="V273" i="1"/>
  <c r="V272" i="1"/>
  <c r="W271" i="1"/>
  <c r="X271" i="1" s="1"/>
  <c r="N271" i="1"/>
  <c r="X270" i="1"/>
  <c r="W270" i="1"/>
  <c r="N270" i="1"/>
  <c r="W269" i="1"/>
  <c r="N269" i="1"/>
  <c r="V267" i="1"/>
  <c r="V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X258" i="1"/>
  <c r="W258" i="1"/>
  <c r="N258" i="1"/>
  <c r="W257" i="1"/>
  <c r="X257" i="1" s="1"/>
  <c r="N257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X240" i="1"/>
  <c r="W240" i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W214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J522" i="1" s="1"/>
  <c r="V200" i="1"/>
  <c r="V199" i="1"/>
  <c r="W198" i="1"/>
  <c r="X198" i="1" s="1"/>
  <c r="N198" i="1"/>
  <c r="W197" i="1"/>
  <c r="X197" i="1" s="1"/>
  <c r="N197" i="1"/>
  <c r="W196" i="1"/>
  <c r="X196" i="1" s="1"/>
  <c r="N196" i="1"/>
  <c r="W195" i="1"/>
  <c r="X195" i="1" s="1"/>
  <c r="N195" i="1"/>
  <c r="V193" i="1"/>
  <c r="V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X175" i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X163" i="1" s="1"/>
  <c r="X165" i="1" s="1"/>
  <c r="N163" i="1"/>
  <c r="V161" i="1"/>
  <c r="V160" i="1"/>
  <c r="W159" i="1"/>
  <c r="X159" i="1" s="1"/>
  <c r="N159" i="1"/>
  <c r="W158" i="1"/>
  <c r="W160" i="1" s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N145" i="1"/>
  <c r="V142" i="1"/>
  <c r="V141" i="1"/>
  <c r="X140" i="1"/>
  <c r="W140" i="1"/>
  <c r="N140" i="1"/>
  <c r="W139" i="1"/>
  <c r="X139" i="1" s="1"/>
  <c r="N139" i="1"/>
  <c r="W138" i="1"/>
  <c r="X138" i="1" s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F522" i="1" s="1"/>
  <c r="N129" i="1"/>
  <c r="V126" i="1"/>
  <c r="V125" i="1"/>
  <c r="W124" i="1"/>
  <c r="X124" i="1" s="1"/>
  <c r="N124" i="1"/>
  <c r="X123" i="1"/>
  <c r="W123" i="1"/>
  <c r="N123" i="1"/>
  <c r="W122" i="1"/>
  <c r="X122" i="1" s="1"/>
  <c r="N122" i="1"/>
  <c r="W121" i="1"/>
  <c r="X121" i="1" s="1"/>
  <c r="N121" i="1"/>
  <c r="W120" i="1"/>
  <c r="X120" i="1" s="1"/>
  <c r="W119" i="1"/>
  <c r="X119" i="1" s="1"/>
  <c r="N119" i="1"/>
  <c r="W118" i="1"/>
  <c r="N118" i="1"/>
  <c r="V116" i="1"/>
  <c r="V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X106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X88" i="1" s="1"/>
  <c r="W87" i="1"/>
  <c r="X87" i="1" s="1"/>
  <c r="N87" i="1"/>
  <c r="V85" i="1"/>
  <c r="V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X57" i="1"/>
  <c r="W57" i="1"/>
  <c r="N57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4" i="1" s="1"/>
  <c r="N26" i="1"/>
  <c r="V24" i="1"/>
  <c r="V23" i="1"/>
  <c r="W22" i="1"/>
  <c r="N22" i="1"/>
  <c r="H10" i="1"/>
  <c r="A9" i="1"/>
  <c r="F10" i="1" s="1"/>
  <c r="D7" i="1"/>
  <c r="O6" i="1"/>
  <c r="N2" i="1"/>
  <c r="X92" i="1" l="1"/>
  <c r="X115" i="1"/>
  <c r="X192" i="1"/>
  <c r="X199" i="1"/>
  <c r="X331" i="1"/>
  <c r="X473" i="1"/>
  <c r="X203" i="1"/>
  <c r="X209" i="1" s="1"/>
  <c r="W209" i="1"/>
  <c r="X212" i="1"/>
  <c r="X213" i="1" s="1"/>
  <c r="W213" i="1"/>
  <c r="X404" i="1"/>
  <c r="X405" i="1" s="1"/>
  <c r="W405" i="1"/>
  <c r="W372" i="1"/>
  <c r="W371" i="1"/>
  <c r="X370" i="1"/>
  <c r="X371" i="1" s="1"/>
  <c r="W433" i="1"/>
  <c r="W432" i="1"/>
  <c r="X431" i="1"/>
  <c r="X432" i="1" s="1"/>
  <c r="W437" i="1"/>
  <c r="W436" i="1"/>
  <c r="X435" i="1"/>
  <c r="X436" i="1" s="1"/>
  <c r="W125" i="1"/>
  <c r="X118" i="1"/>
  <c r="X125" i="1" s="1"/>
  <c r="W285" i="1"/>
  <c r="X281" i="1"/>
  <c r="X284" i="1" s="1"/>
  <c r="W378" i="1"/>
  <c r="X376" i="1"/>
  <c r="X378" i="1" s="1"/>
  <c r="W429" i="1"/>
  <c r="X421" i="1"/>
  <c r="W38" i="1"/>
  <c r="W37" i="1"/>
  <c r="X36" i="1"/>
  <c r="X37" i="1" s="1"/>
  <c r="W42" i="1"/>
  <c r="W41" i="1"/>
  <c r="X40" i="1"/>
  <c r="X41" i="1" s="1"/>
  <c r="W46" i="1"/>
  <c r="W45" i="1"/>
  <c r="X44" i="1"/>
  <c r="X45" i="1" s="1"/>
  <c r="X141" i="1"/>
  <c r="W266" i="1"/>
  <c r="X256" i="1"/>
  <c r="X266" i="1" s="1"/>
  <c r="X412" i="1"/>
  <c r="V516" i="1"/>
  <c r="D522" i="1"/>
  <c r="E522" i="1"/>
  <c r="W92" i="1"/>
  <c r="W104" i="1"/>
  <c r="W116" i="1"/>
  <c r="W279" i="1"/>
  <c r="W337" i="1"/>
  <c r="W342" i="1"/>
  <c r="W412" i="1"/>
  <c r="U522" i="1"/>
  <c r="H9" i="1"/>
  <c r="A10" i="1"/>
  <c r="B522" i="1"/>
  <c r="W514" i="1"/>
  <c r="W513" i="1"/>
  <c r="W33" i="1"/>
  <c r="W61" i="1"/>
  <c r="W93" i="1"/>
  <c r="W103" i="1"/>
  <c r="W126" i="1"/>
  <c r="W173" i="1"/>
  <c r="X168" i="1"/>
  <c r="X172" i="1" s="1"/>
  <c r="W172" i="1"/>
  <c r="W192" i="1"/>
  <c r="W224" i="1"/>
  <c r="M522" i="1"/>
  <c r="W242" i="1"/>
  <c r="X227" i="1"/>
  <c r="X242" i="1" s="1"/>
  <c r="W273" i="1"/>
  <c r="W24" i="1"/>
  <c r="W53" i="1"/>
  <c r="W84" i="1"/>
  <c r="W115" i="1"/>
  <c r="W133" i="1"/>
  <c r="W141" i="1"/>
  <c r="W166" i="1"/>
  <c r="F9" i="1"/>
  <c r="J9" i="1"/>
  <c r="X22" i="1"/>
  <c r="X23" i="1" s="1"/>
  <c r="W23" i="1"/>
  <c r="V512" i="1"/>
  <c r="X26" i="1"/>
  <c r="X33" i="1" s="1"/>
  <c r="C522" i="1"/>
  <c r="W52" i="1"/>
  <c r="X56" i="1"/>
  <c r="X60" i="1" s="1"/>
  <c r="W60" i="1"/>
  <c r="X64" i="1"/>
  <c r="X84" i="1" s="1"/>
  <c r="W85" i="1"/>
  <c r="X95" i="1"/>
  <c r="X103" i="1" s="1"/>
  <c r="X129" i="1"/>
  <c r="X133" i="1" s="1"/>
  <c r="W134" i="1"/>
  <c r="G522" i="1"/>
  <c r="W142" i="1"/>
  <c r="H522" i="1"/>
  <c r="W154" i="1"/>
  <c r="X145" i="1"/>
  <c r="X154" i="1" s="1"/>
  <c r="W155" i="1"/>
  <c r="I522" i="1"/>
  <c r="W161" i="1"/>
  <c r="X158" i="1"/>
  <c r="X160" i="1" s="1"/>
  <c r="W165" i="1"/>
  <c r="W193" i="1"/>
  <c r="W199" i="1"/>
  <c r="W200" i="1"/>
  <c r="L522" i="1"/>
  <c r="W223" i="1"/>
  <c r="X217" i="1"/>
  <c r="X223" i="1" s="1"/>
  <c r="W243" i="1"/>
  <c r="W246" i="1"/>
  <c r="X245" i="1"/>
  <c r="X246" i="1" s="1"/>
  <c r="W247" i="1"/>
  <c r="W254" i="1"/>
  <c r="X249" i="1"/>
  <c r="X253" i="1" s="1"/>
  <c r="W253" i="1"/>
  <c r="W267" i="1"/>
  <c r="W272" i="1"/>
  <c r="X269" i="1"/>
  <c r="X272" i="1" s="1"/>
  <c r="X296" i="1"/>
  <c r="W210" i="1"/>
  <c r="W278" i="1"/>
  <c r="W284" i="1"/>
  <c r="W297" i="1"/>
  <c r="W301" i="1"/>
  <c r="W332" i="1"/>
  <c r="W338" i="1"/>
  <c r="W343" i="1"/>
  <c r="W347" i="1"/>
  <c r="W356" i="1"/>
  <c r="W413" i="1"/>
  <c r="S522" i="1"/>
  <c r="W419" i="1"/>
  <c r="X416" i="1"/>
  <c r="X418" i="1" s="1"/>
  <c r="W428" i="1"/>
  <c r="W474" i="1"/>
  <c r="W479" i="1"/>
  <c r="X476" i="1"/>
  <c r="X479" i="1" s="1"/>
  <c r="N522" i="1"/>
  <c r="W296" i="1"/>
  <c r="X299" i="1"/>
  <c r="X301" i="1" s="1"/>
  <c r="W307" i="1"/>
  <c r="P522" i="1"/>
  <c r="W331" i="1"/>
  <c r="X334" i="1"/>
  <c r="X337" i="1" s="1"/>
  <c r="X345" i="1"/>
  <c r="X346" i="1" s="1"/>
  <c r="X350" i="1"/>
  <c r="X355" i="1" s="1"/>
  <c r="W355" i="1"/>
  <c r="X358" i="1"/>
  <c r="X360" i="1" s="1"/>
  <c r="W361" i="1"/>
  <c r="W368" i="1"/>
  <c r="X363" i="1"/>
  <c r="X367" i="1" s="1"/>
  <c r="W367" i="1"/>
  <c r="W379" i="1"/>
  <c r="W394" i="1"/>
  <c r="X381" i="1"/>
  <c r="X394" i="1" s="1"/>
  <c r="W395" i="1"/>
  <c r="W402" i="1"/>
  <c r="X397" i="1"/>
  <c r="X401" i="1" s="1"/>
  <c r="W401" i="1"/>
  <c r="W418" i="1"/>
  <c r="X428" i="1"/>
  <c r="W459" i="1"/>
  <c r="W460" i="1"/>
  <c r="W465" i="1"/>
  <c r="X462" i="1"/>
  <c r="X464" i="1" s="1"/>
  <c r="W473" i="1"/>
  <c r="W480" i="1"/>
  <c r="W495" i="1"/>
  <c r="X492" i="1"/>
  <c r="X495" i="1" s="1"/>
  <c r="W496" i="1"/>
  <c r="R522" i="1"/>
  <c r="T522" i="1"/>
  <c r="W490" i="1"/>
  <c r="W515" i="1" l="1"/>
  <c r="X517" i="1"/>
  <c r="W516" i="1"/>
  <c r="W512" i="1"/>
</calcChain>
</file>

<file path=xl/sharedStrings.xml><?xml version="1.0" encoding="utf-8"?>
<sst xmlns="http://schemas.openxmlformats.org/spreadsheetml/2006/main" count="2228" uniqueCount="744">
  <si>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</si>
  <si>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</si>
  <si>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</si>
  <si>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</si>
  <si>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</si>
  <si>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</si>
  <si>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</si>
  <si>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</si>
  <si>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</si>
  <si>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</si>
  <si>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</si>
  <si>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</si>
  <si>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</si>
  <si>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</si>
  <si>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</si>
  <si>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</si>
  <si>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</si>
  <si>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</si>
  <si>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</si>
  <si>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</si>
  <si>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</si>
  <si>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</si>
  <si>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</si>
  <si>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</si>
  <si>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</si>
  <si>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</si>
  <si>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</si>
  <si>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</si>
  <si>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</si>
  <si>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</si>
  <si>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</si>
  <si>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</si>
  <si>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</si>
  <si>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</si>
  <si>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</si>
  <si>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</si>
  <si>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</si>
  <si>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</si>
  <si>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</si>
  <si>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</si>
  <si>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</si>
  <si>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</si>
  <si>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</si>
  <si>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</si>
  <si>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</si>
  <si>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</si>
  <si>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</si>
  <si>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</si>
  <si>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</si>
  <si>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</si>
  <si>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</si>
  <si>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</si>
  <si>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</si>
  <si>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</si>
  <si>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</si>
  <si>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</si>
  <si>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</si>
  <si>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</si>
  <si>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</si>
  <si>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</si>
  <si>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</si>
  <si>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</si>
  <si>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</si>
  <si>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</si>
  <si>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</si>
  <si>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</si>
  <si>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</si>
  <si>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</si>
  <si>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</si>
  <si>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</si>
  <si>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</si>
  <si>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</si>
  <si>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</si>
  <si>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</si>
  <si>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</si>
  <si>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</si>
  <si>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</si>
  <si>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</si>
  <si>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</si>
  <si>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</si>
  <si>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</si>
  <si>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</si>
  <si>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</si>
  <si>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</si>
  <si>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</si>
  <si>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</si>
  <si>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</si>
  <si>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</si>
  <si>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</si>
  <si>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</si>
  <si>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</si>
  <si>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</si>
  <si>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</si>
  <si>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</si>
  <si>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</si>
  <si>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</si>
  <si>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</si>
  <si>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</si>
  <si>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</si>
  <si>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</si>
  <si>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</si>
  <si>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</si>
  <si>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</si>
  <si>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</si>
  <si>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</si>
  <si>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</si>
  <si>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</si>
  <si>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</si>
  <si>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</si>
  <si>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</si>
  <si>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</si>
  <si>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</si>
  <si>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</si>
  <si>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</si>
  <si>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</si>
  <si>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</si>
  <si>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</si>
  <si>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</si>
  <si>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</si>
  <si>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</si>
  <si>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</si>
  <si>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</si>
  <si>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</si>
  <si>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</si>
  <si>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</si>
  <si>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</si>
  <si>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</si>
  <si>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</si>
  <si>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</si>
  <si>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</si>
  <si>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</si>
  <si>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</si>
  <si>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</si>
  <si>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</si>
  <si>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</si>
  <si>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</si>
  <si>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</si>
  <si>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</si>
  <si>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</si>
  <si>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</si>
  <si>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</si>
  <si>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</si>
  <si>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</si>
  <si>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</si>
  <si>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</si>
  <si>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</si>
  <si>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</si>
  <si>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</si>
  <si>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</si>
  <si>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</si>
  <si>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</si>
  <si>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</si>
  <si>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</si>
  <si>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</si>
  <si>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</si>
  <si>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</si>
  <si>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</si>
  <si>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</si>
  <si>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</si>
  <si>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</si>
  <si>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</si>
  <si>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</si>
  <si>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</si>
  <si>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</si>
  <si>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</si>
  <si>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</si>
  <si>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</si>
  <si>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</si>
  <si>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</si>
  <si>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</si>
  <si>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</si>
  <si>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</si>
  <si>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</si>
  <si>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</si>
  <si>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</si>
  <si>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</si>
  <si>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</si>
  <si>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</si>
  <si>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</si>
  <si>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</si>
  <si>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</si>
  <si>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</si>
  <si>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</si>
  <si>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</si>
  <si>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</si>
  <si>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</si>
  <si>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</si>
  <si>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</si>
  <si>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</si>
  <si>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</si>
  <si>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</si>
  <si>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</si>
  <si>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</si>
  <si>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</si>
  <si>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</si>
  <si>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</si>
  <si>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</si>
  <si>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</si>
  <si>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</si>
  <si>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</si>
  <si>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</si>
  <si>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</si>
  <si>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</si>
  <si>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</si>
  <si>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</si>
  <si>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</si>
  <si>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</si>
  <si>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</si>
  <si>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</si>
  <si>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</si>
  <si>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</si>
  <si>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</si>
  <si>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</si>
  <si>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</si>
  <si>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</si>
  <si>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</si>
  <si>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</si>
  <si>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</si>
  <si>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</si>
  <si>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</si>
  <si>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</si>
  <si>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</si>
  <si>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</si>
  <si>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</si>
  <si>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</si>
  <si>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</si>
  <si>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</si>
  <si>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</si>
  <si>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</si>
  <si>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</si>
  <si>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</si>
  <si>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</si>
  <si>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</si>
  <si>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</si>
  <si>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</si>
  <si>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</si>
  <si>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</si>
  <si>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</si>
  <si>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</si>
  <si>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</si>
  <si>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</si>
  <si>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</si>
  <si>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</si>
  <si>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</si>
  <si>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</si>
  <si>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</si>
  <si>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</si>
  <si>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</si>
  <si>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</si>
  <si>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</si>
  <si>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</si>
  <si>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</si>
  <si>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</si>
  <si>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</si>
  <si>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</si>
  <si>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</si>
  <si>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</si>
  <si>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</si>
  <si>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</si>
  <si>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</si>
  <si>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</si>
  <si>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</si>
  <si>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</si>
  <si>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</si>
  <si>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</si>
  <si>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</si>
  <si>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</si>
  <si>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</si>
  <si>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</si>
  <si>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</si>
  <si>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</si>
  <si>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</si>
  <si>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</si>
  <si>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</si>
  <si>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</si>
  <si>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</si>
  <si>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</si>
  <si>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</si>
  <si>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</si>
  <si>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</si>
  <si>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</si>
  <si>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</si>
  <si>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</si>
  <si>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</si>
  <si>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</si>
  <si>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</si>
  <si>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</si>
  <si>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</si>
  <si>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</si>
  <si>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</si>
  <si>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</si>
  <si>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</si>
  <si>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</si>
  <si>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</si>
  <si>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</si>
  <si>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</si>
  <si>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</si>
  <si>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</si>
  <si>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</si>
  <si>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</si>
  <si>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</si>
  <si>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</si>
  <si>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</si>
  <si>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</si>
  <si>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</si>
  <si>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</si>
  <si>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</si>
  <si>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</si>
  <si>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</si>
  <si>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</si>
  <si>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</si>
  <si>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</si>
  <si>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</si>
  <si>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</si>
  <si>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</si>
  <si>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</si>
  <si>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</si>
  <si>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</si>
  <si>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</si>
  <si>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</si>
  <si>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</si>
  <si>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</si>
  <si>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</si>
  <si>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</si>
  <si>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</si>
  <si>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</si>
  <si>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</si>
  <si>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</si>
  <si>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</si>
  <si>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</si>
  <si>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</si>
  <si>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</si>
  <si>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</si>
  <si>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</si>
  <si>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</si>
  <si>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</si>
  <si>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</si>
  <si>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</si>
  <si>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</si>
  <si>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</si>
  <si>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</si>
  <si>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</si>
  <si>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</si>
  <si>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</si>
  <si>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</si>
  <si>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</si>
  <si>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</si>
  <si>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</si>
  <si>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</si>
  <si>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</si>
  <si>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</si>
  <si>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</si>
  <si>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</si>
  <si>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</si>
  <si>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</si>
  <si>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</si>
  <si>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</si>
  <si>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</si>
  <si>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</si>
  <si>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</si>
  <si>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</si>
  <si>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</si>
  <si>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</si>
  <si>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</si>
  <si>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</si>
  <si>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</si>
  <si>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</si>
  <si>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</si>
  <si>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</si>
  <si>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</si>
  <si>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</si>
  <si>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</si>
  <si>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</si>
  <si>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</si>
  <si>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</si>
  <si>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</si>
  <si>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</si>
  <si>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</si>
  <si>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</si>
  <si>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</si>
  <si>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</si>
  <si>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</si>
  <si>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</si>
  <si>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</si>
  <si>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</si>
  <si>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</si>
  <si>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</si>
  <si>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</si>
  <si>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</si>
  <si>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</si>
  <si>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</si>
  <si>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</si>
  <si>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</si>
  <si>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</si>
  <si>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</si>
  <si>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</si>
  <si>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</si>
  <si>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</si>
  <si>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</si>
  <si>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</si>
  <si>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</si>
  <si>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</si>
  <si>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</si>
  <si>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</si>
  <si>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</si>
  <si>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</si>
  <si>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</si>
  <si>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</si>
  <si>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</si>
  <si>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</si>
  <si>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</si>
  <si>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</si>
  <si>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</si>
  <si>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</si>
  <si>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</si>
  <si>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</si>
  <si>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</si>
  <si>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</si>
  <si>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</si>
  <si>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</si>
  <si>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</si>
  <si>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</si>
  <si>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</si>
  <si>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</si>
  <si>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</si>
  <si>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</si>
  <si>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</si>
  <si>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</si>
  <si>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</si>
  <si>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</si>
  <si>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</si>
  <si>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</si>
  <si>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</si>
  <si>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</si>
  <si>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</si>
  <si>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</si>
  <si>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</si>
  <si>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</si>
  <si>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</si>
  <si>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</si>
  <si>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</si>
  <si>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</si>
  <si>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</si>
  <si>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</si>
  <si>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</si>
  <si>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</si>
  <si>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</si>
  <si>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</si>
  <si>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</si>
  <si>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</si>
  <si>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</si>
  <si>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</si>
  <si>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</si>
  <si>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</si>
  <si>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</si>
  <si>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</si>
  <si>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</si>
  <si>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</si>
  <si>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</si>
  <si>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</si>
  <si>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</si>
  <si>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</si>
  <si>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</si>
  <si>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</si>
  <si>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</si>
  <si>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</si>
  <si>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</si>
  <si>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</si>
  <si>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</si>
  <si>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</si>
  <si>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</si>
  <si>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</si>
  <si>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</si>
  <si>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</si>
  <si>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</si>
  <si>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</si>
  <si>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</si>
  <si>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</si>
  <si>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</si>
  <si>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</si>
  <si>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</si>
  <si>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</si>
  <si>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</si>
  <si>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</si>
  <si>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</si>
  <si>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</si>
  <si>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</si>
  <si>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</si>
  <si>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</si>
  <si>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</si>
  <si>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</si>
  <si>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</si>
  <si>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</si>
  <si>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</si>
  <si>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</si>
  <si>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</si>
  <si>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</si>
  <si>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</si>
  <si>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</si>
  <si>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</si>
  <si>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</si>
  <si>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</si>
  <si>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</si>
  <si>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</si>
  <si>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</si>
  <si>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</si>
  <si>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</si>
  <si>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</si>
  <si>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</si>
  <si>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</si>
  <si>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</si>
  <si>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</si>
  <si>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</si>
  <si>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</si>
  <si>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</si>
  <si>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</si>
  <si>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</si>
  <si>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</si>
  <si>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</si>
  <si>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</si>
  <si>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</si>
  <si>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</si>
  <si>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</si>
  <si>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</si>
  <si>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</si>
  <si>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</si>
  <si>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</si>
  <si>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</si>
  <si>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</si>
  <si>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</si>
  <si>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</si>
  <si>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</si>
  <si>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</si>
  <si>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</si>
  <si>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</si>
  <si>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</si>
  <si>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</si>
  <si>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</si>
  <si>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</si>
  <si>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</si>
  <si>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</si>
  <si>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</si>
  <si>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</si>
  <si>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</si>
  <si>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</si>
  <si>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</si>
  <si>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</si>
  <si>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</si>
  <si>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</si>
  <si>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</si>
  <si>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</si>
  <si>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</si>
  <si>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</si>
  <si>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</si>
  <si>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</si>
  <si>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</si>
  <si>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</si>
  <si>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</si>
  <si>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</si>
  <si>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</si>
  <si>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</si>
  <si>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</si>
  <si>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</si>
  <si>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</si>
  <si>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</si>
  <si>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</si>
  <si>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</si>
  <si>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</si>
  <si>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</si>
  <si>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</si>
  <si>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</si>
  <si>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</si>
  <si>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</si>
  <si>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</si>
  <si>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</si>
  <si>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</si>
  <si>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</si>
  <si>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</si>
  <si>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</si>
  <si>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</si>
  <si>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</si>
  <si>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</si>
  <si>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</si>
  <si>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</si>
  <si>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</si>
  <si>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</si>
  <si>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</si>
  <si>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</si>
  <si>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</si>
  <si>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</si>
  <si>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</si>
  <si>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</si>
  <si>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</si>
  <si>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</si>
  <si>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</si>
  <si>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</si>
  <si>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</si>
  <si>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</si>
  <si>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</si>
  <si>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</si>
  <si>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</si>
  <si>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</si>
  <si>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</si>
  <si>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</si>
  <si>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</si>
  <si>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</si>
  <si>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</si>
  <si>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</si>
  <si>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</si>
  <si>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</si>
  <si>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</si>
  <si>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</si>
  <si>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</si>
  <si>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</si>
  <si>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</si>
  <si>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</si>
  <si>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</si>
  <si>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</si>
  <si>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</si>
  <si>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</si>
  <si>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</si>
  <si>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</si>
  <si>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</si>
  <si>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</si>
  <si>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</si>
  <si>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</si>
  <si>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</si>
  <si>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</si>
  <si>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</si>
  <si>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</si>
  <si>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</si>
  <si>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</si>
  <si>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</si>
  <si>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</si>
  <si>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</si>
  <si>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</si>
  <si>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</si>
  <si>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</si>
  <si>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</si>
  <si>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</si>
  <si>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</si>
  <si>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</si>
  <si>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</si>
  <si>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</si>
  <si>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</si>
  <si>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</si>
  <si>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</si>
  <si>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</si>
  <si>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</si>
  <si>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</si>
  <si>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</si>
  <si>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</si>
  <si>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</si>
  <si>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</si>
  <si>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</si>
  <si>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</si>
  <si>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</si>
  <si>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</si>
  <si>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</si>
  <si>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</si>
  <si>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</si>
  <si>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</si>
  <si>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</si>
  <si>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</si>
  <si>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</si>
  <si>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</si>
  <si>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</si>
  <si>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</si>
  <si>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</si>
  <si>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</si>
  <si>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</si>
  <si>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</si>
  <si>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</si>
  <si>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</si>
  <si>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</si>
  <si>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</si>
  <si>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</si>
  <si>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</si>
  <si>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</si>
  <si>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</si>
  <si>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</si>
  <si>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</si>
  <si>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</si>
  <si>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</si>
  <si>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</si>
  <si>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</si>
  <si>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</si>
  <si>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</si>
  <si>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</si>
  <si>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</si>
  <si>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</si>
  <si>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</si>
  <si>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</si>
  <si>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</si>
  <si>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</si>
  <si>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</si>
  <si>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</si>
  <si>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</si>
  <si>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</si>
  <si>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</si>
  <si>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</si>
  <si>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</si>
  <si>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</si>
  <si>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</si>
  <si>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</si>
  <si>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</si>
  <si>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</si>
  <si>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</si>
  <si>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</si>
  <si>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</si>
  <si>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</si>
  <si>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</si>
  <si>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</si>
  <si>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</si>
  <si>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</si>
  <si>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</si>
  <si>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</si>
  <si>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</si>
  <si>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</si>
  <si>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</si>
  <si>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</si>
  <si>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</si>
  <si>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</si>
  <si>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</si>
  <si>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</si>
  <si>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</si>
  <si>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</si>
  <si>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</si>
  <si>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</si>
  <si>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</si>
  <si>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</si>
  <si>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</si>
  <si>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</si>
  <si>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</si>
  <si>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</si>
  <si>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</si>
  <si>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</si>
  <si>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</si>
  <si>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</si>
  <si>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</si>
  <si>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</si>
  <si>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</si>
  <si>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111001-Б234</t>
  </si>
  <si>
    <t>загрузить отдельно, подписать Бердянск, маш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</si>
</sst>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0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topLeftCell="A2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501" t="s">
        <v>0</v>
      </c>
      <c r="E1" s="358"/>
      <c r="F1" s="358"/>
      <c r="G1" s="12" t="s">
        <v>1</v>
      </c>
      <c r="H1" s="501" t="s">
        <v>2</v>
      </c>
      <c r="I1" s="358"/>
      <c r="J1" s="358"/>
      <c r="K1" s="358"/>
      <c r="L1" s="358"/>
      <c r="M1" s="358"/>
      <c r="N1" s="358"/>
      <c r="O1" s="358"/>
      <c r="P1" s="357" t="s">
        <v>3</v>
      </c>
      <c r="Q1" s="358"/>
      <c r="R1" s="35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70"/>
      <c r="P2" s="370"/>
      <c r="Q2" s="370"/>
      <c r="R2" s="370"/>
      <c r="S2" s="370"/>
      <c r="T2" s="370"/>
      <c r="U2" s="370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70"/>
      <c r="O3" s="370"/>
      <c r="P3" s="370"/>
      <c r="Q3" s="370"/>
      <c r="R3" s="370"/>
      <c r="S3" s="370"/>
      <c r="T3" s="370"/>
      <c r="U3" s="370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600" t="s">
        <v>8</v>
      </c>
      <c r="B5" s="355"/>
      <c r="C5" s="356"/>
      <c r="D5" s="636" t="s">
        <v>742</v>
      </c>
      <c r="E5" s="637"/>
      <c r="F5" s="425" t="s">
        <v>9</v>
      </c>
      <c r="G5" s="356"/>
      <c r="H5" s="636" t="s">
        <v>743</v>
      </c>
      <c r="I5" s="698"/>
      <c r="J5" s="698"/>
      <c r="K5" s="698"/>
      <c r="L5" s="637"/>
      <c r="N5" s="24" t="s">
        <v>10</v>
      </c>
      <c r="O5" s="408">
        <v>45346</v>
      </c>
      <c r="P5" s="409"/>
      <c r="R5" s="388" t="s">
        <v>11</v>
      </c>
      <c r="S5" s="389"/>
      <c r="T5" s="572" t="s">
        <v>12</v>
      </c>
      <c r="U5" s="409"/>
      <c r="Z5" s="51"/>
      <c r="AA5" s="51"/>
      <c r="AB5" s="51"/>
    </row>
    <row r="6" spans="1:29" s="348" customFormat="1" ht="24" customHeight="1" x14ac:dyDescent="0.2">
      <c r="A6" s="600" t="s">
        <v>13</v>
      </c>
      <c r="B6" s="355"/>
      <c r="C6" s="356"/>
      <c r="D6" s="451" t="s">
        <v>14</v>
      </c>
      <c r="E6" s="452"/>
      <c r="F6" s="452"/>
      <c r="G6" s="452"/>
      <c r="H6" s="452"/>
      <c r="I6" s="452"/>
      <c r="J6" s="452"/>
      <c r="K6" s="452"/>
      <c r="L6" s="409"/>
      <c r="N6" s="24" t="s">
        <v>15</v>
      </c>
      <c r="O6" s="623" t="str">
        <f>IF(O5=0," ",CHOOSE(WEEKDAY(O5,2),"Понедельник","Вторник","Среда","Четверг","Пятница","Суббота","Воскресенье"))</f>
        <v>Суббота</v>
      </c>
      <c r="P6" s="361"/>
      <c r="R6" s="675" t="s">
        <v>16</v>
      </c>
      <c r="S6" s="389"/>
      <c r="T6" s="553" t="s">
        <v>17</v>
      </c>
      <c r="U6" s="554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25" t="str">
        <f>IFERROR(VLOOKUP(DeliveryAddress,Table,3,0),1)</f>
        <v>1</v>
      </c>
      <c r="E7" s="526"/>
      <c r="F7" s="526"/>
      <c r="G7" s="526"/>
      <c r="H7" s="526"/>
      <c r="I7" s="526"/>
      <c r="J7" s="526"/>
      <c r="K7" s="526"/>
      <c r="L7" s="466"/>
      <c r="N7" s="24"/>
      <c r="O7" s="42"/>
      <c r="P7" s="42"/>
      <c r="R7" s="370"/>
      <c r="S7" s="389"/>
      <c r="T7" s="555"/>
      <c r="U7" s="556"/>
      <c r="Z7" s="51"/>
      <c r="AA7" s="51"/>
      <c r="AB7" s="51"/>
    </row>
    <row r="8" spans="1:29" s="348" customFormat="1" ht="25.5" customHeight="1" x14ac:dyDescent="0.2">
      <c r="A8" s="398" t="s">
        <v>18</v>
      </c>
      <c r="B8" s="378"/>
      <c r="C8" s="379"/>
      <c r="D8" s="680"/>
      <c r="E8" s="681"/>
      <c r="F8" s="681"/>
      <c r="G8" s="681"/>
      <c r="H8" s="681"/>
      <c r="I8" s="681"/>
      <c r="J8" s="681"/>
      <c r="K8" s="681"/>
      <c r="L8" s="682"/>
      <c r="N8" s="24" t="s">
        <v>19</v>
      </c>
      <c r="O8" s="442">
        <v>0.5</v>
      </c>
      <c r="P8" s="409"/>
      <c r="R8" s="370"/>
      <c r="S8" s="389"/>
      <c r="T8" s="555"/>
      <c r="U8" s="556"/>
      <c r="Z8" s="51"/>
      <c r="AA8" s="51"/>
      <c r="AB8" s="51"/>
    </row>
    <row r="9" spans="1:29" s="348" customFormat="1" ht="39.950000000000003" customHeight="1" x14ac:dyDescent="0.2">
      <c r="A9" s="3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448"/>
      <c r="E9" s="449"/>
      <c r="F9" s="3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478" t="str">
        <f>IF(AND($A$9="Тип доверенности/получателя при получении в адресе перегруза:",$D$9="Разовая доверенность"),"Введите ФИО","")</f>
        <v/>
      </c>
      <c r="I9" s="449"/>
      <c r="J9" s="4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9"/>
      <c r="L9" s="449"/>
      <c r="N9" s="26" t="s">
        <v>20</v>
      </c>
      <c r="O9" s="408"/>
      <c r="P9" s="409"/>
      <c r="R9" s="370"/>
      <c r="S9" s="389"/>
      <c r="T9" s="557"/>
      <c r="U9" s="558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3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448"/>
      <c r="E10" s="449"/>
      <c r="F10" s="3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481" t="str">
        <f>IFERROR(VLOOKUP($D$10,Proxy,2,FALSE),"")</f>
        <v/>
      </c>
      <c r="I10" s="370"/>
      <c r="J10" s="370"/>
      <c r="K10" s="370"/>
      <c r="L10" s="370"/>
      <c r="N10" s="26" t="s">
        <v>21</v>
      </c>
      <c r="O10" s="442"/>
      <c r="P10" s="409"/>
      <c r="S10" s="24" t="s">
        <v>22</v>
      </c>
      <c r="T10" s="708" t="s">
        <v>23</v>
      </c>
      <c r="U10" s="554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2"/>
      <c r="P11" s="409"/>
      <c r="S11" s="24" t="s">
        <v>26</v>
      </c>
      <c r="T11" s="430" t="s">
        <v>27</v>
      </c>
      <c r="U11" s="431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416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465"/>
      <c r="P12" s="466"/>
      <c r="Q12" s="23"/>
      <c r="S12" s="24"/>
      <c r="T12" s="358"/>
      <c r="U12" s="370"/>
      <c r="Z12" s="51"/>
      <c r="AA12" s="51"/>
      <c r="AB12" s="51"/>
    </row>
    <row r="13" spans="1:29" s="348" customFormat="1" ht="23.25" customHeight="1" x14ac:dyDescent="0.2">
      <c r="A13" s="416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430"/>
      <c r="P13" s="431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416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402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604" t="s">
        <v>34</v>
      </c>
      <c r="O15" s="358"/>
      <c r="P15" s="358"/>
      <c r="Q15" s="358"/>
      <c r="R15" s="35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5"/>
      <c r="O16" s="605"/>
      <c r="P16" s="605"/>
      <c r="Q16" s="605"/>
      <c r="R16" s="60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2" t="s">
        <v>35</v>
      </c>
      <c r="B17" s="362" t="s">
        <v>36</v>
      </c>
      <c r="C17" s="595" t="s">
        <v>37</v>
      </c>
      <c r="D17" s="362" t="s">
        <v>38</v>
      </c>
      <c r="E17" s="363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620"/>
      <c r="P17" s="620"/>
      <c r="Q17" s="620"/>
      <c r="R17" s="363"/>
      <c r="S17" s="376" t="s">
        <v>48</v>
      </c>
      <c r="T17" s="356"/>
      <c r="U17" s="362" t="s">
        <v>49</v>
      </c>
      <c r="V17" s="362" t="s">
        <v>50</v>
      </c>
      <c r="W17" s="686" t="s">
        <v>51</v>
      </c>
      <c r="X17" s="362" t="s">
        <v>52</v>
      </c>
      <c r="Y17" s="381" t="s">
        <v>53</v>
      </c>
      <c r="Z17" s="381" t="s">
        <v>54</v>
      </c>
      <c r="AA17" s="381" t="s">
        <v>55</v>
      </c>
      <c r="AB17" s="653"/>
      <c r="AC17" s="654"/>
      <c r="AD17" s="606"/>
      <c r="BA17" s="660" t="s">
        <v>56</v>
      </c>
    </row>
    <row r="18" spans="1:53" ht="14.25" customHeight="1" x14ac:dyDescent="0.2">
      <c r="A18" s="368"/>
      <c r="B18" s="368"/>
      <c r="C18" s="368"/>
      <c r="D18" s="364"/>
      <c r="E18" s="365"/>
      <c r="F18" s="368"/>
      <c r="G18" s="368"/>
      <c r="H18" s="368"/>
      <c r="I18" s="368"/>
      <c r="J18" s="368"/>
      <c r="K18" s="368"/>
      <c r="L18" s="368"/>
      <c r="M18" s="368"/>
      <c r="N18" s="364"/>
      <c r="O18" s="621"/>
      <c r="P18" s="621"/>
      <c r="Q18" s="621"/>
      <c r="R18" s="365"/>
      <c r="S18" s="347" t="s">
        <v>57</v>
      </c>
      <c r="T18" s="347" t="s">
        <v>58</v>
      </c>
      <c r="U18" s="368"/>
      <c r="V18" s="368"/>
      <c r="W18" s="687"/>
      <c r="X18" s="368"/>
      <c r="Y18" s="382"/>
      <c r="Z18" s="382"/>
      <c r="AA18" s="655"/>
      <c r="AB18" s="656"/>
      <c r="AC18" s="657"/>
      <c r="AD18" s="607"/>
      <c r="BA18" s="370"/>
    </row>
    <row r="19" spans="1:53" ht="27.75" hidden="1" customHeight="1" x14ac:dyDescent="0.2">
      <c r="A19" s="417" t="s">
        <v>59</v>
      </c>
      <c r="B19" s="418"/>
      <c r="C19" s="418"/>
      <c r="D19" s="418"/>
      <c r="E19" s="418"/>
      <c r="F19" s="418"/>
      <c r="G19" s="418"/>
      <c r="H19" s="418"/>
      <c r="I19" s="418"/>
      <c r="J19" s="418"/>
      <c r="K19" s="418"/>
      <c r="L19" s="418"/>
      <c r="M19" s="418"/>
      <c r="N19" s="418"/>
      <c r="O19" s="418"/>
      <c r="P19" s="418"/>
      <c r="Q19" s="418"/>
      <c r="R19" s="418"/>
      <c r="S19" s="418"/>
      <c r="T19" s="418"/>
      <c r="U19" s="418"/>
      <c r="V19" s="418"/>
      <c r="W19" s="418"/>
      <c r="X19" s="418"/>
      <c r="Y19" s="48"/>
      <c r="Z19" s="48"/>
    </row>
    <row r="20" spans="1:53" ht="16.5" hidden="1" customHeight="1" x14ac:dyDescent="0.25">
      <c r="A20" s="403" t="s">
        <v>59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46"/>
      <c r="Z20" s="346"/>
    </row>
    <row r="21" spans="1:53" ht="14.25" hidden="1" customHeight="1" x14ac:dyDescent="0.25">
      <c r="A21" s="369" t="s">
        <v>60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45"/>
      <c r="Z21" s="34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1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0"/>
      <c r="P22" s="360"/>
      <c r="Q22" s="360"/>
      <c r="R22" s="361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3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84"/>
      <c r="N23" s="377" t="s">
        <v>66</v>
      </c>
      <c r="O23" s="378"/>
      <c r="P23" s="378"/>
      <c r="Q23" s="378"/>
      <c r="R23" s="378"/>
      <c r="S23" s="378"/>
      <c r="T23" s="379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hidden="1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84"/>
      <c r="N24" s="377" t="s">
        <v>66</v>
      </c>
      <c r="O24" s="378"/>
      <c r="P24" s="378"/>
      <c r="Q24" s="378"/>
      <c r="R24" s="378"/>
      <c r="S24" s="378"/>
      <c r="T24" s="379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hidden="1" customHeight="1" x14ac:dyDescent="0.25">
      <c r="A25" s="369" t="s">
        <v>68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45"/>
      <c r="Z25" s="34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6">
        <v>4607091383881</v>
      </c>
      <c r="E26" s="361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0"/>
      <c r="P26" s="360"/>
      <c r="Q26" s="360"/>
      <c r="R26" s="361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1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0"/>
      <c r="P27" s="360"/>
      <c r="Q27" s="360"/>
      <c r="R27" s="361"/>
      <c r="S27" s="34"/>
      <c r="T27" s="34"/>
      <c r="U27" s="35" t="s">
        <v>65</v>
      </c>
      <c r="V27" s="350">
        <v>0</v>
      </c>
      <c r="W27" s="35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1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0"/>
      <c r="P28" s="360"/>
      <c r="Q28" s="360"/>
      <c r="R28" s="361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6">
        <v>4680115881853</v>
      </c>
      <c r="E29" s="361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0"/>
      <c r="P29" s="360"/>
      <c r="Q29" s="360"/>
      <c r="R29" s="361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6">
        <v>4607091383911</v>
      </c>
      <c r="E30" s="361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0"/>
      <c r="P30" s="360"/>
      <c r="Q30" s="360"/>
      <c r="R30" s="361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6">
        <v>4607091383911</v>
      </c>
      <c r="E31" s="361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6" t="s">
        <v>80</v>
      </c>
      <c r="O31" s="360"/>
      <c r="P31" s="360"/>
      <c r="Q31" s="360"/>
      <c r="R31" s="361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6">
        <v>4607091388244</v>
      </c>
      <c r="E32" s="361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1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0"/>
      <c r="P32" s="360"/>
      <c r="Q32" s="360"/>
      <c r="R32" s="361"/>
      <c r="S32" s="34"/>
      <c r="T32" s="34"/>
      <c r="U32" s="35" t="s">
        <v>65</v>
      </c>
      <c r="V32" s="350">
        <v>0</v>
      </c>
      <c r="W32" s="351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3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84"/>
      <c r="N33" s="377" t="s">
        <v>66</v>
      </c>
      <c r="O33" s="378"/>
      <c r="P33" s="378"/>
      <c r="Q33" s="378"/>
      <c r="R33" s="378"/>
      <c r="S33" s="378"/>
      <c r="T33" s="379"/>
      <c r="U33" s="37" t="s">
        <v>67</v>
      </c>
      <c r="V33" s="352">
        <f>IFERROR(V26/H26,"0")+IFERROR(V27/H27,"0")+IFERROR(V28/H28,"0")+IFERROR(V29/H29,"0")+IFERROR(V30/H30,"0")+IFERROR(V31/H31,"0")+IFERROR(V32/H32,"0")</f>
        <v>0</v>
      </c>
      <c r="W33" s="352">
        <f>IFERROR(W26/H26,"0")+IFERROR(W27/H27,"0")+IFERROR(W28/H28,"0")+IFERROR(W29/H29,"0")+IFERROR(W30/H30,"0")+IFERROR(W31/H31,"0")+IFERROR(W32/H32,"0")</f>
        <v>0</v>
      </c>
      <c r="X33" s="352">
        <f>IFERROR(IF(X26="",0,X26),"0")+IFERROR(IF(X27="",0,X27),"0")+IFERROR(IF(X28="",0,X28),"0")+IFERROR(IF(X29="",0,X29),"0")+IFERROR(IF(X30="",0,X30),"0")+IFERROR(IF(X31="",0,X31),"0")+IFERROR(IF(X32="",0,X32),"0")</f>
        <v>0</v>
      </c>
      <c r="Y33" s="353"/>
      <c r="Z33" s="353"/>
    </row>
    <row r="34" spans="1:53" hidden="1" x14ac:dyDescent="0.2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84"/>
      <c r="N34" s="377" t="s">
        <v>66</v>
      </c>
      <c r="O34" s="378"/>
      <c r="P34" s="378"/>
      <c r="Q34" s="378"/>
      <c r="R34" s="378"/>
      <c r="S34" s="378"/>
      <c r="T34" s="379"/>
      <c r="U34" s="37" t="s">
        <v>65</v>
      </c>
      <c r="V34" s="352">
        <f>IFERROR(SUM(V26:V32),"0")</f>
        <v>0</v>
      </c>
      <c r="W34" s="352">
        <f>IFERROR(SUM(W26:W32),"0")</f>
        <v>0</v>
      </c>
      <c r="X34" s="37"/>
      <c r="Y34" s="353"/>
      <c r="Z34" s="353"/>
    </row>
    <row r="35" spans="1:53" ht="14.25" hidden="1" customHeight="1" x14ac:dyDescent="0.25">
      <c r="A35" s="369" t="s">
        <v>83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45"/>
      <c r="Z35" s="345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6">
        <v>4607091388503</v>
      </c>
      <c r="E36" s="361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0"/>
      <c r="P36" s="360"/>
      <c r="Q36" s="360"/>
      <c r="R36" s="361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3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84"/>
      <c r="N37" s="377" t="s">
        <v>66</v>
      </c>
      <c r="O37" s="378"/>
      <c r="P37" s="378"/>
      <c r="Q37" s="378"/>
      <c r="R37" s="378"/>
      <c r="S37" s="378"/>
      <c r="T37" s="379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hidden="1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84"/>
      <c r="N38" s="377" t="s">
        <v>66</v>
      </c>
      <c r="O38" s="378"/>
      <c r="P38" s="378"/>
      <c r="Q38" s="378"/>
      <c r="R38" s="378"/>
      <c r="S38" s="378"/>
      <c r="T38" s="379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hidden="1" customHeight="1" x14ac:dyDescent="0.25">
      <c r="A39" s="369" t="s">
        <v>88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45"/>
      <c r="Z39" s="345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6">
        <v>4607091388282</v>
      </c>
      <c r="E40" s="361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0"/>
      <c r="P40" s="360"/>
      <c r="Q40" s="360"/>
      <c r="R40" s="361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3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84"/>
      <c r="N41" s="377" t="s">
        <v>66</v>
      </c>
      <c r="O41" s="378"/>
      <c r="P41" s="378"/>
      <c r="Q41" s="378"/>
      <c r="R41" s="378"/>
      <c r="S41" s="378"/>
      <c r="T41" s="379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hidden="1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84"/>
      <c r="N42" s="377" t="s">
        <v>66</v>
      </c>
      <c r="O42" s="378"/>
      <c r="P42" s="378"/>
      <c r="Q42" s="378"/>
      <c r="R42" s="378"/>
      <c r="S42" s="378"/>
      <c r="T42" s="379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hidden="1" customHeight="1" x14ac:dyDescent="0.25">
      <c r="A43" s="369" t="s">
        <v>92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45"/>
      <c r="Z43" s="345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6">
        <v>4607091389111</v>
      </c>
      <c r="E44" s="361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0"/>
      <c r="P44" s="360"/>
      <c r="Q44" s="360"/>
      <c r="R44" s="361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3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84"/>
      <c r="N45" s="377" t="s">
        <v>66</v>
      </c>
      <c r="O45" s="378"/>
      <c r="P45" s="378"/>
      <c r="Q45" s="378"/>
      <c r="R45" s="378"/>
      <c r="S45" s="378"/>
      <c r="T45" s="379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hidden="1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84"/>
      <c r="N46" s="377" t="s">
        <v>66</v>
      </c>
      <c r="O46" s="378"/>
      <c r="P46" s="378"/>
      <c r="Q46" s="378"/>
      <c r="R46" s="378"/>
      <c r="S46" s="378"/>
      <c r="T46" s="379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hidden="1" customHeight="1" x14ac:dyDescent="0.2">
      <c r="A47" s="417" t="s">
        <v>95</v>
      </c>
      <c r="B47" s="418"/>
      <c r="C47" s="418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P47" s="418"/>
      <c r="Q47" s="418"/>
      <c r="R47" s="418"/>
      <c r="S47" s="418"/>
      <c r="T47" s="418"/>
      <c r="U47" s="418"/>
      <c r="V47" s="418"/>
      <c r="W47" s="418"/>
      <c r="X47" s="418"/>
      <c r="Y47" s="48"/>
      <c r="Z47" s="48"/>
    </row>
    <row r="48" spans="1:53" ht="16.5" hidden="1" customHeight="1" x14ac:dyDescent="0.25">
      <c r="A48" s="403" t="s">
        <v>96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46"/>
      <c r="Z48" s="346"/>
    </row>
    <row r="49" spans="1:53" ht="14.25" hidden="1" customHeight="1" x14ac:dyDescent="0.25">
      <c r="A49" s="369" t="s">
        <v>97</v>
      </c>
      <c r="B49" s="370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45"/>
      <c r="Z49" s="345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66">
        <v>4680115881440</v>
      </c>
      <c r="E50" s="361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0"/>
      <c r="P50" s="360"/>
      <c r="Q50" s="360"/>
      <c r="R50" s="361"/>
      <c r="S50" s="34"/>
      <c r="T50" s="34"/>
      <c r="U50" s="35" t="s">
        <v>65</v>
      </c>
      <c r="V50" s="350">
        <v>0</v>
      </c>
      <c r="W50" s="351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6">
        <v>4680115881433</v>
      </c>
      <c r="E51" s="361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0"/>
      <c r="P51" s="360"/>
      <c r="Q51" s="360"/>
      <c r="R51" s="361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83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84"/>
      <c r="N52" s="377" t="s">
        <v>66</v>
      </c>
      <c r="O52" s="378"/>
      <c r="P52" s="378"/>
      <c r="Q52" s="378"/>
      <c r="R52" s="378"/>
      <c r="S52" s="378"/>
      <c r="T52" s="379"/>
      <c r="U52" s="37" t="s">
        <v>67</v>
      </c>
      <c r="V52" s="352">
        <f>IFERROR(V50/H50,"0")+IFERROR(V51/H51,"0")</f>
        <v>0</v>
      </c>
      <c r="W52" s="352">
        <f>IFERROR(W50/H50,"0")+IFERROR(W51/H51,"0")</f>
        <v>0</v>
      </c>
      <c r="X52" s="352">
        <f>IFERROR(IF(X50="",0,X50),"0")+IFERROR(IF(X51="",0,X51),"0")</f>
        <v>0</v>
      </c>
      <c r="Y52" s="353"/>
      <c r="Z52" s="353"/>
    </row>
    <row r="53" spans="1:53" hidden="1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84"/>
      <c r="N53" s="377" t="s">
        <v>66</v>
      </c>
      <c r="O53" s="378"/>
      <c r="P53" s="378"/>
      <c r="Q53" s="378"/>
      <c r="R53" s="378"/>
      <c r="S53" s="378"/>
      <c r="T53" s="379"/>
      <c r="U53" s="37" t="s">
        <v>65</v>
      </c>
      <c r="V53" s="352">
        <f>IFERROR(SUM(V50:V51),"0")</f>
        <v>0</v>
      </c>
      <c r="W53" s="352">
        <f>IFERROR(SUM(W50:W51),"0")</f>
        <v>0</v>
      </c>
      <c r="X53" s="37"/>
      <c r="Y53" s="353"/>
      <c r="Z53" s="353"/>
    </row>
    <row r="54" spans="1:53" ht="16.5" hidden="1" customHeight="1" x14ac:dyDescent="0.25">
      <c r="A54" s="403" t="s">
        <v>104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46"/>
      <c r="Z54" s="346"/>
    </row>
    <row r="55" spans="1:53" ht="14.25" hidden="1" customHeight="1" x14ac:dyDescent="0.25">
      <c r="A55" s="369" t="s">
        <v>105</v>
      </c>
      <c r="B55" s="370"/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45"/>
      <c r="Z55" s="345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66">
        <v>4680115881426</v>
      </c>
      <c r="E56" s="361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0"/>
      <c r="P56" s="360"/>
      <c r="Q56" s="360"/>
      <c r="R56" s="361"/>
      <c r="S56" s="34"/>
      <c r="T56" s="34"/>
      <c r="U56" s="35" t="s">
        <v>65</v>
      </c>
      <c r="V56" s="350">
        <v>13</v>
      </c>
      <c r="W56" s="351">
        <f>IFERROR(IF(V56="",0,CEILING((V56/$H56),1)*$H56),"")</f>
        <v>21.6</v>
      </c>
      <c r="X56" s="36">
        <f>IFERROR(IF(W56=0,"",ROUNDUP(W56/H56,0)*0.02175),"")</f>
        <v>4.3499999999999997E-2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6">
        <v>4680115881426</v>
      </c>
      <c r="E57" s="361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0"/>
      <c r="P57" s="360"/>
      <c r="Q57" s="360"/>
      <c r="R57" s="361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66">
        <v>4680115881419</v>
      </c>
      <c r="E58" s="361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0"/>
      <c r="P58" s="360"/>
      <c r="Q58" s="360"/>
      <c r="R58" s="361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6">
        <v>4680115881525</v>
      </c>
      <c r="E59" s="361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89" t="s">
        <v>114</v>
      </c>
      <c r="O59" s="360"/>
      <c r="P59" s="360"/>
      <c r="Q59" s="360"/>
      <c r="R59" s="361"/>
      <c r="S59" s="34"/>
      <c r="T59" s="34"/>
      <c r="U59" s="35" t="s">
        <v>65</v>
      </c>
      <c r="V59" s="350">
        <v>0</v>
      </c>
      <c r="W59" s="351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83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84"/>
      <c r="N60" s="377" t="s">
        <v>66</v>
      </c>
      <c r="O60" s="378"/>
      <c r="P60" s="378"/>
      <c r="Q60" s="378"/>
      <c r="R60" s="378"/>
      <c r="S60" s="378"/>
      <c r="T60" s="379"/>
      <c r="U60" s="37" t="s">
        <v>67</v>
      </c>
      <c r="V60" s="352">
        <f>IFERROR(V56/H56,"0")+IFERROR(V57/H57,"0")+IFERROR(V58/H58,"0")+IFERROR(V59/H59,"0")</f>
        <v>1.2037037037037037</v>
      </c>
      <c r="W60" s="352">
        <f>IFERROR(W56/H56,"0")+IFERROR(W57/H57,"0")+IFERROR(W58/H58,"0")+IFERROR(W59/H59,"0")</f>
        <v>2</v>
      </c>
      <c r="X60" s="352">
        <f>IFERROR(IF(X56="",0,X56),"0")+IFERROR(IF(X57="",0,X57),"0")+IFERROR(IF(X58="",0,X58),"0")+IFERROR(IF(X59="",0,X59),"0")</f>
        <v>4.3499999999999997E-2</v>
      </c>
      <c r="Y60" s="353"/>
      <c r="Z60" s="353"/>
    </row>
    <row r="61" spans="1:53" x14ac:dyDescent="0.2">
      <c r="A61" s="370"/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84"/>
      <c r="N61" s="377" t="s">
        <v>66</v>
      </c>
      <c r="O61" s="378"/>
      <c r="P61" s="378"/>
      <c r="Q61" s="378"/>
      <c r="R61" s="378"/>
      <c r="S61" s="378"/>
      <c r="T61" s="379"/>
      <c r="U61" s="37" t="s">
        <v>65</v>
      </c>
      <c r="V61" s="352">
        <f>IFERROR(SUM(V56:V59),"0")</f>
        <v>13</v>
      </c>
      <c r="W61" s="352">
        <f>IFERROR(SUM(W56:W59),"0")</f>
        <v>21.6</v>
      </c>
      <c r="X61" s="37"/>
      <c r="Y61" s="353"/>
      <c r="Z61" s="353"/>
    </row>
    <row r="62" spans="1:53" ht="16.5" hidden="1" customHeight="1" x14ac:dyDescent="0.25">
      <c r="A62" s="403" t="s">
        <v>95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346"/>
      <c r="Z62" s="346"/>
    </row>
    <row r="63" spans="1:53" ht="14.25" hidden="1" customHeight="1" x14ac:dyDescent="0.25">
      <c r="A63" s="369" t="s">
        <v>105</v>
      </c>
      <c r="B63" s="370"/>
      <c r="C63" s="370"/>
      <c r="D63" s="370"/>
      <c r="E63" s="370"/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45"/>
      <c r="Z63" s="345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66">
        <v>4607091382945</v>
      </c>
      <c r="E64" s="361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0"/>
      <c r="P64" s="360"/>
      <c r="Q64" s="360"/>
      <c r="R64" s="361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6">
        <v>4607091385670</v>
      </c>
      <c r="E65" s="361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0"/>
      <c r="P65" s="360"/>
      <c r="Q65" s="360"/>
      <c r="R65" s="361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66">
        <v>4607091385670</v>
      </c>
      <c r="E66" s="361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0"/>
      <c r="P66" s="360"/>
      <c r="Q66" s="360"/>
      <c r="R66" s="361"/>
      <c r="S66" s="34"/>
      <c r="T66" s="34"/>
      <c r="U66" s="35" t="s">
        <v>65</v>
      </c>
      <c r="V66" s="350">
        <v>45</v>
      </c>
      <c r="W66" s="351">
        <f t="shared" si="2"/>
        <v>56</v>
      </c>
      <c r="X66" s="36">
        <f t="shared" si="3"/>
        <v>0.10874999999999999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6">
        <v>4680115883956</v>
      </c>
      <c r="E67" s="361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0"/>
      <c r="P67" s="360"/>
      <c r="Q67" s="360"/>
      <c r="R67" s="361"/>
      <c r="S67" s="34"/>
      <c r="T67" s="34"/>
      <c r="U67" s="35" t="s">
        <v>65</v>
      </c>
      <c r="V67" s="350">
        <v>0</v>
      </c>
      <c r="W67" s="35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66">
        <v>4680115881327</v>
      </c>
      <c r="E68" s="361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0"/>
      <c r="P68" s="360"/>
      <c r="Q68" s="360"/>
      <c r="R68" s="361"/>
      <c r="S68" s="34"/>
      <c r="T68" s="34"/>
      <c r="U68" s="35" t="s">
        <v>65</v>
      </c>
      <c r="V68" s="350">
        <v>30</v>
      </c>
      <c r="W68" s="351">
        <f t="shared" si="2"/>
        <v>32.400000000000006</v>
      </c>
      <c r="X68" s="36">
        <f t="shared" si="3"/>
        <v>6.5250000000000002E-2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4301011703</v>
      </c>
      <c r="D69" s="366">
        <v>4680115882133</v>
      </c>
      <c r="E69" s="361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4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0"/>
      <c r="P69" s="360"/>
      <c r="Q69" s="360"/>
      <c r="R69" s="361"/>
      <c r="S69" s="34"/>
      <c r="T69" s="34"/>
      <c r="U69" s="35" t="s">
        <v>65</v>
      </c>
      <c r="V69" s="350">
        <v>0</v>
      </c>
      <c r="W69" s="35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66">
        <v>4680115882133</v>
      </c>
      <c r="E70" s="361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0"/>
      <c r="P70" s="360"/>
      <c r="Q70" s="360"/>
      <c r="R70" s="361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6">
        <v>4607091382952</v>
      </c>
      <c r="E71" s="361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0"/>
      <c r="P71" s="360"/>
      <c r="Q71" s="360"/>
      <c r="R71" s="361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66">
        <v>4607091385687</v>
      </c>
      <c r="E72" s="361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0"/>
      <c r="P72" s="360"/>
      <c r="Q72" s="360"/>
      <c r="R72" s="361"/>
      <c r="S72" s="34"/>
      <c r="T72" s="34"/>
      <c r="U72" s="35" t="s">
        <v>65</v>
      </c>
      <c r="V72" s="350">
        <v>0</v>
      </c>
      <c r="W72" s="351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6">
        <v>4680115882539</v>
      </c>
      <c r="E73" s="361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0"/>
      <c r="P73" s="360"/>
      <c r="Q73" s="360"/>
      <c r="R73" s="361"/>
      <c r="S73" s="34"/>
      <c r="T73" s="34"/>
      <c r="U73" s="35" t="s">
        <v>65</v>
      </c>
      <c r="V73" s="350">
        <v>0</v>
      </c>
      <c r="W73" s="35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6">
        <v>4607091384604</v>
      </c>
      <c r="E74" s="361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0"/>
      <c r="P74" s="360"/>
      <c r="Q74" s="360"/>
      <c r="R74" s="361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6">
        <v>4680115880283</v>
      </c>
      <c r="E75" s="361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0"/>
      <c r="P75" s="360"/>
      <c r="Q75" s="360"/>
      <c r="R75" s="361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6">
        <v>4680115883949</v>
      </c>
      <c r="E76" s="361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0"/>
      <c r="P76" s="360"/>
      <c r="Q76" s="360"/>
      <c r="R76" s="361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66">
        <v>4680115881303</v>
      </c>
      <c r="E77" s="361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0"/>
      <c r="P77" s="360"/>
      <c r="Q77" s="360"/>
      <c r="R77" s="361"/>
      <c r="S77" s="34"/>
      <c r="T77" s="34"/>
      <c r="U77" s="35" t="s">
        <v>65</v>
      </c>
      <c r="V77" s="350">
        <v>0</v>
      </c>
      <c r="W77" s="35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66">
        <v>4680115882577</v>
      </c>
      <c r="E78" s="361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61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0"/>
      <c r="P78" s="360"/>
      <c r="Q78" s="360"/>
      <c r="R78" s="361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66">
        <v>4680115882577</v>
      </c>
      <c r="E79" s="361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0"/>
      <c r="P79" s="360"/>
      <c r="Q79" s="360"/>
      <c r="R79" s="361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66">
        <v>4680115882720</v>
      </c>
      <c r="E80" s="361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60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0"/>
      <c r="P80" s="360"/>
      <c r="Q80" s="360"/>
      <c r="R80" s="361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66">
        <v>4680115880269</v>
      </c>
      <c r="E81" s="361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0"/>
      <c r="P81" s="360"/>
      <c r="Q81" s="360"/>
      <c r="R81" s="361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66">
        <v>4680115880429</v>
      </c>
      <c r="E82" s="361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0"/>
      <c r="P82" s="360"/>
      <c r="Q82" s="360"/>
      <c r="R82" s="361"/>
      <c r="S82" s="34"/>
      <c r="T82" s="34"/>
      <c r="U82" s="35" t="s">
        <v>65</v>
      </c>
      <c r="V82" s="350">
        <v>19</v>
      </c>
      <c r="W82" s="351">
        <f t="shared" si="2"/>
        <v>22.5</v>
      </c>
      <c r="X82" s="36">
        <f>IFERROR(IF(W82=0,"",ROUNDUP(W82/H82,0)*0.00937),"")</f>
        <v>4.6850000000000003E-2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66">
        <v>4680115881457</v>
      </c>
      <c r="E83" s="361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0"/>
      <c r="P83" s="360"/>
      <c r="Q83" s="360"/>
      <c r="R83" s="361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83"/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84"/>
      <c r="N84" s="377" t="s">
        <v>66</v>
      </c>
      <c r="O84" s="378"/>
      <c r="P84" s="378"/>
      <c r="Q84" s="378"/>
      <c r="R84" s="378"/>
      <c r="S84" s="378"/>
      <c r="T84" s="379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11.017857142857142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13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0.22084999999999999</v>
      </c>
      <c r="Y84" s="353"/>
      <c r="Z84" s="353"/>
    </row>
    <row r="85" spans="1:53" x14ac:dyDescent="0.2">
      <c r="A85" s="370"/>
      <c r="B85" s="370"/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84"/>
      <c r="N85" s="377" t="s">
        <v>66</v>
      </c>
      <c r="O85" s="378"/>
      <c r="P85" s="378"/>
      <c r="Q85" s="378"/>
      <c r="R85" s="378"/>
      <c r="S85" s="378"/>
      <c r="T85" s="379"/>
      <c r="U85" s="37" t="s">
        <v>65</v>
      </c>
      <c r="V85" s="352">
        <f>IFERROR(SUM(V64:V83),"0")</f>
        <v>94</v>
      </c>
      <c r="W85" s="352">
        <f>IFERROR(SUM(W64:W83),"0")</f>
        <v>110.9</v>
      </c>
      <c r="X85" s="37"/>
      <c r="Y85" s="353"/>
      <c r="Z85" s="353"/>
    </row>
    <row r="86" spans="1:53" ht="14.25" hidden="1" customHeight="1" x14ac:dyDescent="0.25">
      <c r="A86" s="369" t="s">
        <v>97</v>
      </c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0"/>
      <c r="N86" s="370"/>
      <c r="O86" s="370"/>
      <c r="P86" s="370"/>
      <c r="Q86" s="370"/>
      <c r="R86" s="370"/>
      <c r="S86" s="370"/>
      <c r="T86" s="370"/>
      <c r="U86" s="370"/>
      <c r="V86" s="370"/>
      <c r="W86" s="370"/>
      <c r="X86" s="370"/>
      <c r="Y86" s="345"/>
      <c r="Z86" s="345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66">
        <v>4680115881488</v>
      </c>
      <c r="E87" s="361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0"/>
      <c r="P87" s="360"/>
      <c r="Q87" s="360"/>
      <c r="R87" s="361"/>
      <c r="S87" s="34"/>
      <c r="T87" s="34"/>
      <c r="U87" s="35" t="s">
        <v>65</v>
      </c>
      <c r="V87" s="350">
        <v>0</v>
      </c>
      <c r="W87" s="351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4301020183</v>
      </c>
      <c r="D88" s="366">
        <v>4607091384765</v>
      </c>
      <c r="E88" s="361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476" t="s">
        <v>158</v>
      </c>
      <c r="O88" s="360"/>
      <c r="P88" s="360"/>
      <c r="Q88" s="360"/>
      <c r="R88" s="361"/>
      <c r="S88" s="34"/>
      <c r="T88" s="34"/>
      <c r="U88" s="35" t="s">
        <v>65</v>
      </c>
      <c r="V88" s="350">
        <v>0</v>
      </c>
      <c r="W88" s="351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66">
        <v>4680115882751</v>
      </c>
      <c r="E89" s="361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4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0"/>
      <c r="P89" s="360"/>
      <c r="Q89" s="360"/>
      <c r="R89" s="361"/>
      <c r="S89" s="34"/>
      <c r="T89" s="34"/>
      <c r="U89" s="35" t="s">
        <v>65</v>
      </c>
      <c r="V89" s="350">
        <v>0</v>
      </c>
      <c r="W89" s="351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66">
        <v>4680115882775</v>
      </c>
      <c r="E90" s="361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4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0"/>
      <c r="P90" s="360"/>
      <c r="Q90" s="360"/>
      <c r="R90" s="361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66">
        <v>4680115880658</v>
      </c>
      <c r="E91" s="361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3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0"/>
      <c r="P91" s="360"/>
      <c r="Q91" s="360"/>
      <c r="R91" s="361"/>
      <c r="S91" s="34"/>
      <c r="T91" s="34"/>
      <c r="U91" s="35" t="s">
        <v>65</v>
      </c>
      <c r="V91" s="350">
        <v>0</v>
      </c>
      <c r="W91" s="351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83"/>
      <c r="B92" s="370"/>
      <c r="C92" s="370"/>
      <c r="D92" s="370"/>
      <c r="E92" s="370"/>
      <c r="F92" s="370"/>
      <c r="G92" s="370"/>
      <c r="H92" s="370"/>
      <c r="I92" s="370"/>
      <c r="J92" s="370"/>
      <c r="K92" s="370"/>
      <c r="L92" s="370"/>
      <c r="M92" s="384"/>
      <c r="N92" s="377" t="s">
        <v>66</v>
      </c>
      <c r="O92" s="378"/>
      <c r="P92" s="378"/>
      <c r="Q92" s="378"/>
      <c r="R92" s="378"/>
      <c r="S92" s="378"/>
      <c r="T92" s="379"/>
      <c r="U92" s="37" t="s">
        <v>67</v>
      </c>
      <c r="V92" s="352">
        <f>IFERROR(V87/H87,"0")+IFERROR(V88/H88,"0")+IFERROR(V89/H89,"0")+IFERROR(V90/H90,"0")+IFERROR(V91/H91,"0")</f>
        <v>0</v>
      </c>
      <c r="W92" s="352">
        <f>IFERROR(W87/H87,"0")+IFERROR(W88/H88,"0")+IFERROR(W89/H89,"0")+IFERROR(W90/H90,"0")+IFERROR(W91/H91,"0")</f>
        <v>0</v>
      </c>
      <c r="X92" s="352">
        <f>IFERROR(IF(X87="",0,X87),"0")+IFERROR(IF(X88="",0,X88),"0")+IFERROR(IF(X89="",0,X89),"0")+IFERROR(IF(X90="",0,X90),"0")+IFERROR(IF(X91="",0,X91),"0")</f>
        <v>0</v>
      </c>
      <c r="Y92" s="353"/>
      <c r="Z92" s="353"/>
    </row>
    <row r="93" spans="1:53" hidden="1" x14ac:dyDescent="0.2">
      <c r="A93" s="370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84"/>
      <c r="N93" s="377" t="s">
        <v>66</v>
      </c>
      <c r="O93" s="378"/>
      <c r="P93" s="378"/>
      <c r="Q93" s="378"/>
      <c r="R93" s="378"/>
      <c r="S93" s="378"/>
      <c r="T93" s="379"/>
      <c r="U93" s="37" t="s">
        <v>65</v>
      </c>
      <c r="V93" s="352">
        <f>IFERROR(SUM(V87:V91),"0")</f>
        <v>0</v>
      </c>
      <c r="W93" s="352">
        <f>IFERROR(SUM(W87:W91),"0")</f>
        <v>0</v>
      </c>
      <c r="X93" s="37"/>
      <c r="Y93" s="353"/>
      <c r="Z93" s="353"/>
    </row>
    <row r="94" spans="1:53" ht="14.25" hidden="1" customHeight="1" x14ac:dyDescent="0.25">
      <c r="A94" s="369" t="s">
        <v>60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345"/>
      <c r="Z94" s="345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66">
        <v>4607091387667</v>
      </c>
      <c r="E95" s="361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0"/>
      <c r="P95" s="360"/>
      <c r="Q95" s="360"/>
      <c r="R95" s="361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66">
        <v>4607091387636</v>
      </c>
      <c r="E96" s="361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0"/>
      <c r="P96" s="360"/>
      <c r="Q96" s="360"/>
      <c r="R96" s="361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66">
        <v>4607091382426</v>
      </c>
      <c r="E97" s="361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0"/>
      <c r="P97" s="360"/>
      <c r="Q97" s="360"/>
      <c r="R97" s="361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66">
        <v>4607091386547</v>
      </c>
      <c r="E98" s="361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0"/>
      <c r="P98" s="360"/>
      <c r="Q98" s="360"/>
      <c r="R98" s="361"/>
      <c r="S98" s="34"/>
      <c r="T98" s="34"/>
      <c r="U98" s="35" t="s">
        <v>65</v>
      </c>
      <c r="V98" s="350">
        <v>0</v>
      </c>
      <c r="W98" s="35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66">
        <v>4607091384734</v>
      </c>
      <c r="E99" s="361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6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0"/>
      <c r="P99" s="360"/>
      <c r="Q99" s="360"/>
      <c r="R99" s="361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66">
        <v>4607091382464</v>
      </c>
      <c r="E100" s="361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6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0"/>
      <c r="P100" s="360"/>
      <c r="Q100" s="360"/>
      <c r="R100" s="361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66">
        <v>4680115883444</v>
      </c>
      <c r="E101" s="361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0"/>
      <c r="P101" s="360"/>
      <c r="Q101" s="360"/>
      <c r="R101" s="361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66">
        <v>4680115883444</v>
      </c>
      <c r="E102" s="361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0"/>
      <c r="P102" s="360"/>
      <c r="Q102" s="360"/>
      <c r="R102" s="361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83"/>
      <c r="B103" s="370"/>
      <c r="C103" s="370"/>
      <c r="D103" s="370"/>
      <c r="E103" s="370"/>
      <c r="F103" s="370"/>
      <c r="G103" s="370"/>
      <c r="H103" s="370"/>
      <c r="I103" s="370"/>
      <c r="J103" s="370"/>
      <c r="K103" s="370"/>
      <c r="L103" s="370"/>
      <c r="M103" s="384"/>
      <c r="N103" s="377" t="s">
        <v>66</v>
      </c>
      <c r="O103" s="378"/>
      <c r="P103" s="378"/>
      <c r="Q103" s="378"/>
      <c r="R103" s="378"/>
      <c r="S103" s="378"/>
      <c r="T103" s="379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0</v>
      </c>
      <c r="W103" s="352">
        <f>IFERROR(W95/H95,"0")+IFERROR(W96/H96,"0")+IFERROR(W97/H97,"0")+IFERROR(W98/H98,"0")+IFERROR(W99/H99,"0")+IFERROR(W100/H100,"0")+IFERROR(W101/H101,"0")+IFERROR(W102/H102,"0")</f>
        <v>0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3"/>
      <c r="Z103" s="353"/>
    </row>
    <row r="104" spans="1:53" hidden="1" x14ac:dyDescent="0.2">
      <c r="A104" s="370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84"/>
      <c r="N104" s="377" t="s">
        <v>66</v>
      </c>
      <c r="O104" s="378"/>
      <c r="P104" s="378"/>
      <c r="Q104" s="378"/>
      <c r="R104" s="378"/>
      <c r="S104" s="378"/>
      <c r="T104" s="379"/>
      <c r="U104" s="37" t="s">
        <v>65</v>
      </c>
      <c r="V104" s="352">
        <f>IFERROR(SUM(V95:V102),"0")</f>
        <v>0</v>
      </c>
      <c r="W104" s="352">
        <f>IFERROR(SUM(W95:W102),"0")</f>
        <v>0</v>
      </c>
      <c r="X104" s="37"/>
      <c r="Y104" s="353"/>
      <c r="Z104" s="353"/>
    </row>
    <row r="105" spans="1:53" ht="14.25" hidden="1" customHeight="1" x14ac:dyDescent="0.25">
      <c r="A105" s="369" t="s">
        <v>68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345"/>
      <c r="Z105" s="345"/>
    </row>
    <row r="106" spans="1:53" ht="27" hidden="1" customHeight="1" x14ac:dyDescent="0.25">
      <c r="A106" s="54" t="s">
        <v>181</v>
      </c>
      <c r="B106" s="54" t="s">
        <v>182</v>
      </c>
      <c r="C106" s="31">
        <v>4301051543</v>
      </c>
      <c r="D106" s="366">
        <v>4607091386967</v>
      </c>
      <c r="E106" s="361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70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0"/>
      <c r="P106" s="360"/>
      <c r="Q106" s="360"/>
      <c r="R106" s="361"/>
      <c r="S106" s="34"/>
      <c r="T106" s="34"/>
      <c r="U106" s="35" t="s">
        <v>65</v>
      </c>
      <c r="V106" s="350">
        <v>0</v>
      </c>
      <c r="W106" s="351">
        <f t="shared" ref="W106:W114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66">
        <v>4607091386967</v>
      </c>
      <c r="E107" s="361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0"/>
      <c r="P107" s="360"/>
      <c r="Q107" s="360"/>
      <c r="R107" s="361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66">
        <v>4607091385304</v>
      </c>
      <c r="E108" s="361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0"/>
      <c r="P108" s="360"/>
      <c r="Q108" s="360"/>
      <c r="R108" s="361"/>
      <c r="S108" s="34"/>
      <c r="T108" s="34"/>
      <c r="U108" s="35" t="s">
        <v>65</v>
      </c>
      <c r="V108" s="350">
        <v>0</v>
      </c>
      <c r="W108" s="351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4301051306</v>
      </c>
      <c r="D109" s="366">
        <v>4607091386264</v>
      </c>
      <c r="E109" s="361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0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0"/>
      <c r="P109" s="360"/>
      <c r="Q109" s="360"/>
      <c r="R109" s="361"/>
      <c r="S109" s="34"/>
      <c r="T109" s="34"/>
      <c r="U109" s="35" t="s">
        <v>65</v>
      </c>
      <c r="V109" s="350">
        <v>0</v>
      </c>
      <c r="W109" s="35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188</v>
      </c>
      <c r="B110" s="54" t="s">
        <v>189</v>
      </c>
      <c r="C110" s="31">
        <v>4301051436</v>
      </c>
      <c r="D110" s="366">
        <v>4607091385731</v>
      </c>
      <c r="E110" s="361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0"/>
      <c r="P110" s="360"/>
      <c r="Q110" s="360"/>
      <c r="R110" s="361"/>
      <c r="S110" s="34"/>
      <c r="T110" s="34"/>
      <c r="U110" s="35" t="s">
        <v>65</v>
      </c>
      <c r="V110" s="350">
        <v>0</v>
      </c>
      <c r="W110" s="351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66">
        <v>4680115880214</v>
      </c>
      <c r="E111" s="361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0"/>
      <c r="P111" s="360"/>
      <c r="Q111" s="360"/>
      <c r="R111" s="361"/>
      <c r="S111" s="34"/>
      <c r="T111" s="34"/>
      <c r="U111" s="35" t="s">
        <v>65</v>
      </c>
      <c r="V111" s="350">
        <v>0</v>
      </c>
      <c r="W111" s="351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66">
        <v>4680115880894</v>
      </c>
      <c r="E112" s="361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7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0"/>
      <c r="P112" s="360"/>
      <c r="Q112" s="360"/>
      <c r="R112" s="361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66">
        <v>4607091385427</v>
      </c>
      <c r="E113" s="361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0"/>
      <c r="P113" s="360"/>
      <c r="Q113" s="360"/>
      <c r="R113" s="361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4301051480</v>
      </c>
      <c r="D114" s="366">
        <v>4680115882645</v>
      </c>
      <c r="E114" s="361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0"/>
      <c r="P114" s="360"/>
      <c r="Q114" s="360"/>
      <c r="R114" s="361"/>
      <c r="S114" s="34"/>
      <c r="T114" s="34"/>
      <c r="U114" s="35" t="s">
        <v>65</v>
      </c>
      <c r="V114" s="350">
        <v>3</v>
      </c>
      <c r="W114" s="351">
        <f t="shared" si="6"/>
        <v>3.6</v>
      </c>
      <c r="X114" s="36">
        <f>IFERROR(IF(W114=0,"",ROUNDUP(W114/H114,0)*0.00753),"")</f>
        <v>1.506E-2</v>
      </c>
      <c r="Y114" s="56"/>
      <c r="Z114" s="57"/>
      <c r="AD114" s="58"/>
      <c r="BA114" s="117" t="s">
        <v>1</v>
      </c>
    </row>
    <row r="115" spans="1:53" x14ac:dyDescent="0.2">
      <c r="A115" s="383"/>
      <c r="B115" s="370"/>
      <c r="C115" s="370"/>
      <c r="D115" s="370"/>
      <c r="E115" s="370"/>
      <c r="F115" s="370"/>
      <c r="G115" s="370"/>
      <c r="H115" s="370"/>
      <c r="I115" s="370"/>
      <c r="J115" s="370"/>
      <c r="K115" s="370"/>
      <c r="L115" s="370"/>
      <c r="M115" s="384"/>
      <c r="N115" s="377" t="s">
        <v>66</v>
      </c>
      <c r="O115" s="378"/>
      <c r="P115" s="378"/>
      <c r="Q115" s="378"/>
      <c r="R115" s="378"/>
      <c r="S115" s="378"/>
      <c r="T115" s="379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1.6666666666666665</v>
      </c>
      <c r="W115" s="352">
        <f>IFERROR(W106/H106,"0")+IFERROR(W107/H107,"0")+IFERROR(W108/H108,"0")+IFERROR(W109/H109,"0")+IFERROR(W110/H110,"0")+IFERROR(W111/H111,"0")+IFERROR(W112/H112,"0")+IFERROR(W113/H113,"0")+IFERROR(W114/H114,"0")</f>
        <v>2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1.506E-2</v>
      </c>
      <c r="Y115" s="353"/>
      <c r="Z115" s="353"/>
    </row>
    <row r="116" spans="1:53" x14ac:dyDescent="0.2">
      <c r="A116" s="370"/>
      <c r="B116" s="370"/>
      <c r="C116" s="370"/>
      <c r="D116" s="370"/>
      <c r="E116" s="370"/>
      <c r="F116" s="370"/>
      <c r="G116" s="370"/>
      <c r="H116" s="370"/>
      <c r="I116" s="370"/>
      <c r="J116" s="370"/>
      <c r="K116" s="370"/>
      <c r="L116" s="370"/>
      <c r="M116" s="384"/>
      <c r="N116" s="377" t="s">
        <v>66</v>
      </c>
      <c r="O116" s="378"/>
      <c r="P116" s="378"/>
      <c r="Q116" s="378"/>
      <c r="R116" s="378"/>
      <c r="S116" s="378"/>
      <c r="T116" s="379"/>
      <c r="U116" s="37" t="s">
        <v>65</v>
      </c>
      <c r="V116" s="352">
        <f>IFERROR(SUM(V106:V114),"0")</f>
        <v>3</v>
      </c>
      <c r="W116" s="352">
        <f>IFERROR(SUM(W106:W114),"0")</f>
        <v>3.6</v>
      </c>
      <c r="X116" s="37"/>
      <c r="Y116" s="353"/>
      <c r="Z116" s="353"/>
    </row>
    <row r="117" spans="1:53" ht="14.25" hidden="1" customHeight="1" x14ac:dyDescent="0.25">
      <c r="A117" s="369" t="s">
        <v>198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370"/>
      <c r="Y117" s="345"/>
      <c r="Z117" s="345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66">
        <v>4607091383065</v>
      </c>
      <c r="E118" s="361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0"/>
      <c r="P118" s="360"/>
      <c r="Q118" s="360"/>
      <c r="R118" s="361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66">
        <v>4680115881532</v>
      </c>
      <c r="E119" s="361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4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0"/>
      <c r="P119" s="360"/>
      <c r="Q119" s="360"/>
      <c r="R119" s="361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4301060371</v>
      </c>
      <c r="D120" s="366">
        <v>4680115881532</v>
      </c>
      <c r="E120" s="361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643" t="s">
        <v>204</v>
      </c>
      <c r="O120" s="360"/>
      <c r="P120" s="360"/>
      <c r="Q120" s="360"/>
      <c r="R120" s="361"/>
      <c r="S120" s="34"/>
      <c r="T120" s="34"/>
      <c r="U120" s="35" t="s">
        <v>65</v>
      </c>
      <c r="V120" s="350">
        <v>0</v>
      </c>
      <c r="W120" s="351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66">
        <v>4680115881532</v>
      </c>
      <c r="E121" s="361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0"/>
      <c r="P121" s="360"/>
      <c r="Q121" s="360"/>
      <c r="R121" s="361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66">
        <v>4680115882652</v>
      </c>
      <c r="E122" s="361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0"/>
      <c r="P122" s="360"/>
      <c r="Q122" s="360"/>
      <c r="R122" s="361"/>
      <c r="S122" s="34"/>
      <c r="T122" s="34"/>
      <c r="U122" s="35" t="s">
        <v>65</v>
      </c>
      <c r="V122" s="350">
        <v>0</v>
      </c>
      <c r="W122" s="351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66">
        <v>4680115880238</v>
      </c>
      <c r="E123" s="361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0"/>
      <c r="P123" s="360"/>
      <c r="Q123" s="360"/>
      <c r="R123" s="361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66">
        <v>4680115881464</v>
      </c>
      <c r="E124" s="361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0"/>
      <c r="P124" s="360"/>
      <c r="Q124" s="360"/>
      <c r="R124" s="361"/>
      <c r="S124" s="34"/>
      <c r="T124" s="34"/>
      <c r="U124" s="35" t="s">
        <v>65</v>
      </c>
      <c r="V124" s="350">
        <v>0</v>
      </c>
      <c r="W124" s="351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83"/>
      <c r="B125" s="370"/>
      <c r="C125" s="370"/>
      <c r="D125" s="370"/>
      <c r="E125" s="370"/>
      <c r="F125" s="370"/>
      <c r="G125" s="370"/>
      <c r="H125" s="370"/>
      <c r="I125" s="370"/>
      <c r="J125" s="370"/>
      <c r="K125" s="370"/>
      <c r="L125" s="370"/>
      <c r="M125" s="384"/>
      <c r="N125" s="377" t="s">
        <v>66</v>
      </c>
      <c r="O125" s="378"/>
      <c r="P125" s="378"/>
      <c r="Q125" s="378"/>
      <c r="R125" s="378"/>
      <c r="S125" s="378"/>
      <c r="T125" s="379"/>
      <c r="U125" s="37" t="s">
        <v>67</v>
      </c>
      <c r="V125" s="352">
        <f>IFERROR(V118/H118,"0")+IFERROR(V119/H119,"0")+IFERROR(V120/H120,"0")+IFERROR(V121/H121,"0")+IFERROR(V122/H122,"0")+IFERROR(V123/H123,"0")+IFERROR(V124/H124,"0")</f>
        <v>0</v>
      </c>
      <c r="W125" s="352">
        <f>IFERROR(W118/H118,"0")+IFERROR(W119/H119,"0")+IFERROR(W120/H120,"0")+IFERROR(W121/H121,"0")+IFERROR(W122/H122,"0")+IFERROR(W123/H123,"0")+IFERROR(W124/H124,"0")</f>
        <v>0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3"/>
      <c r="Z125" s="353"/>
    </row>
    <row r="126" spans="1:53" hidden="1" x14ac:dyDescent="0.2">
      <c r="A126" s="370"/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84"/>
      <c r="N126" s="377" t="s">
        <v>66</v>
      </c>
      <c r="O126" s="378"/>
      <c r="P126" s="378"/>
      <c r="Q126" s="378"/>
      <c r="R126" s="378"/>
      <c r="S126" s="378"/>
      <c r="T126" s="379"/>
      <c r="U126" s="37" t="s">
        <v>65</v>
      </c>
      <c r="V126" s="352">
        <f>IFERROR(SUM(V118:V124),"0")</f>
        <v>0</v>
      </c>
      <c r="W126" s="352">
        <f>IFERROR(SUM(W118:W124),"0")</f>
        <v>0</v>
      </c>
      <c r="X126" s="37"/>
      <c r="Y126" s="353"/>
      <c r="Z126" s="353"/>
    </row>
    <row r="127" spans="1:53" ht="16.5" hidden="1" customHeight="1" x14ac:dyDescent="0.25">
      <c r="A127" s="403" t="s">
        <v>212</v>
      </c>
      <c r="B127" s="370"/>
      <c r="C127" s="370"/>
      <c r="D127" s="370"/>
      <c r="E127" s="370"/>
      <c r="F127" s="370"/>
      <c r="G127" s="370"/>
      <c r="H127" s="370"/>
      <c r="I127" s="370"/>
      <c r="J127" s="370"/>
      <c r="K127" s="370"/>
      <c r="L127" s="370"/>
      <c r="M127" s="370"/>
      <c r="N127" s="370"/>
      <c r="O127" s="370"/>
      <c r="P127" s="370"/>
      <c r="Q127" s="370"/>
      <c r="R127" s="370"/>
      <c r="S127" s="370"/>
      <c r="T127" s="370"/>
      <c r="U127" s="370"/>
      <c r="V127" s="370"/>
      <c r="W127" s="370"/>
      <c r="X127" s="370"/>
      <c r="Y127" s="346"/>
      <c r="Z127" s="346"/>
    </row>
    <row r="128" spans="1:53" ht="14.25" hidden="1" customHeight="1" x14ac:dyDescent="0.25">
      <c r="A128" s="369" t="s">
        <v>68</v>
      </c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0"/>
      <c r="O128" s="370"/>
      <c r="P128" s="370"/>
      <c r="Q128" s="370"/>
      <c r="R128" s="370"/>
      <c r="S128" s="370"/>
      <c r="T128" s="370"/>
      <c r="U128" s="370"/>
      <c r="V128" s="370"/>
      <c r="W128" s="370"/>
      <c r="X128" s="370"/>
      <c r="Y128" s="345"/>
      <c r="Z128" s="345"/>
    </row>
    <row r="129" spans="1:53" ht="27" hidden="1" customHeight="1" x14ac:dyDescent="0.25">
      <c r="A129" s="54" t="s">
        <v>213</v>
      </c>
      <c r="B129" s="54" t="s">
        <v>214</v>
      </c>
      <c r="C129" s="31">
        <v>4301051612</v>
      </c>
      <c r="D129" s="366">
        <v>4607091385168</v>
      </c>
      <c r="E129" s="361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6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0"/>
      <c r="P129" s="360"/>
      <c r="Q129" s="360"/>
      <c r="R129" s="361"/>
      <c r="S129" s="34"/>
      <c r="T129" s="34"/>
      <c r="U129" s="35" t="s">
        <v>65</v>
      </c>
      <c r="V129" s="350">
        <v>0</v>
      </c>
      <c r="W129" s="351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66">
        <v>4607091385168</v>
      </c>
      <c r="E130" s="361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0"/>
      <c r="P130" s="360"/>
      <c r="Q130" s="360"/>
      <c r="R130" s="361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66">
        <v>4607091383256</v>
      </c>
      <c r="E131" s="361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6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0"/>
      <c r="P131" s="360"/>
      <c r="Q131" s="360"/>
      <c r="R131" s="361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66">
        <v>4607091385748</v>
      </c>
      <c r="E132" s="361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0"/>
      <c r="P132" s="360"/>
      <c r="Q132" s="360"/>
      <c r="R132" s="361"/>
      <c r="S132" s="34"/>
      <c r="T132" s="34"/>
      <c r="U132" s="35" t="s">
        <v>65</v>
      </c>
      <c r="V132" s="350">
        <v>36</v>
      </c>
      <c r="W132" s="351">
        <f>IFERROR(IF(V132="",0,CEILING((V132/$H132),1)*$H132),"")</f>
        <v>37.800000000000004</v>
      </c>
      <c r="X132" s="36">
        <f>IFERROR(IF(W132=0,"",ROUNDUP(W132/H132,0)*0.00753),"")</f>
        <v>0.10542</v>
      </c>
      <c r="Y132" s="56"/>
      <c r="Z132" s="57"/>
      <c r="AD132" s="58"/>
      <c r="BA132" s="128" t="s">
        <v>1</v>
      </c>
    </row>
    <row r="133" spans="1:53" x14ac:dyDescent="0.2">
      <c r="A133" s="383"/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84"/>
      <c r="N133" s="377" t="s">
        <v>66</v>
      </c>
      <c r="O133" s="378"/>
      <c r="P133" s="378"/>
      <c r="Q133" s="378"/>
      <c r="R133" s="378"/>
      <c r="S133" s="378"/>
      <c r="T133" s="379"/>
      <c r="U133" s="37" t="s">
        <v>67</v>
      </c>
      <c r="V133" s="352">
        <f>IFERROR(V129/H129,"0")+IFERROR(V130/H130,"0")+IFERROR(V131/H131,"0")+IFERROR(V132/H132,"0")</f>
        <v>13.333333333333332</v>
      </c>
      <c r="W133" s="352">
        <f>IFERROR(W129/H129,"0")+IFERROR(W130/H130,"0")+IFERROR(W131/H131,"0")+IFERROR(W132/H132,"0")</f>
        <v>14</v>
      </c>
      <c r="X133" s="352">
        <f>IFERROR(IF(X129="",0,X129),"0")+IFERROR(IF(X130="",0,X130),"0")+IFERROR(IF(X131="",0,X131),"0")+IFERROR(IF(X132="",0,X132),"0")</f>
        <v>0.10542</v>
      </c>
      <c r="Y133" s="353"/>
      <c r="Z133" s="353"/>
    </row>
    <row r="134" spans="1:53" x14ac:dyDescent="0.2">
      <c r="A134" s="370"/>
      <c r="B134" s="370"/>
      <c r="C134" s="370"/>
      <c r="D134" s="370"/>
      <c r="E134" s="370"/>
      <c r="F134" s="370"/>
      <c r="G134" s="370"/>
      <c r="H134" s="370"/>
      <c r="I134" s="370"/>
      <c r="J134" s="370"/>
      <c r="K134" s="370"/>
      <c r="L134" s="370"/>
      <c r="M134" s="384"/>
      <c r="N134" s="377" t="s">
        <v>66</v>
      </c>
      <c r="O134" s="378"/>
      <c r="P134" s="378"/>
      <c r="Q134" s="378"/>
      <c r="R134" s="378"/>
      <c r="S134" s="378"/>
      <c r="T134" s="379"/>
      <c r="U134" s="37" t="s">
        <v>65</v>
      </c>
      <c r="V134" s="352">
        <f>IFERROR(SUM(V129:V132),"0")</f>
        <v>36</v>
      </c>
      <c r="W134" s="352">
        <f>IFERROR(SUM(W129:W132),"0")</f>
        <v>37.800000000000004</v>
      </c>
      <c r="X134" s="37"/>
      <c r="Y134" s="353"/>
      <c r="Z134" s="353"/>
    </row>
    <row r="135" spans="1:53" ht="27.75" hidden="1" customHeight="1" x14ac:dyDescent="0.2">
      <c r="A135" s="417" t="s">
        <v>220</v>
      </c>
      <c r="B135" s="418"/>
      <c r="C135" s="418"/>
      <c r="D135" s="418"/>
      <c r="E135" s="418"/>
      <c r="F135" s="418"/>
      <c r="G135" s="418"/>
      <c r="H135" s="418"/>
      <c r="I135" s="418"/>
      <c r="J135" s="418"/>
      <c r="K135" s="418"/>
      <c r="L135" s="418"/>
      <c r="M135" s="418"/>
      <c r="N135" s="418"/>
      <c r="O135" s="418"/>
      <c r="P135" s="418"/>
      <c r="Q135" s="418"/>
      <c r="R135" s="418"/>
      <c r="S135" s="418"/>
      <c r="T135" s="418"/>
      <c r="U135" s="418"/>
      <c r="V135" s="418"/>
      <c r="W135" s="418"/>
      <c r="X135" s="418"/>
      <c r="Y135" s="48"/>
      <c r="Z135" s="48"/>
    </row>
    <row r="136" spans="1:53" ht="16.5" hidden="1" customHeight="1" x14ac:dyDescent="0.25">
      <c r="A136" s="403" t="s">
        <v>221</v>
      </c>
      <c r="B136" s="370"/>
      <c r="C136" s="370"/>
      <c r="D136" s="370"/>
      <c r="E136" s="370"/>
      <c r="F136" s="370"/>
      <c r="G136" s="370"/>
      <c r="H136" s="370"/>
      <c r="I136" s="370"/>
      <c r="J136" s="370"/>
      <c r="K136" s="370"/>
      <c r="L136" s="370"/>
      <c r="M136" s="370"/>
      <c r="N136" s="370"/>
      <c r="O136" s="370"/>
      <c r="P136" s="370"/>
      <c r="Q136" s="370"/>
      <c r="R136" s="370"/>
      <c r="S136" s="370"/>
      <c r="T136" s="370"/>
      <c r="U136" s="370"/>
      <c r="V136" s="370"/>
      <c r="W136" s="370"/>
      <c r="X136" s="370"/>
      <c r="Y136" s="346"/>
      <c r="Z136" s="346"/>
    </row>
    <row r="137" spans="1:53" ht="14.25" hidden="1" customHeight="1" x14ac:dyDescent="0.25">
      <c r="A137" s="369" t="s">
        <v>105</v>
      </c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0"/>
      <c r="O137" s="370"/>
      <c r="P137" s="370"/>
      <c r="Q137" s="370"/>
      <c r="R137" s="370"/>
      <c r="S137" s="370"/>
      <c r="T137" s="370"/>
      <c r="U137" s="370"/>
      <c r="V137" s="370"/>
      <c r="W137" s="370"/>
      <c r="X137" s="370"/>
      <c r="Y137" s="345"/>
      <c r="Z137" s="345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66">
        <v>4607091383423</v>
      </c>
      <c r="E138" s="361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0"/>
      <c r="P138" s="360"/>
      <c r="Q138" s="360"/>
      <c r="R138" s="361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66">
        <v>4607091381405</v>
      </c>
      <c r="E139" s="361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0"/>
      <c r="P139" s="360"/>
      <c r="Q139" s="360"/>
      <c r="R139" s="361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66">
        <v>4607091386516</v>
      </c>
      <c r="E140" s="361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0"/>
      <c r="P140" s="360"/>
      <c r="Q140" s="360"/>
      <c r="R140" s="361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83"/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84"/>
      <c r="N141" s="377" t="s">
        <v>66</v>
      </c>
      <c r="O141" s="378"/>
      <c r="P141" s="378"/>
      <c r="Q141" s="378"/>
      <c r="R141" s="378"/>
      <c r="S141" s="378"/>
      <c r="T141" s="379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hidden="1" x14ac:dyDescent="0.2">
      <c r="A142" s="370"/>
      <c r="B142" s="370"/>
      <c r="C142" s="370"/>
      <c r="D142" s="370"/>
      <c r="E142" s="370"/>
      <c r="F142" s="370"/>
      <c r="G142" s="370"/>
      <c r="H142" s="370"/>
      <c r="I142" s="370"/>
      <c r="J142" s="370"/>
      <c r="K142" s="370"/>
      <c r="L142" s="370"/>
      <c r="M142" s="384"/>
      <c r="N142" s="377" t="s">
        <v>66</v>
      </c>
      <c r="O142" s="378"/>
      <c r="P142" s="378"/>
      <c r="Q142" s="378"/>
      <c r="R142" s="378"/>
      <c r="S142" s="378"/>
      <c r="T142" s="379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hidden="1" customHeight="1" x14ac:dyDescent="0.25">
      <c r="A143" s="403" t="s">
        <v>228</v>
      </c>
      <c r="B143" s="370"/>
      <c r="C143" s="370"/>
      <c r="D143" s="370"/>
      <c r="E143" s="370"/>
      <c r="F143" s="370"/>
      <c r="G143" s="370"/>
      <c r="H143" s="370"/>
      <c r="I143" s="370"/>
      <c r="J143" s="370"/>
      <c r="K143" s="370"/>
      <c r="L143" s="370"/>
      <c r="M143" s="370"/>
      <c r="N143" s="370"/>
      <c r="O143" s="370"/>
      <c r="P143" s="370"/>
      <c r="Q143" s="370"/>
      <c r="R143" s="370"/>
      <c r="S143" s="370"/>
      <c r="T143" s="370"/>
      <c r="U143" s="370"/>
      <c r="V143" s="370"/>
      <c r="W143" s="370"/>
      <c r="X143" s="370"/>
      <c r="Y143" s="346"/>
      <c r="Z143" s="346"/>
    </row>
    <row r="144" spans="1:53" ht="14.25" hidden="1" customHeight="1" x14ac:dyDescent="0.25">
      <c r="A144" s="369" t="s">
        <v>60</v>
      </c>
      <c r="B144" s="370"/>
      <c r="C144" s="370"/>
      <c r="D144" s="370"/>
      <c r="E144" s="370"/>
      <c r="F144" s="370"/>
      <c r="G144" s="370"/>
      <c r="H144" s="370"/>
      <c r="I144" s="370"/>
      <c r="J144" s="370"/>
      <c r="K144" s="370"/>
      <c r="L144" s="370"/>
      <c r="M144" s="370"/>
      <c r="N144" s="370"/>
      <c r="O144" s="370"/>
      <c r="P144" s="370"/>
      <c r="Q144" s="370"/>
      <c r="R144" s="370"/>
      <c r="S144" s="370"/>
      <c r="T144" s="370"/>
      <c r="U144" s="370"/>
      <c r="V144" s="370"/>
      <c r="W144" s="370"/>
      <c r="X144" s="370"/>
      <c r="Y144" s="345"/>
      <c r="Z144" s="345"/>
    </row>
    <row r="145" spans="1:53" ht="27" hidden="1" customHeight="1" x14ac:dyDescent="0.25">
      <c r="A145" s="54" t="s">
        <v>229</v>
      </c>
      <c r="B145" s="54" t="s">
        <v>230</v>
      </c>
      <c r="C145" s="31">
        <v>4301031191</v>
      </c>
      <c r="D145" s="366">
        <v>4680115880993</v>
      </c>
      <c r="E145" s="361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6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0"/>
      <c r="P145" s="360"/>
      <c r="Q145" s="360"/>
      <c r="R145" s="361"/>
      <c r="S145" s="34"/>
      <c r="T145" s="34"/>
      <c r="U145" s="35" t="s">
        <v>65</v>
      </c>
      <c r="V145" s="350">
        <v>0</v>
      </c>
      <c r="W145" s="351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66">
        <v>4680115881761</v>
      </c>
      <c r="E146" s="361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0"/>
      <c r="P146" s="360"/>
      <c r="Q146" s="360"/>
      <c r="R146" s="361"/>
      <c r="S146" s="34"/>
      <c r="T146" s="34"/>
      <c r="U146" s="35" t="s">
        <v>65</v>
      </c>
      <c r="V146" s="350">
        <v>0</v>
      </c>
      <c r="W146" s="351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4301031201</v>
      </c>
      <c r="D147" s="366">
        <v>4680115881563</v>
      </c>
      <c r="E147" s="361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0"/>
      <c r="P147" s="360"/>
      <c r="Q147" s="360"/>
      <c r="R147" s="361"/>
      <c r="S147" s="34"/>
      <c r="T147" s="34"/>
      <c r="U147" s="35" t="s">
        <v>65</v>
      </c>
      <c r="V147" s="350">
        <v>0</v>
      </c>
      <c r="W147" s="351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66">
        <v>4680115880986</v>
      </c>
      <c r="E148" s="361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0"/>
      <c r="P148" s="360"/>
      <c r="Q148" s="360"/>
      <c r="R148" s="361"/>
      <c r="S148" s="34"/>
      <c r="T148" s="34"/>
      <c r="U148" s="35" t="s">
        <v>65</v>
      </c>
      <c r="V148" s="350">
        <v>0</v>
      </c>
      <c r="W148" s="351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66">
        <v>4680115880207</v>
      </c>
      <c r="E149" s="361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1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0"/>
      <c r="P149" s="360"/>
      <c r="Q149" s="360"/>
      <c r="R149" s="361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66">
        <v>4680115881785</v>
      </c>
      <c r="E150" s="361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0"/>
      <c r="P150" s="360"/>
      <c r="Q150" s="360"/>
      <c r="R150" s="361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4301031202</v>
      </c>
      <c r="D151" s="366">
        <v>4680115881679</v>
      </c>
      <c r="E151" s="361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3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0"/>
      <c r="P151" s="360"/>
      <c r="Q151" s="360"/>
      <c r="R151" s="361"/>
      <c r="S151" s="34"/>
      <c r="T151" s="34"/>
      <c r="U151" s="35" t="s">
        <v>65</v>
      </c>
      <c r="V151" s="350">
        <v>0</v>
      </c>
      <c r="W151" s="351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66">
        <v>4680115880191</v>
      </c>
      <c r="E152" s="361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0"/>
      <c r="P152" s="360"/>
      <c r="Q152" s="360"/>
      <c r="R152" s="361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66">
        <v>4680115883963</v>
      </c>
      <c r="E153" s="361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0"/>
      <c r="P153" s="360"/>
      <c r="Q153" s="360"/>
      <c r="R153" s="361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83"/>
      <c r="B154" s="370"/>
      <c r="C154" s="370"/>
      <c r="D154" s="370"/>
      <c r="E154" s="370"/>
      <c r="F154" s="370"/>
      <c r="G154" s="370"/>
      <c r="H154" s="370"/>
      <c r="I154" s="370"/>
      <c r="J154" s="370"/>
      <c r="K154" s="370"/>
      <c r="L154" s="370"/>
      <c r="M154" s="384"/>
      <c r="N154" s="377" t="s">
        <v>66</v>
      </c>
      <c r="O154" s="378"/>
      <c r="P154" s="378"/>
      <c r="Q154" s="378"/>
      <c r="R154" s="378"/>
      <c r="S154" s="378"/>
      <c r="T154" s="379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0</v>
      </c>
      <c r="W154" s="352">
        <f>IFERROR(W145/H145,"0")+IFERROR(W146/H146,"0")+IFERROR(W147/H147,"0")+IFERROR(W148/H148,"0")+IFERROR(W149/H149,"0")+IFERROR(W150/H150,"0")+IFERROR(W151/H151,"0")+IFERROR(W152/H152,"0")+IFERROR(W153/H153,"0")</f>
        <v>0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53"/>
      <c r="Z154" s="353"/>
    </row>
    <row r="155" spans="1:53" hidden="1" x14ac:dyDescent="0.2">
      <c r="A155" s="370"/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84"/>
      <c r="N155" s="377" t="s">
        <v>66</v>
      </c>
      <c r="O155" s="378"/>
      <c r="P155" s="378"/>
      <c r="Q155" s="378"/>
      <c r="R155" s="378"/>
      <c r="S155" s="378"/>
      <c r="T155" s="379"/>
      <c r="U155" s="37" t="s">
        <v>65</v>
      </c>
      <c r="V155" s="352">
        <f>IFERROR(SUM(V145:V153),"0")</f>
        <v>0</v>
      </c>
      <c r="W155" s="352">
        <f>IFERROR(SUM(W145:W153),"0")</f>
        <v>0</v>
      </c>
      <c r="X155" s="37"/>
      <c r="Y155" s="353"/>
      <c r="Z155" s="353"/>
    </row>
    <row r="156" spans="1:53" ht="16.5" hidden="1" customHeight="1" x14ac:dyDescent="0.25">
      <c r="A156" s="403" t="s">
        <v>247</v>
      </c>
      <c r="B156" s="370"/>
      <c r="C156" s="370"/>
      <c r="D156" s="370"/>
      <c r="E156" s="370"/>
      <c r="F156" s="370"/>
      <c r="G156" s="370"/>
      <c r="H156" s="370"/>
      <c r="I156" s="370"/>
      <c r="J156" s="370"/>
      <c r="K156" s="370"/>
      <c r="L156" s="370"/>
      <c r="M156" s="370"/>
      <c r="N156" s="370"/>
      <c r="O156" s="370"/>
      <c r="P156" s="370"/>
      <c r="Q156" s="370"/>
      <c r="R156" s="370"/>
      <c r="S156" s="370"/>
      <c r="T156" s="370"/>
      <c r="U156" s="370"/>
      <c r="V156" s="370"/>
      <c r="W156" s="370"/>
      <c r="X156" s="370"/>
      <c r="Y156" s="346"/>
      <c r="Z156" s="346"/>
    </row>
    <row r="157" spans="1:53" ht="14.25" hidden="1" customHeight="1" x14ac:dyDescent="0.25">
      <c r="A157" s="369" t="s">
        <v>105</v>
      </c>
      <c r="B157" s="370"/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370"/>
      <c r="N157" s="370"/>
      <c r="O157" s="370"/>
      <c r="P157" s="370"/>
      <c r="Q157" s="370"/>
      <c r="R157" s="370"/>
      <c r="S157" s="370"/>
      <c r="T157" s="370"/>
      <c r="U157" s="370"/>
      <c r="V157" s="370"/>
      <c r="W157" s="370"/>
      <c r="X157" s="370"/>
      <c r="Y157" s="345"/>
      <c r="Z157" s="345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66">
        <v>4680115881402</v>
      </c>
      <c r="E158" s="361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0"/>
      <c r="P158" s="360"/>
      <c r="Q158" s="360"/>
      <c r="R158" s="361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66">
        <v>4680115881396</v>
      </c>
      <c r="E159" s="361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0"/>
      <c r="P159" s="360"/>
      <c r="Q159" s="360"/>
      <c r="R159" s="361"/>
      <c r="S159" s="34"/>
      <c r="T159" s="34"/>
      <c r="U159" s="35" t="s">
        <v>65</v>
      </c>
      <c r="V159" s="350">
        <v>0</v>
      </c>
      <c r="W159" s="35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83"/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0"/>
      <c r="M160" s="384"/>
      <c r="N160" s="377" t="s">
        <v>66</v>
      </c>
      <c r="O160" s="378"/>
      <c r="P160" s="378"/>
      <c r="Q160" s="378"/>
      <c r="R160" s="378"/>
      <c r="S160" s="378"/>
      <c r="T160" s="379"/>
      <c r="U160" s="37" t="s">
        <v>67</v>
      </c>
      <c r="V160" s="352">
        <f>IFERROR(V158/H158,"0")+IFERROR(V159/H159,"0")</f>
        <v>0</v>
      </c>
      <c r="W160" s="352">
        <f>IFERROR(W158/H158,"0")+IFERROR(W159/H159,"0")</f>
        <v>0</v>
      </c>
      <c r="X160" s="352">
        <f>IFERROR(IF(X158="",0,X158),"0")+IFERROR(IF(X159="",0,X159),"0")</f>
        <v>0</v>
      </c>
      <c r="Y160" s="353"/>
      <c r="Z160" s="353"/>
    </row>
    <row r="161" spans="1:53" hidden="1" x14ac:dyDescent="0.2">
      <c r="A161" s="370"/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84"/>
      <c r="N161" s="377" t="s">
        <v>66</v>
      </c>
      <c r="O161" s="378"/>
      <c r="P161" s="378"/>
      <c r="Q161" s="378"/>
      <c r="R161" s="378"/>
      <c r="S161" s="378"/>
      <c r="T161" s="379"/>
      <c r="U161" s="37" t="s">
        <v>65</v>
      </c>
      <c r="V161" s="352">
        <f>IFERROR(SUM(V158:V159),"0")</f>
        <v>0</v>
      </c>
      <c r="W161" s="352">
        <f>IFERROR(SUM(W158:W159),"0")</f>
        <v>0</v>
      </c>
      <c r="X161" s="37"/>
      <c r="Y161" s="353"/>
      <c r="Z161" s="353"/>
    </row>
    <row r="162" spans="1:53" ht="14.25" hidden="1" customHeight="1" x14ac:dyDescent="0.25">
      <c r="A162" s="369" t="s">
        <v>97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370"/>
      <c r="Y162" s="345"/>
      <c r="Z162" s="345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66">
        <v>4680115882935</v>
      </c>
      <c r="E163" s="361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0"/>
      <c r="P163" s="360"/>
      <c r="Q163" s="360"/>
      <c r="R163" s="361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66">
        <v>4680115880764</v>
      </c>
      <c r="E164" s="361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4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0"/>
      <c r="P164" s="360"/>
      <c r="Q164" s="360"/>
      <c r="R164" s="361"/>
      <c r="S164" s="34"/>
      <c r="T164" s="34"/>
      <c r="U164" s="35" t="s">
        <v>65</v>
      </c>
      <c r="V164" s="350">
        <v>0</v>
      </c>
      <c r="W164" s="351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83"/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84"/>
      <c r="N165" s="377" t="s">
        <v>66</v>
      </c>
      <c r="O165" s="378"/>
      <c r="P165" s="378"/>
      <c r="Q165" s="378"/>
      <c r="R165" s="378"/>
      <c r="S165" s="378"/>
      <c r="T165" s="379"/>
      <c r="U165" s="37" t="s">
        <v>67</v>
      </c>
      <c r="V165" s="352">
        <f>IFERROR(V163/H163,"0")+IFERROR(V164/H164,"0")</f>
        <v>0</v>
      </c>
      <c r="W165" s="352">
        <f>IFERROR(W163/H163,"0")+IFERROR(W164/H164,"0")</f>
        <v>0</v>
      </c>
      <c r="X165" s="352">
        <f>IFERROR(IF(X163="",0,X163),"0")+IFERROR(IF(X164="",0,X164),"0")</f>
        <v>0</v>
      </c>
      <c r="Y165" s="353"/>
      <c r="Z165" s="353"/>
    </row>
    <row r="166" spans="1:53" hidden="1" x14ac:dyDescent="0.2">
      <c r="A166" s="370"/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84"/>
      <c r="N166" s="377" t="s">
        <v>66</v>
      </c>
      <c r="O166" s="378"/>
      <c r="P166" s="378"/>
      <c r="Q166" s="378"/>
      <c r="R166" s="378"/>
      <c r="S166" s="378"/>
      <c r="T166" s="379"/>
      <c r="U166" s="37" t="s">
        <v>65</v>
      </c>
      <c r="V166" s="352">
        <f>IFERROR(SUM(V163:V164),"0")</f>
        <v>0</v>
      </c>
      <c r="W166" s="352">
        <f>IFERROR(SUM(W163:W164),"0")</f>
        <v>0</v>
      </c>
      <c r="X166" s="37"/>
      <c r="Y166" s="353"/>
      <c r="Z166" s="353"/>
    </row>
    <row r="167" spans="1:53" ht="14.25" hidden="1" customHeight="1" x14ac:dyDescent="0.25">
      <c r="A167" s="369" t="s">
        <v>60</v>
      </c>
      <c r="B167" s="370"/>
      <c r="C167" s="370"/>
      <c r="D167" s="370"/>
      <c r="E167" s="370"/>
      <c r="F167" s="370"/>
      <c r="G167" s="370"/>
      <c r="H167" s="370"/>
      <c r="I167" s="370"/>
      <c r="J167" s="370"/>
      <c r="K167" s="370"/>
      <c r="L167" s="370"/>
      <c r="M167" s="370"/>
      <c r="N167" s="370"/>
      <c r="O167" s="370"/>
      <c r="P167" s="370"/>
      <c r="Q167" s="370"/>
      <c r="R167" s="370"/>
      <c r="S167" s="370"/>
      <c r="T167" s="370"/>
      <c r="U167" s="370"/>
      <c r="V167" s="370"/>
      <c r="W167" s="370"/>
      <c r="X167" s="370"/>
      <c r="Y167" s="345"/>
      <c r="Z167" s="345"/>
    </row>
    <row r="168" spans="1:53" ht="27" hidden="1" customHeight="1" x14ac:dyDescent="0.25">
      <c r="A168" s="54" t="s">
        <v>256</v>
      </c>
      <c r="B168" s="54" t="s">
        <v>257</v>
      </c>
      <c r="C168" s="31">
        <v>4301031224</v>
      </c>
      <c r="D168" s="366">
        <v>4680115882683</v>
      </c>
      <c r="E168" s="361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0"/>
      <c r="P168" s="360"/>
      <c r="Q168" s="360"/>
      <c r="R168" s="361"/>
      <c r="S168" s="34"/>
      <c r="T168" s="34"/>
      <c r="U168" s="35" t="s">
        <v>65</v>
      </c>
      <c r="V168" s="350">
        <v>0</v>
      </c>
      <c r="W168" s="351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258</v>
      </c>
      <c r="B169" s="54" t="s">
        <v>259</v>
      </c>
      <c r="C169" s="31">
        <v>4301031230</v>
      </c>
      <c r="D169" s="366">
        <v>4680115882690</v>
      </c>
      <c r="E169" s="361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0"/>
      <c r="P169" s="360"/>
      <c r="Q169" s="360"/>
      <c r="R169" s="361"/>
      <c r="S169" s="34"/>
      <c r="T169" s="34"/>
      <c r="U169" s="35" t="s">
        <v>65</v>
      </c>
      <c r="V169" s="350">
        <v>0</v>
      </c>
      <c r="W169" s="351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66">
        <v>4680115882669</v>
      </c>
      <c r="E170" s="361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7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0"/>
      <c r="P170" s="360"/>
      <c r="Q170" s="360"/>
      <c r="R170" s="361"/>
      <c r="S170" s="34"/>
      <c r="T170" s="34"/>
      <c r="U170" s="35" t="s">
        <v>65</v>
      </c>
      <c r="V170" s="350">
        <v>0</v>
      </c>
      <c r="W170" s="351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66">
        <v>4680115882676</v>
      </c>
      <c r="E171" s="361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0"/>
      <c r="P171" s="360"/>
      <c r="Q171" s="360"/>
      <c r="R171" s="361"/>
      <c r="S171" s="34"/>
      <c r="T171" s="34"/>
      <c r="U171" s="35" t="s">
        <v>65</v>
      </c>
      <c r="V171" s="350">
        <v>191</v>
      </c>
      <c r="W171" s="351">
        <f>IFERROR(IF(V171="",0,CEILING((V171/$H171),1)*$H171),"")</f>
        <v>194.4</v>
      </c>
      <c r="X171" s="36">
        <f>IFERROR(IF(W171=0,"",ROUNDUP(W171/H171,0)*0.00937),"")</f>
        <v>0.33732000000000001</v>
      </c>
      <c r="Y171" s="56"/>
      <c r="Z171" s="57"/>
      <c r="AD171" s="58"/>
      <c r="BA171" s="148" t="s">
        <v>1</v>
      </c>
    </row>
    <row r="172" spans="1:53" x14ac:dyDescent="0.2">
      <c r="A172" s="383"/>
      <c r="B172" s="370"/>
      <c r="C172" s="370"/>
      <c r="D172" s="370"/>
      <c r="E172" s="370"/>
      <c r="F172" s="370"/>
      <c r="G172" s="370"/>
      <c r="H172" s="370"/>
      <c r="I172" s="370"/>
      <c r="J172" s="370"/>
      <c r="K172" s="370"/>
      <c r="L172" s="370"/>
      <c r="M172" s="384"/>
      <c r="N172" s="377" t="s">
        <v>66</v>
      </c>
      <c r="O172" s="378"/>
      <c r="P172" s="378"/>
      <c r="Q172" s="378"/>
      <c r="R172" s="378"/>
      <c r="S172" s="378"/>
      <c r="T172" s="379"/>
      <c r="U172" s="37" t="s">
        <v>67</v>
      </c>
      <c r="V172" s="352">
        <f>IFERROR(V168/H168,"0")+IFERROR(V169/H169,"0")+IFERROR(V170/H170,"0")+IFERROR(V171/H171,"0")</f>
        <v>35.370370370370367</v>
      </c>
      <c r="W172" s="352">
        <f>IFERROR(W168/H168,"0")+IFERROR(W169/H169,"0")+IFERROR(W170/H170,"0")+IFERROR(W171/H171,"0")</f>
        <v>36</v>
      </c>
      <c r="X172" s="352">
        <f>IFERROR(IF(X168="",0,X168),"0")+IFERROR(IF(X169="",0,X169),"0")+IFERROR(IF(X170="",0,X170),"0")+IFERROR(IF(X171="",0,X171),"0")</f>
        <v>0.33732000000000001</v>
      </c>
      <c r="Y172" s="353"/>
      <c r="Z172" s="353"/>
    </row>
    <row r="173" spans="1:53" x14ac:dyDescent="0.2">
      <c r="A173" s="370"/>
      <c r="B173" s="370"/>
      <c r="C173" s="370"/>
      <c r="D173" s="370"/>
      <c r="E173" s="370"/>
      <c r="F173" s="370"/>
      <c r="G173" s="370"/>
      <c r="H173" s="370"/>
      <c r="I173" s="370"/>
      <c r="J173" s="370"/>
      <c r="K173" s="370"/>
      <c r="L173" s="370"/>
      <c r="M173" s="384"/>
      <c r="N173" s="377" t="s">
        <v>66</v>
      </c>
      <c r="O173" s="378"/>
      <c r="P173" s="378"/>
      <c r="Q173" s="378"/>
      <c r="R173" s="378"/>
      <c r="S173" s="378"/>
      <c r="T173" s="379"/>
      <c r="U173" s="37" t="s">
        <v>65</v>
      </c>
      <c r="V173" s="352">
        <f>IFERROR(SUM(V168:V171),"0")</f>
        <v>191</v>
      </c>
      <c r="W173" s="352">
        <f>IFERROR(SUM(W168:W171),"0")</f>
        <v>194.4</v>
      </c>
      <c r="X173" s="37"/>
      <c r="Y173" s="353"/>
      <c r="Z173" s="353"/>
    </row>
    <row r="174" spans="1:53" ht="14.25" hidden="1" customHeight="1" x14ac:dyDescent="0.25">
      <c r="A174" s="369" t="s">
        <v>68</v>
      </c>
      <c r="B174" s="370"/>
      <c r="C174" s="370"/>
      <c r="D174" s="370"/>
      <c r="E174" s="370"/>
      <c r="F174" s="370"/>
      <c r="G174" s="370"/>
      <c r="H174" s="370"/>
      <c r="I174" s="370"/>
      <c r="J174" s="370"/>
      <c r="K174" s="370"/>
      <c r="L174" s="370"/>
      <c r="M174" s="370"/>
      <c r="N174" s="370"/>
      <c r="O174" s="370"/>
      <c r="P174" s="370"/>
      <c r="Q174" s="370"/>
      <c r="R174" s="370"/>
      <c r="S174" s="370"/>
      <c r="T174" s="370"/>
      <c r="U174" s="370"/>
      <c r="V174" s="370"/>
      <c r="W174" s="370"/>
      <c r="X174" s="370"/>
      <c r="Y174" s="345"/>
      <c r="Z174" s="345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66">
        <v>4680115881556</v>
      </c>
      <c r="E175" s="361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7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0"/>
      <c r="P175" s="360"/>
      <c r="Q175" s="360"/>
      <c r="R175" s="361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266</v>
      </c>
      <c r="B176" s="54" t="s">
        <v>267</v>
      </c>
      <c r="C176" s="31">
        <v>4301051538</v>
      </c>
      <c r="D176" s="366">
        <v>4680115880573</v>
      </c>
      <c r="E176" s="361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65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0"/>
      <c r="P176" s="360"/>
      <c r="Q176" s="360"/>
      <c r="R176" s="361"/>
      <c r="S176" s="34"/>
      <c r="T176" s="34"/>
      <c r="U176" s="35" t="s">
        <v>65</v>
      </c>
      <c r="V176" s="350">
        <v>0</v>
      </c>
      <c r="W176" s="351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66">
        <v>4680115881594</v>
      </c>
      <c r="E177" s="361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4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0"/>
      <c r="P177" s="360"/>
      <c r="Q177" s="360"/>
      <c r="R177" s="361"/>
      <c r="S177" s="34"/>
      <c r="T177" s="34"/>
      <c r="U177" s="35" t="s">
        <v>65</v>
      </c>
      <c r="V177" s="350">
        <v>0</v>
      </c>
      <c r="W177" s="351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66">
        <v>4680115881587</v>
      </c>
      <c r="E178" s="361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69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0"/>
      <c r="P178" s="360"/>
      <c r="Q178" s="360"/>
      <c r="R178" s="361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66">
        <v>4680115880962</v>
      </c>
      <c r="E179" s="361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3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0"/>
      <c r="P179" s="360"/>
      <c r="Q179" s="360"/>
      <c r="R179" s="361"/>
      <c r="S179" s="34"/>
      <c r="T179" s="34"/>
      <c r="U179" s="35" t="s">
        <v>65</v>
      </c>
      <c r="V179" s="350">
        <v>0</v>
      </c>
      <c r="W179" s="351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66">
        <v>4680115881617</v>
      </c>
      <c r="E180" s="361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3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0"/>
      <c r="P180" s="360"/>
      <c r="Q180" s="360"/>
      <c r="R180" s="361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66">
        <v>4680115881228</v>
      </c>
      <c r="E181" s="361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0"/>
      <c r="P181" s="360"/>
      <c r="Q181" s="360"/>
      <c r="R181" s="361"/>
      <c r="S181" s="34"/>
      <c r="T181" s="34"/>
      <c r="U181" s="35" t="s">
        <v>65</v>
      </c>
      <c r="V181" s="350">
        <v>53</v>
      </c>
      <c r="W181" s="351">
        <f t="shared" si="9"/>
        <v>55.199999999999996</v>
      </c>
      <c r="X181" s="36">
        <f>IFERROR(IF(W181=0,"",ROUNDUP(W181/H181,0)*0.00753),"")</f>
        <v>0.17319000000000001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66">
        <v>4680115881037</v>
      </c>
      <c r="E182" s="361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8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0"/>
      <c r="P182" s="360"/>
      <c r="Q182" s="360"/>
      <c r="R182" s="361"/>
      <c r="S182" s="34"/>
      <c r="T182" s="34"/>
      <c r="U182" s="35" t="s">
        <v>65</v>
      </c>
      <c r="V182" s="350">
        <v>0</v>
      </c>
      <c r="W182" s="351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4301051384</v>
      </c>
      <c r="D183" s="366">
        <v>4680115881211</v>
      </c>
      <c r="E183" s="361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0"/>
      <c r="P183" s="360"/>
      <c r="Q183" s="360"/>
      <c r="R183" s="361"/>
      <c r="S183" s="34"/>
      <c r="T183" s="34"/>
      <c r="U183" s="35" t="s">
        <v>65</v>
      </c>
      <c r="V183" s="350">
        <v>0</v>
      </c>
      <c r="W183" s="351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66">
        <v>4680115881020</v>
      </c>
      <c r="E184" s="361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0"/>
      <c r="P184" s="360"/>
      <c r="Q184" s="360"/>
      <c r="R184" s="361"/>
      <c r="S184" s="34"/>
      <c r="T184" s="34"/>
      <c r="U184" s="35" t="s">
        <v>65</v>
      </c>
      <c r="V184" s="350">
        <v>0</v>
      </c>
      <c r="W184" s="351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66">
        <v>4680115882195</v>
      </c>
      <c r="E185" s="361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0"/>
      <c r="P185" s="360"/>
      <c r="Q185" s="360"/>
      <c r="R185" s="361"/>
      <c r="S185" s="34"/>
      <c r="T185" s="34"/>
      <c r="U185" s="35" t="s">
        <v>65</v>
      </c>
      <c r="V185" s="350">
        <v>11</v>
      </c>
      <c r="W185" s="351">
        <f t="shared" si="9"/>
        <v>12</v>
      </c>
      <c r="X185" s="36">
        <f t="shared" ref="X185:X191" si="10">IFERROR(IF(W185=0,"",ROUNDUP(W185/H185,0)*0.00753),"")</f>
        <v>3.7650000000000003E-2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66">
        <v>4680115882607</v>
      </c>
      <c r="E186" s="361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71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0"/>
      <c r="P186" s="360"/>
      <c r="Q186" s="360"/>
      <c r="R186" s="361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4301051468</v>
      </c>
      <c r="D187" s="366">
        <v>4680115880092</v>
      </c>
      <c r="E187" s="361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0"/>
      <c r="P187" s="360"/>
      <c r="Q187" s="360"/>
      <c r="R187" s="361"/>
      <c r="S187" s="34"/>
      <c r="T187" s="34"/>
      <c r="U187" s="35" t="s">
        <v>65</v>
      </c>
      <c r="V187" s="350">
        <v>0</v>
      </c>
      <c r="W187" s="351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4301051469</v>
      </c>
      <c r="D188" s="366">
        <v>4680115880221</v>
      </c>
      <c r="E188" s="361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0"/>
      <c r="P188" s="360"/>
      <c r="Q188" s="360"/>
      <c r="R188" s="361"/>
      <c r="S188" s="34"/>
      <c r="T188" s="34"/>
      <c r="U188" s="35" t="s">
        <v>65</v>
      </c>
      <c r="V188" s="350">
        <v>0</v>
      </c>
      <c r="W188" s="351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66">
        <v>4680115882942</v>
      </c>
      <c r="E189" s="361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0"/>
      <c r="P189" s="360"/>
      <c r="Q189" s="360"/>
      <c r="R189" s="361"/>
      <c r="S189" s="34"/>
      <c r="T189" s="34"/>
      <c r="U189" s="35" t="s">
        <v>65</v>
      </c>
      <c r="V189" s="350">
        <v>0</v>
      </c>
      <c r="W189" s="351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66">
        <v>4680115880504</v>
      </c>
      <c r="E190" s="361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0"/>
      <c r="P190" s="360"/>
      <c r="Q190" s="360"/>
      <c r="R190" s="361"/>
      <c r="S190" s="34"/>
      <c r="T190" s="34"/>
      <c r="U190" s="35" t="s">
        <v>65</v>
      </c>
      <c r="V190" s="350">
        <v>100</v>
      </c>
      <c r="W190" s="351">
        <f t="shared" si="9"/>
        <v>100.8</v>
      </c>
      <c r="X190" s="36">
        <f t="shared" si="10"/>
        <v>0.31625999999999999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66">
        <v>4680115882164</v>
      </c>
      <c r="E191" s="361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0"/>
      <c r="P191" s="360"/>
      <c r="Q191" s="360"/>
      <c r="R191" s="361"/>
      <c r="S191" s="34"/>
      <c r="T191" s="34"/>
      <c r="U191" s="35" t="s">
        <v>65</v>
      </c>
      <c r="V191" s="350">
        <v>116</v>
      </c>
      <c r="W191" s="351">
        <f t="shared" si="9"/>
        <v>117.6</v>
      </c>
      <c r="X191" s="36">
        <f t="shared" si="10"/>
        <v>0.36897000000000002</v>
      </c>
      <c r="Y191" s="56"/>
      <c r="Z191" s="57"/>
      <c r="AD191" s="58"/>
      <c r="BA191" s="165" t="s">
        <v>1</v>
      </c>
    </row>
    <row r="192" spans="1:53" x14ac:dyDescent="0.2">
      <c r="A192" s="383"/>
      <c r="B192" s="370"/>
      <c r="C192" s="370"/>
      <c r="D192" s="370"/>
      <c r="E192" s="370"/>
      <c r="F192" s="370"/>
      <c r="G192" s="370"/>
      <c r="H192" s="370"/>
      <c r="I192" s="370"/>
      <c r="J192" s="370"/>
      <c r="K192" s="370"/>
      <c r="L192" s="370"/>
      <c r="M192" s="384"/>
      <c r="N192" s="377" t="s">
        <v>66</v>
      </c>
      <c r="O192" s="378"/>
      <c r="P192" s="378"/>
      <c r="Q192" s="378"/>
      <c r="R192" s="378"/>
      <c r="S192" s="378"/>
      <c r="T192" s="379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116.66666666666669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119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0.89607000000000003</v>
      </c>
      <c r="Y192" s="353"/>
      <c r="Z192" s="353"/>
    </row>
    <row r="193" spans="1:53" x14ac:dyDescent="0.2">
      <c r="A193" s="370"/>
      <c r="B193" s="370"/>
      <c r="C193" s="370"/>
      <c r="D193" s="370"/>
      <c r="E193" s="370"/>
      <c r="F193" s="370"/>
      <c r="G193" s="370"/>
      <c r="H193" s="370"/>
      <c r="I193" s="370"/>
      <c r="J193" s="370"/>
      <c r="K193" s="370"/>
      <c r="L193" s="370"/>
      <c r="M193" s="384"/>
      <c r="N193" s="377" t="s">
        <v>66</v>
      </c>
      <c r="O193" s="378"/>
      <c r="P193" s="378"/>
      <c r="Q193" s="378"/>
      <c r="R193" s="378"/>
      <c r="S193" s="378"/>
      <c r="T193" s="379"/>
      <c r="U193" s="37" t="s">
        <v>65</v>
      </c>
      <c r="V193" s="352">
        <f>IFERROR(SUM(V175:V191),"0")</f>
        <v>280</v>
      </c>
      <c r="W193" s="352">
        <f>IFERROR(SUM(W175:W191),"0")</f>
        <v>285.60000000000002</v>
      </c>
      <c r="X193" s="37"/>
      <c r="Y193" s="353"/>
      <c r="Z193" s="353"/>
    </row>
    <row r="194" spans="1:53" ht="14.25" hidden="1" customHeight="1" x14ac:dyDescent="0.25">
      <c r="A194" s="369" t="s">
        <v>198</v>
      </c>
      <c r="B194" s="370"/>
      <c r="C194" s="370"/>
      <c r="D194" s="370"/>
      <c r="E194" s="370"/>
      <c r="F194" s="370"/>
      <c r="G194" s="370"/>
      <c r="H194" s="370"/>
      <c r="I194" s="370"/>
      <c r="J194" s="370"/>
      <c r="K194" s="370"/>
      <c r="L194" s="370"/>
      <c r="M194" s="370"/>
      <c r="N194" s="370"/>
      <c r="O194" s="370"/>
      <c r="P194" s="370"/>
      <c r="Q194" s="370"/>
      <c r="R194" s="370"/>
      <c r="S194" s="370"/>
      <c r="T194" s="370"/>
      <c r="U194" s="370"/>
      <c r="V194" s="370"/>
      <c r="W194" s="370"/>
      <c r="X194" s="370"/>
      <c r="Y194" s="345"/>
      <c r="Z194" s="345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66">
        <v>4680115882874</v>
      </c>
      <c r="E195" s="361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0"/>
      <c r="P195" s="360"/>
      <c r="Q195" s="360"/>
      <c r="R195" s="361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66">
        <v>4680115884434</v>
      </c>
      <c r="E196" s="361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0"/>
      <c r="P196" s="360"/>
      <c r="Q196" s="360"/>
      <c r="R196" s="361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66">
        <v>4680115880801</v>
      </c>
      <c r="E197" s="361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4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0"/>
      <c r="P197" s="360"/>
      <c r="Q197" s="360"/>
      <c r="R197" s="361"/>
      <c r="S197" s="34"/>
      <c r="T197" s="34"/>
      <c r="U197" s="35" t="s">
        <v>65</v>
      </c>
      <c r="V197" s="350">
        <v>8</v>
      </c>
      <c r="W197" s="351">
        <f>IFERROR(IF(V197="",0,CEILING((V197/$H197),1)*$H197),"")</f>
        <v>9.6</v>
      </c>
      <c r="X197" s="36">
        <f>IFERROR(IF(W197=0,"",ROUNDUP(W197/H197,0)*0.00753),"")</f>
        <v>3.0120000000000001E-2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66">
        <v>4680115880818</v>
      </c>
      <c r="E198" s="361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0"/>
      <c r="P198" s="360"/>
      <c r="Q198" s="360"/>
      <c r="R198" s="361"/>
      <c r="S198" s="34"/>
      <c r="T198" s="34"/>
      <c r="U198" s="35" t="s">
        <v>65</v>
      </c>
      <c r="V198" s="350">
        <v>4.8000000000000007</v>
      </c>
      <c r="W198" s="351">
        <f>IFERROR(IF(V198="",0,CEILING((V198/$H198),1)*$H198),"")</f>
        <v>4.8</v>
      </c>
      <c r="X198" s="36">
        <f>IFERROR(IF(W198=0,"",ROUNDUP(W198/H198,0)*0.00753),"")</f>
        <v>1.506E-2</v>
      </c>
      <c r="Y198" s="56"/>
      <c r="Z198" s="57"/>
      <c r="AD198" s="58"/>
      <c r="BA198" s="169" t="s">
        <v>1</v>
      </c>
    </row>
    <row r="199" spans="1:53" x14ac:dyDescent="0.2">
      <c r="A199" s="383"/>
      <c r="B199" s="370"/>
      <c r="C199" s="370"/>
      <c r="D199" s="370"/>
      <c r="E199" s="370"/>
      <c r="F199" s="370"/>
      <c r="G199" s="370"/>
      <c r="H199" s="370"/>
      <c r="I199" s="370"/>
      <c r="J199" s="370"/>
      <c r="K199" s="370"/>
      <c r="L199" s="370"/>
      <c r="M199" s="384"/>
      <c r="N199" s="377" t="s">
        <v>66</v>
      </c>
      <c r="O199" s="378"/>
      <c r="P199" s="378"/>
      <c r="Q199" s="378"/>
      <c r="R199" s="378"/>
      <c r="S199" s="378"/>
      <c r="T199" s="379"/>
      <c r="U199" s="37" t="s">
        <v>67</v>
      </c>
      <c r="V199" s="352">
        <f>IFERROR(V195/H195,"0")+IFERROR(V196/H196,"0")+IFERROR(V197/H197,"0")+IFERROR(V198/H198,"0")</f>
        <v>5.3333333333333339</v>
      </c>
      <c r="W199" s="352">
        <f>IFERROR(W195/H195,"0")+IFERROR(W196/H196,"0")+IFERROR(W197/H197,"0")+IFERROR(W198/H198,"0")</f>
        <v>6</v>
      </c>
      <c r="X199" s="352">
        <f>IFERROR(IF(X195="",0,X195),"0")+IFERROR(IF(X196="",0,X196),"0")+IFERROR(IF(X197="",0,X197),"0")+IFERROR(IF(X198="",0,X198),"0")</f>
        <v>4.5179999999999998E-2</v>
      </c>
      <c r="Y199" s="353"/>
      <c r="Z199" s="353"/>
    </row>
    <row r="200" spans="1:53" x14ac:dyDescent="0.2">
      <c r="A200" s="370"/>
      <c r="B200" s="370"/>
      <c r="C200" s="370"/>
      <c r="D200" s="370"/>
      <c r="E200" s="370"/>
      <c r="F200" s="370"/>
      <c r="G200" s="370"/>
      <c r="H200" s="370"/>
      <c r="I200" s="370"/>
      <c r="J200" s="370"/>
      <c r="K200" s="370"/>
      <c r="L200" s="370"/>
      <c r="M200" s="384"/>
      <c r="N200" s="377" t="s">
        <v>66</v>
      </c>
      <c r="O200" s="378"/>
      <c r="P200" s="378"/>
      <c r="Q200" s="378"/>
      <c r="R200" s="378"/>
      <c r="S200" s="378"/>
      <c r="T200" s="379"/>
      <c r="U200" s="37" t="s">
        <v>65</v>
      </c>
      <c r="V200" s="352">
        <f>IFERROR(SUM(V195:V198),"0")</f>
        <v>12.8</v>
      </c>
      <c r="W200" s="352">
        <f>IFERROR(SUM(W195:W198),"0")</f>
        <v>14.399999999999999</v>
      </c>
      <c r="X200" s="37"/>
      <c r="Y200" s="353"/>
      <c r="Z200" s="353"/>
    </row>
    <row r="201" spans="1:53" ht="16.5" hidden="1" customHeight="1" x14ac:dyDescent="0.25">
      <c r="A201" s="403" t="s">
        <v>306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46"/>
      <c r="Z201" s="346"/>
    </row>
    <row r="202" spans="1:53" ht="14.25" hidden="1" customHeight="1" x14ac:dyDescent="0.25">
      <c r="A202" s="369" t="s">
        <v>105</v>
      </c>
      <c r="B202" s="370"/>
      <c r="C202" s="370"/>
      <c r="D202" s="370"/>
      <c r="E202" s="370"/>
      <c r="F202" s="370"/>
      <c r="G202" s="370"/>
      <c r="H202" s="370"/>
      <c r="I202" s="370"/>
      <c r="J202" s="370"/>
      <c r="K202" s="370"/>
      <c r="L202" s="370"/>
      <c r="M202" s="370"/>
      <c r="N202" s="370"/>
      <c r="O202" s="370"/>
      <c r="P202" s="370"/>
      <c r="Q202" s="370"/>
      <c r="R202" s="370"/>
      <c r="S202" s="370"/>
      <c r="T202" s="370"/>
      <c r="U202" s="370"/>
      <c r="V202" s="370"/>
      <c r="W202" s="370"/>
      <c r="X202" s="370"/>
      <c r="Y202" s="345"/>
      <c r="Z202" s="345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66">
        <v>4680115884274</v>
      </c>
      <c r="E203" s="361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458" t="s">
        <v>309</v>
      </c>
      <c r="O203" s="360"/>
      <c r="P203" s="360"/>
      <c r="Q203" s="360"/>
      <c r="R203" s="361"/>
      <c r="S203" s="34"/>
      <c r="T203" s="34"/>
      <c r="U203" s="35" t="s">
        <v>65</v>
      </c>
      <c r="V203" s="350">
        <v>0</v>
      </c>
      <c r="W203" s="351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66">
        <v>4680115884281</v>
      </c>
      <c r="E204" s="361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420" t="s">
        <v>313</v>
      </c>
      <c r="O204" s="360"/>
      <c r="P204" s="360"/>
      <c r="Q204" s="360"/>
      <c r="R204" s="361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66">
        <v>4680115884298</v>
      </c>
      <c r="E205" s="361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615" t="s">
        <v>316</v>
      </c>
      <c r="O205" s="360"/>
      <c r="P205" s="360"/>
      <c r="Q205" s="360"/>
      <c r="R205" s="361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66">
        <v>4680115884199</v>
      </c>
      <c r="E206" s="361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479" t="s">
        <v>319</v>
      </c>
      <c r="O206" s="360"/>
      <c r="P206" s="360"/>
      <c r="Q206" s="360"/>
      <c r="R206" s="361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hidden="1" customHeight="1" x14ac:dyDescent="0.25">
      <c r="A207" s="54" t="s">
        <v>320</v>
      </c>
      <c r="B207" s="54" t="s">
        <v>321</v>
      </c>
      <c r="C207" s="31">
        <v>4301011733</v>
      </c>
      <c r="D207" s="366">
        <v>4680115884250</v>
      </c>
      <c r="E207" s="361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678" t="s">
        <v>322</v>
      </c>
      <c r="O207" s="360"/>
      <c r="P207" s="360"/>
      <c r="Q207" s="360"/>
      <c r="R207" s="361"/>
      <c r="S207" s="34"/>
      <c r="T207" s="34"/>
      <c r="U207" s="35" t="s">
        <v>65</v>
      </c>
      <c r="V207" s="350">
        <v>0</v>
      </c>
      <c r="W207" s="351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66">
        <v>4680115884267</v>
      </c>
      <c r="E208" s="361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468" t="s">
        <v>325</v>
      </c>
      <c r="O208" s="360"/>
      <c r="P208" s="360"/>
      <c r="Q208" s="360"/>
      <c r="R208" s="361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hidden="1" x14ac:dyDescent="0.2">
      <c r="A209" s="383"/>
      <c r="B209" s="370"/>
      <c r="C209" s="370"/>
      <c r="D209" s="370"/>
      <c r="E209" s="370"/>
      <c r="F209" s="370"/>
      <c r="G209" s="370"/>
      <c r="H209" s="370"/>
      <c r="I209" s="370"/>
      <c r="J209" s="370"/>
      <c r="K209" s="370"/>
      <c r="L209" s="370"/>
      <c r="M209" s="384"/>
      <c r="N209" s="377" t="s">
        <v>66</v>
      </c>
      <c r="O209" s="378"/>
      <c r="P209" s="378"/>
      <c r="Q209" s="378"/>
      <c r="R209" s="378"/>
      <c r="S209" s="378"/>
      <c r="T209" s="379"/>
      <c r="U209" s="37" t="s">
        <v>67</v>
      </c>
      <c r="V209" s="352">
        <f>IFERROR(V203/H203,"0")+IFERROR(V204/H204,"0")+IFERROR(V205/H205,"0")+IFERROR(V206/H206,"0")+IFERROR(V207/H207,"0")+IFERROR(V208/H208,"0")</f>
        <v>0</v>
      </c>
      <c r="W209" s="352">
        <f>IFERROR(W203/H203,"0")+IFERROR(W204/H204,"0")+IFERROR(W205/H205,"0")+IFERROR(W206/H206,"0")+IFERROR(W207/H207,"0")+IFERROR(W208/H208,"0")</f>
        <v>0</v>
      </c>
      <c r="X209" s="352">
        <f>IFERROR(IF(X203="",0,X203),"0")+IFERROR(IF(X204="",0,X204),"0")+IFERROR(IF(X205="",0,X205),"0")+IFERROR(IF(X206="",0,X206),"0")+IFERROR(IF(X207="",0,X207),"0")+IFERROR(IF(X208="",0,X208),"0")</f>
        <v>0</v>
      </c>
      <c r="Y209" s="353"/>
      <c r="Z209" s="353"/>
    </row>
    <row r="210" spans="1:53" hidden="1" x14ac:dyDescent="0.2">
      <c r="A210" s="370"/>
      <c r="B210" s="370"/>
      <c r="C210" s="370"/>
      <c r="D210" s="370"/>
      <c r="E210" s="370"/>
      <c r="F210" s="370"/>
      <c r="G210" s="370"/>
      <c r="H210" s="370"/>
      <c r="I210" s="370"/>
      <c r="J210" s="370"/>
      <c r="K210" s="370"/>
      <c r="L210" s="370"/>
      <c r="M210" s="384"/>
      <c r="N210" s="377" t="s">
        <v>66</v>
      </c>
      <c r="O210" s="378"/>
      <c r="P210" s="378"/>
      <c r="Q210" s="378"/>
      <c r="R210" s="378"/>
      <c r="S210" s="378"/>
      <c r="T210" s="379"/>
      <c r="U210" s="37" t="s">
        <v>65</v>
      </c>
      <c r="V210" s="352">
        <f>IFERROR(SUM(V203:V208),"0")</f>
        <v>0</v>
      </c>
      <c r="W210" s="352">
        <f>IFERROR(SUM(W203:W208),"0")</f>
        <v>0</v>
      </c>
      <c r="X210" s="37"/>
      <c r="Y210" s="353"/>
      <c r="Z210" s="353"/>
    </row>
    <row r="211" spans="1:53" ht="14.25" hidden="1" customHeight="1" x14ac:dyDescent="0.25">
      <c r="A211" s="369" t="s">
        <v>60</v>
      </c>
      <c r="B211" s="370"/>
      <c r="C211" s="370"/>
      <c r="D211" s="370"/>
      <c r="E211" s="370"/>
      <c r="F211" s="370"/>
      <c r="G211" s="370"/>
      <c r="H211" s="370"/>
      <c r="I211" s="370"/>
      <c r="J211" s="370"/>
      <c r="K211" s="370"/>
      <c r="L211" s="370"/>
      <c r="M211" s="370"/>
      <c r="N211" s="370"/>
      <c r="O211" s="370"/>
      <c r="P211" s="370"/>
      <c r="Q211" s="370"/>
      <c r="R211" s="370"/>
      <c r="S211" s="370"/>
      <c r="T211" s="370"/>
      <c r="U211" s="370"/>
      <c r="V211" s="370"/>
      <c r="W211" s="370"/>
      <c r="X211" s="370"/>
      <c r="Y211" s="345"/>
      <c r="Z211" s="345"/>
    </row>
    <row r="212" spans="1:53" ht="27" hidden="1" customHeight="1" x14ac:dyDescent="0.25">
      <c r="A212" s="54" t="s">
        <v>326</v>
      </c>
      <c r="B212" s="54" t="s">
        <v>327</v>
      </c>
      <c r="C212" s="31">
        <v>4301031151</v>
      </c>
      <c r="D212" s="366">
        <v>4607091389845</v>
      </c>
      <c r="E212" s="361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45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0"/>
      <c r="P212" s="360"/>
      <c r="Q212" s="360"/>
      <c r="R212" s="361"/>
      <c r="S212" s="34"/>
      <c r="T212" s="34"/>
      <c r="U212" s="35" t="s">
        <v>65</v>
      </c>
      <c r="V212" s="350">
        <v>0</v>
      </c>
      <c r="W212" s="351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83"/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84"/>
      <c r="N213" s="377" t="s">
        <v>66</v>
      </c>
      <c r="O213" s="378"/>
      <c r="P213" s="378"/>
      <c r="Q213" s="378"/>
      <c r="R213" s="378"/>
      <c r="S213" s="378"/>
      <c r="T213" s="379"/>
      <c r="U213" s="37" t="s">
        <v>67</v>
      </c>
      <c r="V213" s="352">
        <f>IFERROR(V212/H212,"0")</f>
        <v>0</v>
      </c>
      <c r="W213" s="352">
        <f>IFERROR(W212/H212,"0")</f>
        <v>0</v>
      </c>
      <c r="X213" s="352">
        <f>IFERROR(IF(X212="",0,X212),"0")</f>
        <v>0</v>
      </c>
      <c r="Y213" s="353"/>
      <c r="Z213" s="353"/>
    </row>
    <row r="214" spans="1:53" hidden="1" x14ac:dyDescent="0.2">
      <c r="A214" s="370"/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0"/>
      <c r="M214" s="384"/>
      <c r="N214" s="377" t="s">
        <v>66</v>
      </c>
      <c r="O214" s="378"/>
      <c r="P214" s="378"/>
      <c r="Q214" s="378"/>
      <c r="R214" s="378"/>
      <c r="S214" s="378"/>
      <c r="T214" s="379"/>
      <c r="U214" s="37" t="s">
        <v>65</v>
      </c>
      <c r="V214" s="352">
        <f>IFERROR(SUM(V212:V212),"0")</f>
        <v>0</v>
      </c>
      <c r="W214" s="352">
        <f>IFERROR(SUM(W212:W212),"0")</f>
        <v>0</v>
      </c>
      <c r="X214" s="37"/>
      <c r="Y214" s="353"/>
      <c r="Z214" s="353"/>
    </row>
    <row r="215" spans="1:53" ht="16.5" hidden="1" customHeight="1" x14ac:dyDescent="0.25">
      <c r="A215" s="403" t="s">
        <v>328</v>
      </c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346"/>
      <c r="Z215" s="346"/>
    </row>
    <row r="216" spans="1:53" ht="14.25" hidden="1" customHeight="1" x14ac:dyDescent="0.25">
      <c r="A216" s="369" t="s">
        <v>105</v>
      </c>
      <c r="B216" s="370"/>
      <c r="C216" s="370"/>
      <c r="D216" s="370"/>
      <c r="E216" s="370"/>
      <c r="F216" s="370"/>
      <c r="G216" s="370"/>
      <c r="H216" s="370"/>
      <c r="I216" s="370"/>
      <c r="J216" s="370"/>
      <c r="K216" s="370"/>
      <c r="L216" s="370"/>
      <c r="M216" s="370"/>
      <c r="N216" s="370"/>
      <c r="O216" s="370"/>
      <c r="P216" s="370"/>
      <c r="Q216" s="370"/>
      <c r="R216" s="370"/>
      <c r="S216" s="370"/>
      <c r="T216" s="370"/>
      <c r="U216" s="370"/>
      <c r="V216" s="370"/>
      <c r="W216" s="370"/>
      <c r="X216" s="370"/>
      <c r="Y216" s="345"/>
      <c r="Z216" s="345"/>
    </row>
    <row r="217" spans="1:53" ht="27" hidden="1" customHeight="1" x14ac:dyDescent="0.25">
      <c r="A217" s="54" t="s">
        <v>329</v>
      </c>
      <c r="B217" s="54" t="s">
        <v>330</v>
      </c>
      <c r="C217" s="31">
        <v>4301011826</v>
      </c>
      <c r="D217" s="366">
        <v>4680115884137</v>
      </c>
      <c r="E217" s="361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406" t="s">
        <v>331</v>
      </c>
      <c r="O217" s="360"/>
      <c r="P217" s="360"/>
      <c r="Q217" s="360"/>
      <c r="R217" s="361"/>
      <c r="S217" s="34"/>
      <c r="T217" s="34"/>
      <c r="U217" s="35" t="s">
        <v>65</v>
      </c>
      <c r="V217" s="350">
        <v>0</v>
      </c>
      <c r="W217" s="351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66">
        <v>4680115884236</v>
      </c>
      <c r="E218" s="361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609" t="s">
        <v>334</v>
      </c>
      <c r="O218" s="360"/>
      <c r="P218" s="360"/>
      <c r="Q218" s="360"/>
      <c r="R218" s="361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335</v>
      </c>
      <c r="B219" s="54" t="s">
        <v>336</v>
      </c>
      <c r="C219" s="31">
        <v>4301011721</v>
      </c>
      <c r="D219" s="366">
        <v>4680115884175</v>
      </c>
      <c r="E219" s="361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93" t="s">
        <v>337</v>
      </c>
      <c r="O219" s="360"/>
      <c r="P219" s="360"/>
      <c r="Q219" s="360"/>
      <c r="R219" s="361"/>
      <c r="S219" s="34"/>
      <c r="T219" s="34"/>
      <c r="U219" s="35" t="s">
        <v>65</v>
      </c>
      <c r="V219" s="350">
        <v>0</v>
      </c>
      <c r="W219" s="351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66">
        <v>4680115884144</v>
      </c>
      <c r="E220" s="361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649" t="s">
        <v>340</v>
      </c>
      <c r="O220" s="360"/>
      <c r="P220" s="360"/>
      <c r="Q220" s="360"/>
      <c r="R220" s="361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66">
        <v>4680115884182</v>
      </c>
      <c r="E221" s="361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627" t="s">
        <v>343</v>
      </c>
      <c r="O221" s="360"/>
      <c r="P221" s="360"/>
      <c r="Q221" s="360"/>
      <c r="R221" s="361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66">
        <v>4680115884205</v>
      </c>
      <c r="E222" s="361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639" t="s">
        <v>346</v>
      </c>
      <c r="O222" s="360"/>
      <c r="P222" s="360"/>
      <c r="Q222" s="360"/>
      <c r="R222" s="361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83"/>
      <c r="B223" s="370"/>
      <c r="C223" s="370"/>
      <c r="D223" s="370"/>
      <c r="E223" s="370"/>
      <c r="F223" s="370"/>
      <c r="G223" s="370"/>
      <c r="H223" s="370"/>
      <c r="I223" s="370"/>
      <c r="J223" s="370"/>
      <c r="K223" s="370"/>
      <c r="L223" s="370"/>
      <c r="M223" s="384"/>
      <c r="N223" s="377" t="s">
        <v>66</v>
      </c>
      <c r="O223" s="378"/>
      <c r="P223" s="378"/>
      <c r="Q223" s="378"/>
      <c r="R223" s="378"/>
      <c r="S223" s="378"/>
      <c r="T223" s="379"/>
      <c r="U223" s="37" t="s">
        <v>67</v>
      </c>
      <c r="V223" s="352">
        <f>IFERROR(V217/H217,"0")+IFERROR(V218/H218,"0")+IFERROR(V219/H219,"0")+IFERROR(V220/H220,"0")+IFERROR(V221/H221,"0")+IFERROR(V222/H222,"0")</f>
        <v>0</v>
      </c>
      <c r="W223" s="352">
        <f>IFERROR(W217/H217,"0")+IFERROR(W218/H218,"0")+IFERROR(W219/H219,"0")+IFERROR(W220/H220,"0")+IFERROR(W221/H221,"0")+IFERROR(W222/H222,"0")</f>
        <v>0</v>
      </c>
      <c r="X223" s="352">
        <f>IFERROR(IF(X217="",0,X217),"0")+IFERROR(IF(X218="",0,X218),"0")+IFERROR(IF(X219="",0,X219),"0")+IFERROR(IF(X220="",0,X220),"0")+IFERROR(IF(X221="",0,X221),"0")+IFERROR(IF(X222="",0,X222),"0")</f>
        <v>0</v>
      </c>
      <c r="Y223" s="353"/>
      <c r="Z223" s="353"/>
    </row>
    <row r="224" spans="1:53" hidden="1" x14ac:dyDescent="0.2">
      <c r="A224" s="370"/>
      <c r="B224" s="370"/>
      <c r="C224" s="370"/>
      <c r="D224" s="370"/>
      <c r="E224" s="370"/>
      <c r="F224" s="370"/>
      <c r="G224" s="370"/>
      <c r="H224" s="370"/>
      <c r="I224" s="370"/>
      <c r="J224" s="370"/>
      <c r="K224" s="370"/>
      <c r="L224" s="370"/>
      <c r="M224" s="384"/>
      <c r="N224" s="377" t="s">
        <v>66</v>
      </c>
      <c r="O224" s="378"/>
      <c r="P224" s="378"/>
      <c r="Q224" s="378"/>
      <c r="R224" s="378"/>
      <c r="S224" s="378"/>
      <c r="T224" s="379"/>
      <c r="U224" s="37" t="s">
        <v>65</v>
      </c>
      <c r="V224" s="352">
        <f>IFERROR(SUM(V217:V222),"0")</f>
        <v>0</v>
      </c>
      <c r="W224" s="352">
        <f>IFERROR(SUM(W217:W222),"0")</f>
        <v>0</v>
      </c>
      <c r="X224" s="37"/>
      <c r="Y224" s="353"/>
      <c r="Z224" s="353"/>
    </row>
    <row r="225" spans="1:53" ht="16.5" hidden="1" customHeight="1" x14ac:dyDescent="0.25">
      <c r="A225" s="403" t="s">
        <v>347</v>
      </c>
      <c r="B225" s="370"/>
      <c r="C225" s="370"/>
      <c r="D225" s="370"/>
      <c r="E225" s="370"/>
      <c r="F225" s="370"/>
      <c r="G225" s="370"/>
      <c r="H225" s="370"/>
      <c r="I225" s="370"/>
      <c r="J225" s="370"/>
      <c r="K225" s="370"/>
      <c r="L225" s="370"/>
      <c r="M225" s="370"/>
      <c r="N225" s="370"/>
      <c r="O225" s="370"/>
      <c r="P225" s="370"/>
      <c r="Q225" s="370"/>
      <c r="R225" s="370"/>
      <c r="S225" s="370"/>
      <c r="T225" s="370"/>
      <c r="U225" s="370"/>
      <c r="V225" s="370"/>
      <c r="W225" s="370"/>
      <c r="X225" s="370"/>
      <c r="Y225" s="346"/>
      <c r="Z225" s="346"/>
    </row>
    <row r="226" spans="1:53" ht="14.25" hidden="1" customHeight="1" x14ac:dyDescent="0.25">
      <c r="A226" s="369" t="s">
        <v>105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370"/>
      <c r="Y226" s="345"/>
      <c r="Z226" s="345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66">
        <v>4607091387445</v>
      </c>
      <c r="E227" s="361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43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0"/>
      <c r="P227" s="360"/>
      <c r="Q227" s="360"/>
      <c r="R227" s="361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66">
        <v>4607091386004</v>
      </c>
      <c r="E228" s="361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61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0"/>
      <c r="P228" s="360"/>
      <c r="Q228" s="360"/>
      <c r="R228" s="361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66">
        <v>4607091386004</v>
      </c>
      <c r="E229" s="361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0"/>
      <c r="P229" s="360"/>
      <c r="Q229" s="360"/>
      <c r="R229" s="361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66">
        <v>4607091386073</v>
      </c>
      <c r="E230" s="361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0"/>
      <c r="P230" s="360"/>
      <c r="Q230" s="360"/>
      <c r="R230" s="361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66">
        <v>4607091387322</v>
      </c>
      <c r="E231" s="361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0"/>
      <c r="P231" s="360"/>
      <c r="Q231" s="360"/>
      <c r="R231" s="361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66">
        <v>4607091387322</v>
      </c>
      <c r="E232" s="361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0"/>
      <c r="P232" s="360"/>
      <c r="Q232" s="360"/>
      <c r="R232" s="361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66">
        <v>4607091387377</v>
      </c>
      <c r="E233" s="361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42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0"/>
      <c r="P233" s="360"/>
      <c r="Q233" s="360"/>
      <c r="R233" s="361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66">
        <v>4607091387353</v>
      </c>
      <c r="E234" s="361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0"/>
      <c r="P234" s="360"/>
      <c r="Q234" s="360"/>
      <c r="R234" s="361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66">
        <v>4607091386011</v>
      </c>
      <c r="E235" s="361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4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0"/>
      <c r="P235" s="360"/>
      <c r="Q235" s="360"/>
      <c r="R235" s="361"/>
      <c r="S235" s="34"/>
      <c r="T235" s="34"/>
      <c r="U235" s="35" t="s">
        <v>65</v>
      </c>
      <c r="V235" s="350">
        <v>0</v>
      </c>
      <c r="W235" s="351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66">
        <v>4607091387308</v>
      </c>
      <c r="E236" s="361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6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0"/>
      <c r="P236" s="360"/>
      <c r="Q236" s="360"/>
      <c r="R236" s="361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66">
        <v>4607091387339</v>
      </c>
      <c r="E237" s="361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45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0"/>
      <c r="P237" s="360"/>
      <c r="Q237" s="360"/>
      <c r="R237" s="361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66">
        <v>4680115882638</v>
      </c>
      <c r="E238" s="361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0"/>
      <c r="P238" s="360"/>
      <c r="Q238" s="360"/>
      <c r="R238" s="361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66">
        <v>4680115881938</v>
      </c>
      <c r="E239" s="361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0"/>
      <c r="P239" s="360"/>
      <c r="Q239" s="360"/>
      <c r="R239" s="361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66">
        <v>4607091387346</v>
      </c>
      <c r="E240" s="361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0"/>
      <c r="P240" s="360"/>
      <c r="Q240" s="360"/>
      <c r="R240" s="361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66">
        <v>4607091389807</v>
      </c>
      <c r="E241" s="361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66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0"/>
      <c r="P241" s="360"/>
      <c r="Q241" s="360"/>
      <c r="R241" s="361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83"/>
      <c r="B242" s="370"/>
      <c r="C242" s="370"/>
      <c r="D242" s="370"/>
      <c r="E242" s="370"/>
      <c r="F242" s="370"/>
      <c r="G242" s="370"/>
      <c r="H242" s="370"/>
      <c r="I242" s="370"/>
      <c r="J242" s="370"/>
      <c r="K242" s="370"/>
      <c r="L242" s="370"/>
      <c r="M242" s="384"/>
      <c r="N242" s="377" t="s">
        <v>66</v>
      </c>
      <c r="O242" s="378"/>
      <c r="P242" s="378"/>
      <c r="Q242" s="378"/>
      <c r="R242" s="378"/>
      <c r="S242" s="378"/>
      <c r="T242" s="379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3"/>
      <c r="Z242" s="353"/>
    </row>
    <row r="243" spans="1:53" hidden="1" x14ac:dyDescent="0.2">
      <c r="A243" s="370"/>
      <c r="B243" s="370"/>
      <c r="C243" s="370"/>
      <c r="D243" s="370"/>
      <c r="E243" s="370"/>
      <c r="F243" s="370"/>
      <c r="G243" s="370"/>
      <c r="H243" s="370"/>
      <c r="I243" s="370"/>
      <c r="J243" s="370"/>
      <c r="K243" s="370"/>
      <c r="L243" s="370"/>
      <c r="M243" s="384"/>
      <c r="N243" s="377" t="s">
        <v>66</v>
      </c>
      <c r="O243" s="378"/>
      <c r="P243" s="378"/>
      <c r="Q243" s="378"/>
      <c r="R243" s="378"/>
      <c r="S243" s="378"/>
      <c r="T243" s="379"/>
      <c r="U243" s="37" t="s">
        <v>65</v>
      </c>
      <c r="V243" s="352">
        <f>IFERROR(SUM(V227:V241),"0")</f>
        <v>0</v>
      </c>
      <c r="W243" s="352">
        <f>IFERROR(SUM(W227:W241),"0")</f>
        <v>0</v>
      </c>
      <c r="X243" s="37"/>
      <c r="Y243" s="353"/>
      <c r="Z243" s="353"/>
    </row>
    <row r="244" spans="1:53" ht="14.25" hidden="1" customHeight="1" x14ac:dyDescent="0.25">
      <c r="A244" s="369" t="s">
        <v>97</v>
      </c>
      <c r="B244" s="370"/>
      <c r="C244" s="370"/>
      <c r="D244" s="370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  <c r="U244" s="370"/>
      <c r="V244" s="370"/>
      <c r="W244" s="370"/>
      <c r="X244" s="370"/>
      <c r="Y244" s="345"/>
      <c r="Z244" s="345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66">
        <v>4680115881914</v>
      </c>
      <c r="E245" s="361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0"/>
      <c r="P245" s="360"/>
      <c r="Q245" s="360"/>
      <c r="R245" s="361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83"/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84"/>
      <c r="N246" s="377" t="s">
        <v>66</v>
      </c>
      <c r="O246" s="378"/>
      <c r="P246" s="378"/>
      <c r="Q246" s="378"/>
      <c r="R246" s="378"/>
      <c r="S246" s="378"/>
      <c r="T246" s="379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hidden="1" x14ac:dyDescent="0.2">
      <c r="A247" s="370"/>
      <c r="B247" s="370"/>
      <c r="C247" s="370"/>
      <c r="D247" s="370"/>
      <c r="E247" s="370"/>
      <c r="F247" s="370"/>
      <c r="G247" s="370"/>
      <c r="H247" s="370"/>
      <c r="I247" s="370"/>
      <c r="J247" s="370"/>
      <c r="K247" s="370"/>
      <c r="L247" s="370"/>
      <c r="M247" s="384"/>
      <c r="N247" s="377" t="s">
        <v>66</v>
      </c>
      <c r="O247" s="378"/>
      <c r="P247" s="378"/>
      <c r="Q247" s="378"/>
      <c r="R247" s="378"/>
      <c r="S247" s="378"/>
      <c r="T247" s="379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hidden="1" customHeight="1" x14ac:dyDescent="0.25">
      <c r="A248" s="369" t="s">
        <v>60</v>
      </c>
      <c r="B248" s="370"/>
      <c r="C248" s="370"/>
      <c r="D248" s="370"/>
      <c r="E248" s="370"/>
      <c r="F248" s="370"/>
      <c r="G248" s="370"/>
      <c r="H248" s="370"/>
      <c r="I248" s="370"/>
      <c r="J248" s="370"/>
      <c r="K248" s="370"/>
      <c r="L248" s="370"/>
      <c r="M248" s="370"/>
      <c r="N248" s="370"/>
      <c r="O248" s="370"/>
      <c r="P248" s="370"/>
      <c r="Q248" s="370"/>
      <c r="R248" s="370"/>
      <c r="S248" s="370"/>
      <c r="T248" s="370"/>
      <c r="U248" s="370"/>
      <c r="V248" s="370"/>
      <c r="W248" s="370"/>
      <c r="X248" s="370"/>
      <c r="Y248" s="345"/>
      <c r="Z248" s="345"/>
    </row>
    <row r="249" spans="1:53" ht="27" hidden="1" customHeight="1" x14ac:dyDescent="0.25">
      <c r="A249" s="54" t="s">
        <v>378</v>
      </c>
      <c r="B249" s="54" t="s">
        <v>379</v>
      </c>
      <c r="C249" s="31">
        <v>4301030878</v>
      </c>
      <c r="D249" s="366">
        <v>4607091387193</v>
      </c>
      <c r="E249" s="361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0"/>
      <c r="P249" s="360"/>
      <c r="Q249" s="360"/>
      <c r="R249" s="361"/>
      <c r="S249" s="34"/>
      <c r="T249" s="34"/>
      <c r="U249" s="35" t="s">
        <v>65</v>
      </c>
      <c r="V249" s="350">
        <v>0</v>
      </c>
      <c r="W249" s="351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4301031153</v>
      </c>
      <c r="D250" s="366">
        <v>4607091387230</v>
      </c>
      <c r="E250" s="361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0"/>
      <c r="P250" s="360"/>
      <c r="Q250" s="360"/>
      <c r="R250" s="361"/>
      <c r="S250" s="34"/>
      <c r="T250" s="34"/>
      <c r="U250" s="35" t="s">
        <v>65</v>
      </c>
      <c r="V250" s="350">
        <v>0</v>
      </c>
      <c r="W250" s="351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4301031152</v>
      </c>
      <c r="D251" s="366">
        <v>4607091387285</v>
      </c>
      <c r="E251" s="361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4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0"/>
      <c r="P251" s="360"/>
      <c r="Q251" s="360"/>
      <c r="R251" s="361"/>
      <c r="S251" s="34"/>
      <c r="T251" s="34"/>
      <c r="U251" s="35" t="s">
        <v>65</v>
      </c>
      <c r="V251" s="350">
        <v>0</v>
      </c>
      <c r="W251" s="351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66">
        <v>4680115880481</v>
      </c>
      <c r="E252" s="361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7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0"/>
      <c r="P252" s="360"/>
      <c r="Q252" s="360"/>
      <c r="R252" s="361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idden="1" x14ac:dyDescent="0.2">
      <c r="A253" s="383"/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84"/>
      <c r="N253" s="377" t="s">
        <v>66</v>
      </c>
      <c r="O253" s="378"/>
      <c r="P253" s="378"/>
      <c r="Q253" s="378"/>
      <c r="R253" s="378"/>
      <c r="S253" s="378"/>
      <c r="T253" s="379"/>
      <c r="U253" s="37" t="s">
        <v>67</v>
      </c>
      <c r="V253" s="352">
        <f>IFERROR(V249/H249,"0")+IFERROR(V250/H250,"0")+IFERROR(V251/H251,"0")+IFERROR(V252/H252,"0")</f>
        <v>0</v>
      </c>
      <c r="W253" s="352">
        <f>IFERROR(W249/H249,"0")+IFERROR(W250/H250,"0")+IFERROR(W251/H251,"0")+IFERROR(W252/H252,"0")</f>
        <v>0</v>
      </c>
      <c r="X253" s="352">
        <f>IFERROR(IF(X249="",0,X249),"0")+IFERROR(IF(X250="",0,X250),"0")+IFERROR(IF(X251="",0,X251),"0")+IFERROR(IF(X252="",0,X252),"0")</f>
        <v>0</v>
      </c>
      <c r="Y253" s="353"/>
      <c r="Z253" s="353"/>
    </row>
    <row r="254" spans="1:53" hidden="1" x14ac:dyDescent="0.2">
      <c r="A254" s="370"/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84"/>
      <c r="N254" s="377" t="s">
        <v>66</v>
      </c>
      <c r="O254" s="378"/>
      <c r="P254" s="378"/>
      <c r="Q254" s="378"/>
      <c r="R254" s="378"/>
      <c r="S254" s="378"/>
      <c r="T254" s="379"/>
      <c r="U254" s="37" t="s">
        <v>65</v>
      </c>
      <c r="V254" s="352">
        <f>IFERROR(SUM(V249:V252),"0")</f>
        <v>0</v>
      </c>
      <c r="W254" s="352">
        <f>IFERROR(SUM(W249:W252),"0")</f>
        <v>0</v>
      </c>
      <c r="X254" s="37"/>
      <c r="Y254" s="353"/>
      <c r="Z254" s="353"/>
    </row>
    <row r="255" spans="1:53" ht="14.25" hidden="1" customHeight="1" x14ac:dyDescent="0.25">
      <c r="A255" s="369" t="s">
        <v>68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  <c r="U255" s="370"/>
      <c r="V255" s="370"/>
      <c r="W255" s="370"/>
      <c r="X255" s="370"/>
      <c r="Y255" s="345"/>
      <c r="Z255" s="345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66">
        <v>4607091387766</v>
      </c>
      <c r="E256" s="361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0"/>
      <c r="P256" s="360"/>
      <c r="Q256" s="360"/>
      <c r="R256" s="361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66">
        <v>4607091387957</v>
      </c>
      <c r="E257" s="361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0"/>
      <c r="P257" s="360"/>
      <c r="Q257" s="360"/>
      <c r="R257" s="361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66">
        <v>4607091387964</v>
      </c>
      <c r="E258" s="361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0"/>
      <c r="P258" s="360"/>
      <c r="Q258" s="360"/>
      <c r="R258" s="361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392</v>
      </c>
      <c r="B259" s="54" t="s">
        <v>393</v>
      </c>
      <c r="C259" s="31">
        <v>4301051461</v>
      </c>
      <c r="D259" s="366">
        <v>4680115883604</v>
      </c>
      <c r="E259" s="361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0"/>
      <c r="P259" s="360"/>
      <c r="Q259" s="360"/>
      <c r="R259" s="361"/>
      <c r="S259" s="34"/>
      <c r="T259" s="34"/>
      <c r="U259" s="35" t="s">
        <v>65</v>
      </c>
      <c r="V259" s="350">
        <v>0</v>
      </c>
      <c r="W259" s="351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394</v>
      </c>
      <c r="B260" s="54" t="s">
        <v>395</v>
      </c>
      <c r="C260" s="31">
        <v>4301051485</v>
      </c>
      <c r="D260" s="366">
        <v>4680115883567</v>
      </c>
      <c r="E260" s="361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0"/>
      <c r="P260" s="360"/>
      <c r="Q260" s="360"/>
      <c r="R260" s="361"/>
      <c r="S260" s="34"/>
      <c r="T260" s="34"/>
      <c r="U260" s="35" t="s">
        <v>65</v>
      </c>
      <c r="V260" s="350">
        <v>0</v>
      </c>
      <c r="W260" s="351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66">
        <v>4607091381672</v>
      </c>
      <c r="E261" s="361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4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0"/>
      <c r="P261" s="360"/>
      <c r="Q261" s="360"/>
      <c r="R261" s="361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66">
        <v>4607091387537</v>
      </c>
      <c r="E262" s="361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7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0"/>
      <c r="P262" s="360"/>
      <c r="Q262" s="360"/>
      <c r="R262" s="361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66">
        <v>4607091387513</v>
      </c>
      <c r="E263" s="361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0"/>
      <c r="P263" s="360"/>
      <c r="Q263" s="360"/>
      <c r="R263" s="361"/>
      <c r="S263" s="34"/>
      <c r="T263" s="34"/>
      <c r="U263" s="35" t="s">
        <v>65</v>
      </c>
      <c r="V263" s="350">
        <v>0</v>
      </c>
      <c r="W263" s="351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66">
        <v>4680115880511</v>
      </c>
      <c r="E264" s="361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72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0"/>
      <c r="P264" s="360"/>
      <c r="Q264" s="360"/>
      <c r="R264" s="361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66">
        <v>4680115880412</v>
      </c>
      <c r="E265" s="361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0"/>
      <c r="P265" s="360"/>
      <c r="Q265" s="360"/>
      <c r="R265" s="361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idden="1" x14ac:dyDescent="0.2">
      <c r="A266" s="383"/>
      <c r="B266" s="370"/>
      <c r="C266" s="370"/>
      <c r="D266" s="370"/>
      <c r="E266" s="370"/>
      <c r="F266" s="370"/>
      <c r="G266" s="370"/>
      <c r="H266" s="370"/>
      <c r="I266" s="370"/>
      <c r="J266" s="370"/>
      <c r="K266" s="370"/>
      <c r="L266" s="370"/>
      <c r="M266" s="384"/>
      <c r="N266" s="377" t="s">
        <v>66</v>
      </c>
      <c r="O266" s="378"/>
      <c r="P266" s="378"/>
      <c r="Q266" s="378"/>
      <c r="R266" s="378"/>
      <c r="S266" s="378"/>
      <c r="T266" s="379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353"/>
      <c r="Z266" s="353"/>
    </row>
    <row r="267" spans="1:53" hidden="1" x14ac:dyDescent="0.2">
      <c r="A267" s="370"/>
      <c r="B267" s="370"/>
      <c r="C267" s="370"/>
      <c r="D267" s="370"/>
      <c r="E267" s="370"/>
      <c r="F267" s="370"/>
      <c r="G267" s="370"/>
      <c r="H267" s="370"/>
      <c r="I267" s="370"/>
      <c r="J267" s="370"/>
      <c r="K267" s="370"/>
      <c r="L267" s="370"/>
      <c r="M267" s="384"/>
      <c r="N267" s="377" t="s">
        <v>66</v>
      </c>
      <c r="O267" s="378"/>
      <c r="P267" s="378"/>
      <c r="Q267" s="378"/>
      <c r="R267" s="378"/>
      <c r="S267" s="378"/>
      <c r="T267" s="379"/>
      <c r="U267" s="37" t="s">
        <v>65</v>
      </c>
      <c r="V267" s="352">
        <f>IFERROR(SUM(V256:V265),"0")</f>
        <v>0</v>
      </c>
      <c r="W267" s="352">
        <f>IFERROR(SUM(W256:W265),"0")</f>
        <v>0</v>
      </c>
      <c r="X267" s="37"/>
      <c r="Y267" s="353"/>
      <c r="Z267" s="353"/>
    </row>
    <row r="268" spans="1:53" ht="14.25" hidden="1" customHeight="1" x14ac:dyDescent="0.25">
      <c r="A268" s="369" t="s">
        <v>198</v>
      </c>
      <c r="B268" s="370"/>
      <c r="C268" s="370"/>
      <c r="D268" s="370"/>
      <c r="E268" s="370"/>
      <c r="F268" s="370"/>
      <c r="G268" s="370"/>
      <c r="H268" s="370"/>
      <c r="I268" s="370"/>
      <c r="J268" s="370"/>
      <c r="K268" s="370"/>
      <c r="L268" s="370"/>
      <c r="M268" s="370"/>
      <c r="N268" s="370"/>
      <c r="O268" s="370"/>
      <c r="P268" s="370"/>
      <c r="Q268" s="370"/>
      <c r="R268" s="370"/>
      <c r="S268" s="370"/>
      <c r="T268" s="370"/>
      <c r="U268" s="370"/>
      <c r="V268" s="370"/>
      <c r="W268" s="370"/>
      <c r="X268" s="370"/>
      <c r="Y268" s="345"/>
      <c r="Z268" s="345"/>
    </row>
    <row r="269" spans="1:53" ht="16.5" hidden="1" customHeight="1" x14ac:dyDescent="0.25">
      <c r="A269" s="54" t="s">
        <v>406</v>
      </c>
      <c r="B269" s="54" t="s">
        <v>407</v>
      </c>
      <c r="C269" s="31">
        <v>4301060326</v>
      </c>
      <c r="D269" s="366">
        <v>4607091380880</v>
      </c>
      <c r="E269" s="361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0"/>
      <c r="P269" s="360"/>
      <c r="Q269" s="360"/>
      <c r="R269" s="361"/>
      <c r="S269" s="34"/>
      <c r="T269" s="34"/>
      <c r="U269" s="35" t="s">
        <v>65</v>
      </c>
      <c r="V269" s="350">
        <v>0</v>
      </c>
      <c r="W269" s="351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27" hidden="1" customHeight="1" x14ac:dyDescent="0.25">
      <c r="A270" s="54" t="s">
        <v>408</v>
      </c>
      <c r="B270" s="54" t="s">
        <v>409</v>
      </c>
      <c r="C270" s="31">
        <v>4301060308</v>
      </c>
      <c r="D270" s="366">
        <v>4607091384482</v>
      </c>
      <c r="E270" s="361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6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0"/>
      <c r="P270" s="360"/>
      <c r="Q270" s="360"/>
      <c r="R270" s="361"/>
      <c r="S270" s="34"/>
      <c r="T270" s="34"/>
      <c r="U270" s="35" t="s">
        <v>65</v>
      </c>
      <c r="V270" s="350">
        <v>0</v>
      </c>
      <c r="W270" s="351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16.5" hidden="1" customHeight="1" x14ac:dyDescent="0.25">
      <c r="A271" s="54" t="s">
        <v>410</v>
      </c>
      <c r="B271" s="54" t="s">
        <v>411</v>
      </c>
      <c r="C271" s="31">
        <v>4301060325</v>
      </c>
      <c r="D271" s="366">
        <v>4607091380897</v>
      </c>
      <c r="E271" s="361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6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0"/>
      <c r="P271" s="360"/>
      <c r="Q271" s="360"/>
      <c r="R271" s="361"/>
      <c r="S271" s="34"/>
      <c r="T271" s="34"/>
      <c r="U271" s="35" t="s">
        <v>65</v>
      </c>
      <c r="V271" s="350">
        <v>0</v>
      </c>
      <c r="W271" s="351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idden="1" x14ac:dyDescent="0.2">
      <c r="A272" s="383"/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84"/>
      <c r="N272" s="377" t="s">
        <v>66</v>
      </c>
      <c r="O272" s="378"/>
      <c r="P272" s="378"/>
      <c r="Q272" s="378"/>
      <c r="R272" s="378"/>
      <c r="S272" s="378"/>
      <c r="T272" s="379"/>
      <c r="U272" s="37" t="s">
        <v>67</v>
      </c>
      <c r="V272" s="352">
        <f>IFERROR(V269/H269,"0")+IFERROR(V270/H270,"0")+IFERROR(V271/H271,"0")</f>
        <v>0</v>
      </c>
      <c r="W272" s="352">
        <f>IFERROR(W269/H269,"0")+IFERROR(W270/H270,"0")+IFERROR(W271/H271,"0")</f>
        <v>0</v>
      </c>
      <c r="X272" s="352">
        <f>IFERROR(IF(X269="",0,X269),"0")+IFERROR(IF(X270="",0,X270),"0")+IFERROR(IF(X271="",0,X271),"0")</f>
        <v>0</v>
      </c>
      <c r="Y272" s="353"/>
      <c r="Z272" s="353"/>
    </row>
    <row r="273" spans="1:53" hidden="1" x14ac:dyDescent="0.2">
      <c r="A273" s="370"/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84"/>
      <c r="N273" s="377" t="s">
        <v>66</v>
      </c>
      <c r="O273" s="378"/>
      <c r="P273" s="378"/>
      <c r="Q273" s="378"/>
      <c r="R273" s="378"/>
      <c r="S273" s="378"/>
      <c r="T273" s="379"/>
      <c r="U273" s="37" t="s">
        <v>65</v>
      </c>
      <c r="V273" s="352">
        <f>IFERROR(SUM(V269:V271),"0")</f>
        <v>0</v>
      </c>
      <c r="W273" s="352">
        <f>IFERROR(SUM(W269:W271),"0")</f>
        <v>0</v>
      </c>
      <c r="X273" s="37"/>
      <c r="Y273" s="353"/>
      <c r="Z273" s="353"/>
    </row>
    <row r="274" spans="1:53" ht="14.25" hidden="1" customHeight="1" x14ac:dyDescent="0.25">
      <c r="A274" s="369" t="s">
        <v>83</v>
      </c>
      <c r="B274" s="370"/>
      <c r="C274" s="370"/>
      <c r="D274" s="370"/>
      <c r="E274" s="370"/>
      <c r="F274" s="370"/>
      <c r="G274" s="370"/>
      <c r="H274" s="370"/>
      <c r="I274" s="370"/>
      <c r="J274" s="370"/>
      <c r="K274" s="370"/>
      <c r="L274" s="370"/>
      <c r="M274" s="370"/>
      <c r="N274" s="370"/>
      <c r="O274" s="370"/>
      <c r="P274" s="370"/>
      <c r="Q274" s="370"/>
      <c r="R274" s="370"/>
      <c r="S274" s="370"/>
      <c r="T274" s="370"/>
      <c r="U274" s="370"/>
      <c r="V274" s="370"/>
      <c r="W274" s="370"/>
      <c r="X274" s="370"/>
      <c r="Y274" s="345"/>
      <c r="Z274" s="345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66">
        <v>4607091388374</v>
      </c>
      <c r="E275" s="361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701" t="s">
        <v>414</v>
      </c>
      <c r="O275" s="360"/>
      <c r="P275" s="360"/>
      <c r="Q275" s="360"/>
      <c r="R275" s="361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4301030235</v>
      </c>
      <c r="D276" s="366">
        <v>4607091388381</v>
      </c>
      <c r="E276" s="361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463" t="s">
        <v>417</v>
      </c>
      <c r="O276" s="360"/>
      <c r="P276" s="360"/>
      <c r="Q276" s="360"/>
      <c r="R276" s="361"/>
      <c r="S276" s="34"/>
      <c r="T276" s="34"/>
      <c r="U276" s="35" t="s">
        <v>65</v>
      </c>
      <c r="V276" s="350">
        <v>0</v>
      </c>
      <c r="W276" s="35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4301030233</v>
      </c>
      <c r="D277" s="366">
        <v>4607091388404</v>
      </c>
      <c r="E277" s="361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0"/>
      <c r="P277" s="360"/>
      <c r="Q277" s="360"/>
      <c r="R277" s="361"/>
      <c r="S277" s="34"/>
      <c r="T277" s="34"/>
      <c r="U277" s="35" t="s">
        <v>65</v>
      </c>
      <c r="V277" s="350">
        <v>0</v>
      </c>
      <c r="W277" s="35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idden="1" x14ac:dyDescent="0.2">
      <c r="A278" s="383"/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84"/>
      <c r="N278" s="377" t="s">
        <v>66</v>
      </c>
      <c r="O278" s="378"/>
      <c r="P278" s="378"/>
      <c r="Q278" s="378"/>
      <c r="R278" s="378"/>
      <c r="S278" s="378"/>
      <c r="T278" s="379"/>
      <c r="U278" s="37" t="s">
        <v>67</v>
      </c>
      <c r="V278" s="352">
        <f>IFERROR(V275/H275,"0")+IFERROR(V276/H276,"0")+IFERROR(V277/H277,"0")</f>
        <v>0</v>
      </c>
      <c r="W278" s="352">
        <f>IFERROR(W275/H275,"0")+IFERROR(W276/H276,"0")+IFERROR(W277/H277,"0")</f>
        <v>0</v>
      </c>
      <c r="X278" s="352">
        <f>IFERROR(IF(X275="",0,X275),"0")+IFERROR(IF(X276="",0,X276),"0")+IFERROR(IF(X277="",0,X277),"0")</f>
        <v>0</v>
      </c>
      <c r="Y278" s="353"/>
      <c r="Z278" s="353"/>
    </row>
    <row r="279" spans="1:53" hidden="1" x14ac:dyDescent="0.2">
      <c r="A279" s="370"/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84"/>
      <c r="N279" s="377" t="s">
        <v>66</v>
      </c>
      <c r="O279" s="378"/>
      <c r="P279" s="378"/>
      <c r="Q279" s="378"/>
      <c r="R279" s="378"/>
      <c r="S279" s="378"/>
      <c r="T279" s="379"/>
      <c r="U279" s="37" t="s">
        <v>65</v>
      </c>
      <c r="V279" s="352">
        <f>IFERROR(SUM(V275:V277),"0")</f>
        <v>0</v>
      </c>
      <c r="W279" s="352">
        <f>IFERROR(SUM(W275:W277),"0")</f>
        <v>0</v>
      </c>
      <c r="X279" s="37"/>
      <c r="Y279" s="353"/>
      <c r="Z279" s="353"/>
    </row>
    <row r="280" spans="1:53" ht="14.25" hidden="1" customHeight="1" x14ac:dyDescent="0.25">
      <c r="A280" s="369" t="s">
        <v>420</v>
      </c>
      <c r="B280" s="370"/>
      <c r="C280" s="370"/>
      <c r="D280" s="370"/>
      <c r="E280" s="370"/>
      <c r="F280" s="370"/>
      <c r="G280" s="370"/>
      <c r="H280" s="370"/>
      <c r="I280" s="370"/>
      <c r="J280" s="370"/>
      <c r="K280" s="370"/>
      <c r="L280" s="370"/>
      <c r="M280" s="370"/>
      <c r="N280" s="370"/>
      <c r="O280" s="370"/>
      <c r="P280" s="370"/>
      <c r="Q280" s="370"/>
      <c r="R280" s="370"/>
      <c r="S280" s="370"/>
      <c r="T280" s="370"/>
      <c r="U280" s="370"/>
      <c r="V280" s="370"/>
      <c r="W280" s="370"/>
      <c r="X280" s="370"/>
      <c r="Y280" s="345"/>
      <c r="Z280" s="345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66">
        <v>4680115881808</v>
      </c>
      <c r="E281" s="361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0"/>
      <c r="P281" s="360"/>
      <c r="Q281" s="360"/>
      <c r="R281" s="361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66">
        <v>4680115881822</v>
      </c>
      <c r="E282" s="361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4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0"/>
      <c r="P282" s="360"/>
      <c r="Q282" s="360"/>
      <c r="R282" s="361"/>
      <c r="S282" s="34"/>
      <c r="T282" s="34"/>
      <c r="U282" s="35" t="s">
        <v>65</v>
      </c>
      <c r="V282" s="350">
        <v>0</v>
      </c>
      <c r="W282" s="351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427</v>
      </c>
      <c r="B283" s="54" t="s">
        <v>428</v>
      </c>
      <c r="C283" s="31">
        <v>4301180001</v>
      </c>
      <c r="D283" s="366">
        <v>4680115880016</v>
      </c>
      <c r="E283" s="361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4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0"/>
      <c r="P283" s="360"/>
      <c r="Q283" s="360"/>
      <c r="R283" s="361"/>
      <c r="S283" s="34"/>
      <c r="T283" s="34"/>
      <c r="U283" s="35" t="s">
        <v>65</v>
      </c>
      <c r="V283" s="350">
        <v>0</v>
      </c>
      <c r="W283" s="351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idden="1" x14ac:dyDescent="0.2">
      <c r="A284" s="383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0"/>
      <c r="M284" s="384"/>
      <c r="N284" s="377" t="s">
        <v>66</v>
      </c>
      <c r="O284" s="378"/>
      <c r="P284" s="378"/>
      <c r="Q284" s="378"/>
      <c r="R284" s="378"/>
      <c r="S284" s="378"/>
      <c r="T284" s="379"/>
      <c r="U284" s="37" t="s">
        <v>67</v>
      </c>
      <c r="V284" s="352">
        <f>IFERROR(V281/H281,"0")+IFERROR(V282/H282,"0")+IFERROR(V283/H283,"0")</f>
        <v>0</v>
      </c>
      <c r="W284" s="352">
        <f>IFERROR(W281/H281,"0")+IFERROR(W282/H282,"0")+IFERROR(W283/H283,"0")</f>
        <v>0</v>
      </c>
      <c r="X284" s="352">
        <f>IFERROR(IF(X281="",0,X281),"0")+IFERROR(IF(X282="",0,X282),"0")+IFERROR(IF(X283="",0,X283),"0")</f>
        <v>0</v>
      </c>
      <c r="Y284" s="353"/>
      <c r="Z284" s="353"/>
    </row>
    <row r="285" spans="1:53" hidden="1" x14ac:dyDescent="0.2">
      <c r="A285" s="370"/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370"/>
      <c r="M285" s="384"/>
      <c r="N285" s="377" t="s">
        <v>66</v>
      </c>
      <c r="O285" s="378"/>
      <c r="P285" s="378"/>
      <c r="Q285" s="378"/>
      <c r="R285" s="378"/>
      <c r="S285" s="378"/>
      <c r="T285" s="379"/>
      <c r="U285" s="37" t="s">
        <v>65</v>
      </c>
      <c r="V285" s="352">
        <f>IFERROR(SUM(V281:V283),"0")</f>
        <v>0</v>
      </c>
      <c r="W285" s="352">
        <f>IFERROR(SUM(W281:W283),"0")</f>
        <v>0</v>
      </c>
      <c r="X285" s="37"/>
      <c r="Y285" s="353"/>
      <c r="Z285" s="353"/>
    </row>
    <row r="286" spans="1:53" ht="16.5" hidden="1" customHeight="1" x14ac:dyDescent="0.25">
      <c r="A286" s="403" t="s">
        <v>429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46"/>
      <c r="Z286" s="346"/>
    </row>
    <row r="287" spans="1:53" ht="14.25" hidden="1" customHeight="1" x14ac:dyDescent="0.25">
      <c r="A287" s="369" t="s">
        <v>105</v>
      </c>
      <c r="B287" s="370"/>
      <c r="C287" s="370"/>
      <c r="D287" s="370"/>
      <c r="E287" s="370"/>
      <c r="F287" s="370"/>
      <c r="G287" s="370"/>
      <c r="H287" s="370"/>
      <c r="I287" s="370"/>
      <c r="J287" s="370"/>
      <c r="K287" s="370"/>
      <c r="L287" s="370"/>
      <c r="M287" s="370"/>
      <c r="N287" s="370"/>
      <c r="O287" s="370"/>
      <c r="P287" s="370"/>
      <c r="Q287" s="370"/>
      <c r="R287" s="370"/>
      <c r="S287" s="370"/>
      <c r="T287" s="370"/>
      <c r="U287" s="370"/>
      <c r="V287" s="370"/>
      <c r="W287" s="370"/>
      <c r="X287" s="370"/>
      <c r="Y287" s="345"/>
      <c r="Z287" s="345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66">
        <v>4607091387421</v>
      </c>
      <c r="E288" s="361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4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0"/>
      <c r="P288" s="360"/>
      <c r="Q288" s="360"/>
      <c r="R288" s="361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66">
        <v>4607091387421</v>
      </c>
      <c r="E289" s="361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9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0"/>
      <c r="P289" s="360"/>
      <c r="Q289" s="360"/>
      <c r="R289" s="361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66">
        <v>4607091387452</v>
      </c>
      <c r="E290" s="361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47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0"/>
      <c r="P290" s="360"/>
      <c r="Q290" s="360"/>
      <c r="R290" s="361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66">
        <v>4607091387452</v>
      </c>
      <c r="E291" s="361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4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0"/>
      <c r="P291" s="360"/>
      <c r="Q291" s="360"/>
      <c r="R291" s="361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66">
        <v>4607091387452</v>
      </c>
      <c r="E292" s="361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0"/>
      <c r="P292" s="360"/>
      <c r="Q292" s="360"/>
      <c r="R292" s="361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66">
        <v>4607091385984</v>
      </c>
      <c r="E293" s="361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0"/>
      <c r="P293" s="360"/>
      <c r="Q293" s="360"/>
      <c r="R293" s="361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439</v>
      </c>
      <c r="B294" s="54" t="s">
        <v>440</v>
      </c>
      <c r="C294" s="31">
        <v>4301011316</v>
      </c>
      <c r="D294" s="366">
        <v>4607091387438</v>
      </c>
      <c r="E294" s="361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0"/>
      <c r="P294" s="360"/>
      <c r="Q294" s="360"/>
      <c r="R294" s="361"/>
      <c r="S294" s="34"/>
      <c r="T294" s="34"/>
      <c r="U294" s="35" t="s">
        <v>65</v>
      </c>
      <c r="V294" s="350">
        <v>0</v>
      </c>
      <c r="W294" s="351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66">
        <v>4607091387469</v>
      </c>
      <c r="E295" s="361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48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0"/>
      <c r="P295" s="360"/>
      <c r="Q295" s="360"/>
      <c r="R295" s="361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idden="1" x14ac:dyDescent="0.2">
      <c r="A296" s="383"/>
      <c r="B296" s="370"/>
      <c r="C296" s="370"/>
      <c r="D296" s="370"/>
      <c r="E296" s="370"/>
      <c r="F296" s="370"/>
      <c r="G296" s="370"/>
      <c r="H296" s="370"/>
      <c r="I296" s="370"/>
      <c r="J296" s="370"/>
      <c r="K296" s="370"/>
      <c r="L296" s="370"/>
      <c r="M296" s="384"/>
      <c r="N296" s="377" t="s">
        <v>66</v>
      </c>
      <c r="O296" s="378"/>
      <c r="P296" s="378"/>
      <c r="Q296" s="378"/>
      <c r="R296" s="378"/>
      <c r="S296" s="378"/>
      <c r="T296" s="379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0</v>
      </c>
      <c r="W296" s="352">
        <f>IFERROR(W288/H288,"0")+IFERROR(W289/H289,"0")+IFERROR(W290/H290,"0")+IFERROR(W291/H291,"0")+IFERROR(W292/H292,"0")+IFERROR(W293/H293,"0")+IFERROR(W294/H294,"0")+IFERROR(W295/H295,"0")</f>
        <v>0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3"/>
      <c r="Z296" s="353"/>
    </row>
    <row r="297" spans="1:53" hidden="1" x14ac:dyDescent="0.2">
      <c r="A297" s="370"/>
      <c r="B297" s="370"/>
      <c r="C297" s="370"/>
      <c r="D297" s="370"/>
      <c r="E297" s="370"/>
      <c r="F297" s="370"/>
      <c r="G297" s="370"/>
      <c r="H297" s="370"/>
      <c r="I297" s="370"/>
      <c r="J297" s="370"/>
      <c r="K297" s="370"/>
      <c r="L297" s="370"/>
      <c r="M297" s="384"/>
      <c r="N297" s="377" t="s">
        <v>66</v>
      </c>
      <c r="O297" s="378"/>
      <c r="P297" s="378"/>
      <c r="Q297" s="378"/>
      <c r="R297" s="378"/>
      <c r="S297" s="378"/>
      <c r="T297" s="379"/>
      <c r="U297" s="37" t="s">
        <v>65</v>
      </c>
      <c r="V297" s="352">
        <f>IFERROR(SUM(V288:V295),"0")</f>
        <v>0</v>
      </c>
      <c r="W297" s="352">
        <f>IFERROR(SUM(W288:W295),"0")</f>
        <v>0</v>
      </c>
      <c r="X297" s="37"/>
      <c r="Y297" s="353"/>
      <c r="Z297" s="353"/>
    </row>
    <row r="298" spans="1:53" ht="14.25" hidden="1" customHeight="1" x14ac:dyDescent="0.25">
      <c r="A298" s="369" t="s">
        <v>60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370"/>
      <c r="Y298" s="345"/>
      <c r="Z298" s="345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66">
        <v>4607091387292</v>
      </c>
      <c r="E299" s="361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4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0"/>
      <c r="P299" s="360"/>
      <c r="Q299" s="360"/>
      <c r="R299" s="361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66">
        <v>4607091387315</v>
      </c>
      <c r="E300" s="361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4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0"/>
      <c r="P300" s="360"/>
      <c r="Q300" s="360"/>
      <c r="R300" s="361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83"/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0"/>
      <c r="M301" s="384"/>
      <c r="N301" s="377" t="s">
        <v>66</v>
      </c>
      <c r="O301" s="378"/>
      <c r="P301" s="378"/>
      <c r="Q301" s="378"/>
      <c r="R301" s="378"/>
      <c r="S301" s="378"/>
      <c r="T301" s="379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hidden="1" x14ac:dyDescent="0.2">
      <c r="A302" s="370"/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84"/>
      <c r="N302" s="377" t="s">
        <v>66</v>
      </c>
      <c r="O302" s="378"/>
      <c r="P302" s="378"/>
      <c r="Q302" s="378"/>
      <c r="R302" s="378"/>
      <c r="S302" s="378"/>
      <c r="T302" s="379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hidden="1" customHeight="1" x14ac:dyDescent="0.25">
      <c r="A303" s="403" t="s">
        <v>447</v>
      </c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  <c r="U303" s="370"/>
      <c r="V303" s="370"/>
      <c r="W303" s="370"/>
      <c r="X303" s="370"/>
      <c r="Y303" s="346"/>
      <c r="Z303" s="346"/>
    </row>
    <row r="304" spans="1:53" ht="14.25" hidden="1" customHeight="1" x14ac:dyDescent="0.25">
      <c r="A304" s="369" t="s">
        <v>60</v>
      </c>
      <c r="B304" s="370"/>
      <c r="C304" s="370"/>
      <c r="D304" s="370"/>
      <c r="E304" s="370"/>
      <c r="F304" s="370"/>
      <c r="G304" s="370"/>
      <c r="H304" s="370"/>
      <c r="I304" s="370"/>
      <c r="J304" s="370"/>
      <c r="K304" s="370"/>
      <c r="L304" s="370"/>
      <c r="M304" s="370"/>
      <c r="N304" s="370"/>
      <c r="O304" s="370"/>
      <c r="P304" s="370"/>
      <c r="Q304" s="370"/>
      <c r="R304" s="370"/>
      <c r="S304" s="370"/>
      <c r="T304" s="370"/>
      <c r="U304" s="370"/>
      <c r="V304" s="370"/>
      <c r="W304" s="370"/>
      <c r="X304" s="370"/>
      <c r="Y304" s="345"/>
      <c r="Z304" s="345"/>
    </row>
    <row r="305" spans="1:53" ht="27" customHeight="1" x14ac:dyDescent="0.25">
      <c r="A305" s="54" t="s">
        <v>448</v>
      </c>
      <c r="B305" s="54" t="s">
        <v>449</v>
      </c>
      <c r="C305" s="31">
        <v>4301031066</v>
      </c>
      <c r="D305" s="366">
        <v>4607091383836</v>
      </c>
      <c r="E305" s="361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6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0"/>
      <c r="P305" s="360"/>
      <c r="Q305" s="360"/>
      <c r="R305" s="361"/>
      <c r="S305" s="34"/>
      <c r="T305" s="34"/>
      <c r="U305" s="35" t="s">
        <v>65</v>
      </c>
      <c r="V305" s="350">
        <v>8</v>
      </c>
      <c r="W305" s="351">
        <f>IFERROR(IF(V305="",0,CEILING((V305/$H305),1)*$H305),"")</f>
        <v>9</v>
      </c>
      <c r="X305" s="36">
        <f>IFERROR(IF(W305=0,"",ROUNDUP(W305/H305,0)*0.00753),"")</f>
        <v>3.7650000000000003E-2</v>
      </c>
      <c r="Y305" s="56"/>
      <c r="Z305" s="57"/>
      <c r="AD305" s="58"/>
      <c r="BA305" s="232" t="s">
        <v>1</v>
      </c>
    </row>
    <row r="306" spans="1:53" x14ac:dyDescent="0.2">
      <c r="A306" s="383"/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0"/>
      <c r="M306" s="384"/>
      <c r="N306" s="377" t="s">
        <v>66</v>
      </c>
      <c r="O306" s="378"/>
      <c r="P306" s="378"/>
      <c r="Q306" s="378"/>
      <c r="R306" s="378"/>
      <c r="S306" s="378"/>
      <c r="T306" s="379"/>
      <c r="U306" s="37" t="s">
        <v>67</v>
      </c>
      <c r="V306" s="352">
        <f>IFERROR(V305/H305,"0")</f>
        <v>4.4444444444444446</v>
      </c>
      <c r="W306" s="352">
        <f>IFERROR(W305/H305,"0")</f>
        <v>5</v>
      </c>
      <c r="X306" s="352">
        <f>IFERROR(IF(X305="",0,X305),"0")</f>
        <v>3.7650000000000003E-2</v>
      </c>
      <c r="Y306" s="353"/>
      <c r="Z306" s="353"/>
    </row>
    <row r="307" spans="1:53" x14ac:dyDescent="0.2">
      <c r="A307" s="370"/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84"/>
      <c r="N307" s="377" t="s">
        <v>66</v>
      </c>
      <c r="O307" s="378"/>
      <c r="P307" s="378"/>
      <c r="Q307" s="378"/>
      <c r="R307" s="378"/>
      <c r="S307" s="378"/>
      <c r="T307" s="379"/>
      <c r="U307" s="37" t="s">
        <v>65</v>
      </c>
      <c r="V307" s="352">
        <f>IFERROR(SUM(V305:V305),"0")</f>
        <v>8</v>
      </c>
      <c r="W307" s="352">
        <f>IFERROR(SUM(W305:W305),"0")</f>
        <v>9</v>
      </c>
      <c r="X307" s="37"/>
      <c r="Y307" s="353"/>
      <c r="Z307" s="353"/>
    </row>
    <row r="308" spans="1:53" ht="14.25" hidden="1" customHeight="1" x14ac:dyDescent="0.25">
      <c r="A308" s="369" t="s">
        <v>68</v>
      </c>
      <c r="B308" s="370"/>
      <c r="C308" s="370"/>
      <c r="D308" s="370"/>
      <c r="E308" s="370"/>
      <c r="F308" s="370"/>
      <c r="G308" s="370"/>
      <c r="H308" s="370"/>
      <c r="I308" s="370"/>
      <c r="J308" s="370"/>
      <c r="K308" s="370"/>
      <c r="L308" s="370"/>
      <c r="M308" s="370"/>
      <c r="N308" s="370"/>
      <c r="O308" s="370"/>
      <c r="P308" s="370"/>
      <c r="Q308" s="370"/>
      <c r="R308" s="370"/>
      <c r="S308" s="370"/>
      <c r="T308" s="370"/>
      <c r="U308" s="370"/>
      <c r="V308" s="370"/>
      <c r="W308" s="370"/>
      <c r="X308" s="370"/>
      <c r="Y308" s="345"/>
      <c r="Z308" s="345"/>
    </row>
    <row r="309" spans="1:53" ht="27" hidden="1" customHeight="1" x14ac:dyDescent="0.25">
      <c r="A309" s="54" t="s">
        <v>450</v>
      </c>
      <c r="B309" s="54" t="s">
        <v>451</v>
      </c>
      <c r="C309" s="31">
        <v>4301051142</v>
      </c>
      <c r="D309" s="366">
        <v>4607091387919</v>
      </c>
      <c r="E309" s="361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0"/>
      <c r="P309" s="360"/>
      <c r="Q309" s="360"/>
      <c r="R309" s="361"/>
      <c r="S309" s="34"/>
      <c r="T309" s="34"/>
      <c r="U309" s="35" t="s">
        <v>65</v>
      </c>
      <c r="V309" s="350">
        <v>0</v>
      </c>
      <c r="W309" s="351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hidden="1" x14ac:dyDescent="0.2">
      <c r="A310" s="383"/>
      <c r="B310" s="370"/>
      <c r="C310" s="370"/>
      <c r="D310" s="370"/>
      <c r="E310" s="370"/>
      <c r="F310" s="370"/>
      <c r="G310" s="370"/>
      <c r="H310" s="370"/>
      <c r="I310" s="370"/>
      <c r="J310" s="370"/>
      <c r="K310" s="370"/>
      <c r="L310" s="370"/>
      <c r="M310" s="384"/>
      <c r="N310" s="377" t="s">
        <v>66</v>
      </c>
      <c r="O310" s="378"/>
      <c r="P310" s="378"/>
      <c r="Q310" s="378"/>
      <c r="R310" s="378"/>
      <c r="S310" s="378"/>
      <c r="T310" s="379"/>
      <c r="U310" s="37" t="s">
        <v>67</v>
      </c>
      <c r="V310" s="352">
        <f>IFERROR(V309/H309,"0")</f>
        <v>0</v>
      </c>
      <c r="W310" s="352">
        <f>IFERROR(W309/H309,"0")</f>
        <v>0</v>
      </c>
      <c r="X310" s="352">
        <f>IFERROR(IF(X309="",0,X309),"0")</f>
        <v>0</v>
      </c>
      <c r="Y310" s="353"/>
      <c r="Z310" s="353"/>
    </row>
    <row r="311" spans="1:53" hidden="1" x14ac:dyDescent="0.2">
      <c r="A311" s="370"/>
      <c r="B311" s="370"/>
      <c r="C311" s="370"/>
      <c r="D311" s="370"/>
      <c r="E311" s="370"/>
      <c r="F311" s="370"/>
      <c r="G311" s="370"/>
      <c r="H311" s="370"/>
      <c r="I311" s="370"/>
      <c r="J311" s="370"/>
      <c r="K311" s="370"/>
      <c r="L311" s="370"/>
      <c r="M311" s="384"/>
      <c r="N311" s="377" t="s">
        <v>66</v>
      </c>
      <c r="O311" s="378"/>
      <c r="P311" s="378"/>
      <c r="Q311" s="378"/>
      <c r="R311" s="378"/>
      <c r="S311" s="378"/>
      <c r="T311" s="379"/>
      <c r="U311" s="37" t="s">
        <v>65</v>
      </c>
      <c r="V311" s="352">
        <f>IFERROR(SUM(V309:V309),"0")</f>
        <v>0</v>
      </c>
      <c r="W311" s="352">
        <f>IFERROR(SUM(W309:W309),"0")</f>
        <v>0</v>
      </c>
      <c r="X311" s="37"/>
      <c r="Y311" s="353"/>
      <c r="Z311" s="353"/>
    </row>
    <row r="312" spans="1:53" ht="14.25" hidden="1" customHeight="1" x14ac:dyDescent="0.25">
      <c r="A312" s="369" t="s">
        <v>198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345"/>
      <c r="Z312" s="345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66">
        <v>4607091388831</v>
      </c>
      <c r="E313" s="361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3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0"/>
      <c r="P313" s="360"/>
      <c r="Q313" s="360"/>
      <c r="R313" s="361"/>
      <c r="S313" s="34"/>
      <c r="T313" s="34"/>
      <c r="U313" s="35" t="s">
        <v>65</v>
      </c>
      <c r="V313" s="350">
        <v>0</v>
      </c>
      <c r="W313" s="351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83"/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84"/>
      <c r="N314" s="377" t="s">
        <v>66</v>
      </c>
      <c r="O314" s="378"/>
      <c r="P314" s="378"/>
      <c r="Q314" s="378"/>
      <c r="R314" s="378"/>
      <c r="S314" s="378"/>
      <c r="T314" s="379"/>
      <c r="U314" s="37" t="s">
        <v>67</v>
      </c>
      <c r="V314" s="352">
        <f>IFERROR(V313/H313,"0")</f>
        <v>0</v>
      </c>
      <c r="W314" s="352">
        <f>IFERROR(W313/H313,"0")</f>
        <v>0</v>
      </c>
      <c r="X314" s="352">
        <f>IFERROR(IF(X313="",0,X313),"0")</f>
        <v>0</v>
      </c>
      <c r="Y314" s="353"/>
      <c r="Z314" s="353"/>
    </row>
    <row r="315" spans="1:53" hidden="1" x14ac:dyDescent="0.2">
      <c r="A315" s="370"/>
      <c r="B315" s="370"/>
      <c r="C315" s="370"/>
      <c r="D315" s="370"/>
      <c r="E315" s="370"/>
      <c r="F315" s="370"/>
      <c r="G315" s="370"/>
      <c r="H315" s="370"/>
      <c r="I315" s="370"/>
      <c r="J315" s="370"/>
      <c r="K315" s="370"/>
      <c r="L315" s="370"/>
      <c r="M315" s="384"/>
      <c r="N315" s="377" t="s">
        <v>66</v>
      </c>
      <c r="O315" s="378"/>
      <c r="P315" s="378"/>
      <c r="Q315" s="378"/>
      <c r="R315" s="378"/>
      <c r="S315" s="378"/>
      <c r="T315" s="379"/>
      <c r="U315" s="37" t="s">
        <v>65</v>
      </c>
      <c r="V315" s="352">
        <f>IFERROR(SUM(V313:V313),"0")</f>
        <v>0</v>
      </c>
      <c r="W315" s="352">
        <f>IFERROR(SUM(W313:W313),"0")</f>
        <v>0</v>
      </c>
      <c r="X315" s="37"/>
      <c r="Y315" s="353"/>
      <c r="Z315" s="353"/>
    </row>
    <row r="316" spans="1:53" ht="14.25" hidden="1" customHeight="1" x14ac:dyDescent="0.25">
      <c r="A316" s="369" t="s">
        <v>83</v>
      </c>
      <c r="B316" s="370"/>
      <c r="C316" s="370"/>
      <c r="D316" s="370"/>
      <c r="E316" s="370"/>
      <c r="F316" s="370"/>
      <c r="G316" s="370"/>
      <c r="H316" s="370"/>
      <c r="I316" s="370"/>
      <c r="J316" s="370"/>
      <c r="K316" s="370"/>
      <c r="L316" s="370"/>
      <c r="M316" s="370"/>
      <c r="N316" s="370"/>
      <c r="O316" s="370"/>
      <c r="P316" s="370"/>
      <c r="Q316" s="370"/>
      <c r="R316" s="370"/>
      <c r="S316" s="370"/>
      <c r="T316" s="370"/>
      <c r="U316" s="370"/>
      <c r="V316" s="370"/>
      <c r="W316" s="370"/>
      <c r="X316" s="370"/>
      <c r="Y316" s="345"/>
      <c r="Z316" s="345"/>
    </row>
    <row r="317" spans="1:53" ht="27" hidden="1" customHeight="1" x14ac:dyDescent="0.25">
      <c r="A317" s="54" t="s">
        <v>454</v>
      </c>
      <c r="B317" s="54" t="s">
        <v>455</v>
      </c>
      <c r="C317" s="31">
        <v>4301032015</v>
      </c>
      <c r="D317" s="366">
        <v>4607091383102</v>
      </c>
      <c r="E317" s="361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4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0"/>
      <c r="P317" s="360"/>
      <c r="Q317" s="360"/>
      <c r="R317" s="361"/>
      <c r="S317" s="34"/>
      <c r="T317" s="34"/>
      <c r="U317" s="35" t="s">
        <v>65</v>
      </c>
      <c r="V317" s="350">
        <v>0</v>
      </c>
      <c r="W317" s="351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83"/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84"/>
      <c r="N318" s="377" t="s">
        <v>66</v>
      </c>
      <c r="O318" s="378"/>
      <c r="P318" s="378"/>
      <c r="Q318" s="378"/>
      <c r="R318" s="378"/>
      <c r="S318" s="378"/>
      <c r="T318" s="379"/>
      <c r="U318" s="37" t="s">
        <v>67</v>
      </c>
      <c r="V318" s="352">
        <f>IFERROR(V317/H317,"0")</f>
        <v>0</v>
      </c>
      <c r="W318" s="352">
        <f>IFERROR(W317/H317,"0")</f>
        <v>0</v>
      </c>
      <c r="X318" s="352">
        <f>IFERROR(IF(X317="",0,X317),"0")</f>
        <v>0</v>
      </c>
      <c r="Y318" s="353"/>
      <c r="Z318" s="353"/>
    </row>
    <row r="319" spans="1:53" hidden="1" x14ac:dyDescent="0.2">
      <c r="A319" s="370"/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84"/>
      <c r="N319" s="377" t="s">
        <v>66</v>
      </c>
      <c r="O319" s="378"/>
      <c r="P319" s="378"/>
      <c r="Q319" s="378"/>
      <c r="R319" s="378"/>
      <c r="S319" s="378"/>
      <c r="T319" s="379"/>
      <c r="U319" s="37" t="s">
        <v>65</v>
      </c>
      <c r="V319" s="352">
        <f>IFERROR(SUM(V317:V317),"0")</f>
        <v>0</v>
      </c>
      <c r="W319" s="352">
        <f>IFERROR(SUM(W317:W317),"0")</f>
        <v>0</v>
      </c>
      <c r="X319" s="37"/>
      <c r="Y319" s="353"/>
      <c r="Z319" s="353"/>
    </row>
    <row r="320" spans="1:53" ht="27.75" hidden="1" customHeight="1" x14ac:dyDescent="0.2">
      <c r="A320" s="417" t="s">
        <v>456</v>
      </c>
      <c r="B320" s="418"/>
      <c r="C320" s="418"/>
      <c r="D320" s="418"/>
      <c r="E320" s="418"/>
      <c r="F320" s="418"/>
      <c r="G320" s="418"/>
      <c r="H320" s="418"/>
      <c r="I320" s="418"/>
      <c r="J320" s="418"/>
      <c r="K320" s="418"/>
      <c r="L320" s="418"/>
      <c r="M320" s="418"/>
      <c r="N320" s="418"/>
      <c r="O320" s="418"/>
      <c r="P320" s="418"/>
      <c r="Q320" s="418"/>
      <c r="R320" s="418"/>
      <c r="S320" s="418"/>
      <c r="T320" s="418"/>
      <c r="U320" s="418"/>
      <c r="V320" s="418"/>
      <c r="W320" s="418"/>
      <c r="X320" s="418"/>
      <c r="Y320" s="48"/>
      <c r="Z320" s="48"/>
    </row>
    <row r="321" spans="1:53" ht="16.5" hidden="1" customHeight="1" x14ac:dyDescent="0.25">
      <c r="A321" s="403" t="s">
        <v>457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370"/>
      <c r="Y321" s="346"/>
      <c r="Z321" s="346"/>
    </row>
    <row r="322" spans="1:53" ht="14.25" hidden="1" customHeight="1" x14ac:dyDescent="0.25">
      <c r="A322" s="369" t="s">
        <v>105</v>
      </c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0"/>
      <c r="M322" s="370"/>
      <c r="N322" s="370"/>
      <c r="O322" s="370"/>
      <c r="P322" s="370"/>
      <c r="Q322" s="370"/>
      <c r="R322" s="370"/>
      <c r="S322" s="370"/>
      <c r="T322" s="370"/>
      <c r="U322" s="370"/>
      <c r="V322" s="370"/>
      <c r="W322" s="370"/>
      <c r="X322" s="370"/>
      <c r="Y322" s="345"/>
      <c r="Z322" s="345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66">
        <v>4607091383997</v>
      </c>
      <c r="E323" s="361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0"/>
      <c r="P323" s="360"/>
      <c r="Q323" s="360"/>
      <c r="R323" s="361"/>
      <c r="S323" s="34"/>
      <c r="T323" s="34"/>
      <c r="U323" s="35" t="s">
        <v>65</v>
      </c>
      <c r="V323" s="350">
        <v>250</v>
      </c>
      <c r="W323" s="351">
        <f t="shared" ref="W323:W330" si="17">IFERROR(IF(V323="",0,CEILING((V323/$H323),1)*$H323),"")</f>
        <v>255</v>
      </c>
      <c r="X323" s="36">
        <f>IFERROR(IF(W323=0,"",ROUNDUP(W323/H323,0)*0.02175),"")</f>
        <v>0.36974999999999997</v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66">
        <v>4607091383997</v>
      </c>
      <c r="E324" s="361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4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0"/>
      <c r="P324" s="360"/>
      <c r="Q324" s="360"/>
      <c r="R324" s="361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66">
        <v>4607091384130</v>
      </c>
      <c r="E325" s="361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39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0"/>
      <c r="P325" s="360"/>
      <c r="Q325" s="360"/>
      <c r="R325" s="361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66">
        <v>4607091384130</v>
      </c>
      <c r="E326" s="361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8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0"/>
      <c r="P326" s="360"/>
      <c r="Q326" s="360"/>
      <c r="R326" s="361"/>
      <c r="S326" s="34"/>
      <c r="T326" s="34"/>
      <c r="U326" s="35" t="s">
        <v>65</v>
      </c>
      <c r="V326" s="350">
        <v>100</v>
      </c>
      <c r="W326" s="351">
        <f t="shared" si="17"/>
        <v>105</v>
      </c>
      <c r="X326" s="36">
        <f>IFERROR(IF(W326=0,"",ROUNDUP(W326/H326,0)*0.02175),"")</f>
        <v>0.15225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66">
        <v>4607091384147</v>
      </c>
      <c r="E327" s="361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3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0"/>
      <c r="P327" s="360"/>
      <c r="Q327" s="360"/>
      <c r="R327" s="361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464</v>
      </c>
      <c r="B328" s="54" t="s">
        <v>466</v>
      </c>
      <c r="C328" s="31">
        <v>4301011330</v>
      </c>
      <c r="D328" s="366">
        <v>4607091384147</v>
      </c>
      <c r="E328" s="361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0"/>
      <c r="P328" s="360"/>
      <c r="Q328" s="360"/>
      <c r="R328" s="361"/>
      <c r="S328" s="34"/>
      <c r="T328" s="34"/>
      <c r="U328" s="35" t="s">
        <v>65</v>
      </c>
      <c r="V328" s="350">
        <v>0</v>
      </c>
      <c r="W328" s="351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467</v>
      </c>
      <c r="B329" s="54" t="s">
        <v>468</v>
      </c>
      <c r="C329" s="31">
        <v>4301011327</v>
      </c>
      <c r="D329" s="366">
        <v>4607091384154</v>
      </c>
      <c r="E329" s="361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8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0"/>
      <c r="P329" s="360"/>
      <c r="Q329" s="360"/>
      <c r="R329" s="361"/>
      <c r="S329" s="34"/>
      <c r="T329" s="34"/>
      <c r="U329" s="35" t="s">
        <v>65</v>
      </c>
      <c r="V329" s="350">
        <v>0</v>
      </c>
      <c r="W329" s="351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66">
        <v>4607091384161</v>
      </c>
      <c r="E330" s="361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0"/>
      <c r="P330" s="360"/>
      <c r="Q330" s="360"/>
      <c r="R330" s="361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83"/>
      <c r="B331" s="370"/>
      <c r="C331" s="370"/>
      <c r="D331" s="370"/>
      <c r="E331" s="370"/>
      <c r="F331" s="370"/>
      <c r="G331" s="370"/>
      <c r="H331" s="370"/>
      <c r="I331" s="370"/>
      <c r="J331" s="370"/>
      <c r="K331" s="370"/>
      <c r="L331" s="370"/>
      <c r="M331" s="384"/>
      <c r="N331" s="377" t="s">
        <v>66</v>
      </c>
      <c r="O331" s="378"/>
      <c r="P331" s="378"/>
      <c r="Q331" s="378"/>
      <c r="R331" s="378"/>
      <c r="S331" s="378"/>
      <c r="T331" s="379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23.333333333333336</v>
      </c>
      <c r="W331" s="352">
        <f>IFERROR(W323/H323,"0")+IFERROR(W324/H324,"0")+IFERROR(W325/H325,"0")+IFERROR(W326/H326,"0")+IFERROR(W327/H327,"0")+IFERROR(W328/H328,"0")+IFERROR(W329/H329,"0")+IFERROR(W330/H330,"0")</f>
        <v>24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0.52200000000000002</v>
      </c>
      <c r="Y331" s="353"/>
      <c r="Z331" s="353"/>
    </row>
    <row r="332" spans="1:53" x14ac:dyDescent="0.2">
      <c r="A332" s="370"/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84"/>
      <c r="N332" s="377" t="s">
        <v>66</v>
      </c>
      <c r="O332" s="378"/>
      <c r="P332" s="378"/>
      <c r="Q332" s="378"/>
      <c r="R332" s="378"/>
      <c r="S332" s="378"/>
      <c r="T332" s="379"/>
      <c r="U332" s="37" t="s">
        <v>65</v>
      </c>
      <c r="V332" s="352">
        <f>IFERROR(SUM(V323:V330),"0")</f>
        <v>350</v>
      </c>
      <c r="W332" s="352">
        <f>IFERROR(SUM(W323:W330),"0")</f>
        <v>360</v>
      </c>
      <c r="X332" s="37"/>
      <c r="Y332" s="353"/>
      <c r="Z332" s="353"/>
    </row>
    <row r="333" spans="1:53" ht="14.25" hidden="1" customHeight="1" x14ac:dyDescent="0.25">
      <c r="A333" s="369" t="s">
        <v>97</v>
      </c>
      <c r="B333" s="370"/>
      <c r="C333" s="370"/>
      <c r="D333" s="370"/>
      <c r="E333" s="370"/>
      <c r="F333" s="370"/>
      <c r="G333" s="370"/>
      <c r="H333" s="370"/>
      <c r="I333" s="370"/>
      <c r="J333" s="370"/>
      <c r="K333" s="370"/>
      <c r="L333" s="370"/>
      <c r="M333" s="370"/>
      <c r="N333" s="370"/>
      <c r="O333" s="370"/>
      <c r="P333" s="370"/>
      <c r="Q333" s="370"/>
      <c r="R333" s="370"/>
      <c r="S333" s="370"/>
      <c r="T333" s="370"/>
      <c r="U333" s="370"/>
      <c r="V333" s="370"/>
      <c r="W333" s="370"/>
      <c r="X333" s="370"/>
      <c r="Y333" s="345"/>
      <c r="Z333" s="345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66">
        <v>4607091383980</v>
      </c>
      <c r="E334" s="361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6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0"/>
      <c r="P334" s="360"/>
      <c r="Q334" s="360"/>
      <c r="R334" s="361"/>
      <c r="S334" s="34"/>
      <c r="T334" s="34"/>
      <c r="U334" s="35" t="s">
        <v>65</v>
      </c>
      <c r="V334" s="350">
        <v>350</v>
      </c>
      <c r="W334" s="351">
        <f>IFERROR(IF(V334="",0,CEILING((V334/$H334),1)*$H334),"")</f>
        <v>360</v>
      </c>
      <c r="X334" s="36">
        <f>IFERROR(IF(W334=0,"",ROUNDUP(W334/H334,0)*0.02175),"")</f>
        <v>0.52200000000000002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66">
        <v>4680115883314</v>
      </c>
      <c r="E335" s="361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4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0"/>
      <c r="P335" s="360"/>
      <c r="Q335" s="360"/>
      <c r="R335" s="361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475</v>
      </c>
      <c r="B336" s="54" t="s">
        <v>476</v>
      </c>
      <c r="C336" s="31">
        <v>4301020179</v>
      </c>
      <c r="D336" s="366">
        <v>4607091384178</v>
      </c>
      <c r="E336" s="361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0"/>
      <c r="P336" s="360"/>
      <c r="Q336" s="360"/>
      <c r="R336" s="361"/>
      <c r="S336" s="34"/>
      <c r="T336" s="34"/>
      <c r="U336" s="35" t="s">
        <v>65</v>
      </c>
      <c r="V336" s="350">
        <v>0</v>
      </c>
      <c r="W336" s="351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83"/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0"/>
      <c r="M337" s="384"/>
      <c r="N337" s="377" t="s">
        <v>66</v>
      </c>
      <c r="O337" s="378"/>
      <c r="P337" s="378"/>
      <c r="Q337" s="378"/>
      <c r="R337" s="378"/>
      <c r="S337" s="378"/>
      <c r="T337" s="379"/>
      <c r="U337" s="37" t="s">
        <v>67</v>
      </c>
      <c r="V337" s="352">
        <f>IFERROR(V334/H334,"0")+IFERROR(V335/H335,"0")+IFERROR(V336/H336,"0")</f>
        <v>23.333333333333332</v>
      </c>
      <c r="W337" s="352">
        <f>IFERROR(W334/H334,"0")+IFERROR(W335/H335,"0")+IFERROR(W336/H336,"0")</f>
        <v>24</v>
      </c>
      <c r="X337" s="352">
        <f>IFERROR(IF(X334="",0,X334),"0")+IFERROR(IF(X335="",0,X335),"0")+IFERROR(IF(X336="",0,X336),"0")</f>
        <v>0.52200000000000002</v>
      </c>
      <c r="Y337" s="353"/>
      <c r="Z337" s="353"/>
    </row>
    <row r="338" spans="1:53" x14ac:dyDescent="0.2">
      <c r="A338" s="370"/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0"/>
      <c r="M338" s="384"/>
      <c r="N338" s="377" t="s">
        <v>66</v>
      </c>
      <c r="O338" s="378"/>
      <c r="P338" s="378"/>
      <c r="Q338" s="378"/>
      <c r="R338" s="378"/>
      <c r="S338" s="378"/>
      <c r="T338" s="379"/>
      <c r="U338" s="37" t="s">
        <v>65</v>
      </c>
      <c r="V338" s="352">
        <f>IFERROR(SUM(V334:V336),"0")</f>
        <v>350</v>
      </c>
      <c r="W338" s="352">
        <f>IFERROR(SUM(W334:W336),"0")</f>
        <v>360</v>
      </c>
      <c r="X338" s="37"/>
      <c r="Y338" s="353"/>
      <c r="Z338" s="353"/>
    </row>
    <row r="339" spans="1:53" ht="14.25" hidden="1" customHeight="1" x14ac:dyDescent="0.25">
      <c r="A339" s="369" t="s">
        <v>68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345"/>
      <c r="Z339" s="345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66">
        <v>4607091383928</v>
      </c>
      <c r="E340" s="361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371" t="s">
        <v>479</v>
      </c>
      <c r="O340" s="360"/>
      <c r="P340" s="360"/>
      <c r="Q340" s="360"/>
      <c r="R340" s="361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480</v>
      </c>
      <c r="B341" s="54" t="s">
        <v>481</v>
      </c>
      <c r="C341" s="31">
        <v>4301051298</v>
      </c>
      <c r="D341" s="366">
        <v>4607091384260</v>
      </c>
      <c r="E341" s="361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4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0"/>
      <c r="P341" s="360"/>
      <c r="Q341" s="360"/>
      <c r="R341" s="361"/>
      <c r="S341" s="34"/>
      <c r="T341" s="34"/>
      <c r="U341" s="35" t="s">
        <v>65</v>
      </c>
      <c r="V341" s="350">
        <v>0</v>
      </c>
      <c r="W341" s="351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83"/>
      <c r="B342" s="370"/>
      <c r="C342" s="370"/>
      <c r="D342" s="370"/>
      <c r="E342" s="370"/>
      <c r="F342" s="370"/>
      <c r="G342" s="370"/>
      <c r="H342" s="370"/>
      <c r="I342" s="370"/>
      <c r="J342" s="370"/>
      <c r="K342" s="370"/>
      <c r="L342" s="370"/>
      <c r="M342" s="384"/>
      <c r="N342" s="377" t="s">
        <v>66</v>
      </c>
      <c r="O342" s="378"/>
      <c r="P342" s="378"/>
      <c r="Q342" s="378"/>
      <c r="R342" s="378"/>
      <c r="S342" s="378"/>
      <c r="T342" s="379"/>
      <c r="U342" s="37" t="s">
        <v>67</v>
      </c>
      <c r="V342" s="352">
        <f>IFERROR(V340/H340,"0")+IFERROR(V341/H341,"0")</f>
        <v>0</v>
      </c>
      <c r="W342" s="352">
        <f>IFERROR(W340/H340,"0")+IFERROR(W341/H341,"0")</f>
        <v>0</v>
      </c>
      <c r="X342" s="352">
        <f>IFERROR(IF(X340="",0,X340),"0")+IFERROR(IF(X341="",0,X341),"0")</f>
        <v>0</v>
      </c>
      <c r="Y342" s="353"/>
      <c r="Z342" s="353"/>
    </row>
    <row r="343" spans="1:53" hidden="1" x14ac:dyDescent="0.2">
      <c r="A343" s="370"/>
      <c r="B343" s="370"/>
      <c r="C343" s="370"/>
      <c r="D343" s="370"/>
      <c r="E343" s="370"/>
      <c r="F343" s="370"/>
      <c r="G343" s="370"/>
      <c r="H343" s="370"/>
      <c r="I343" s="370"/>
      <c r="J343" s="370"/>
      <c r="K343" s="370"/>
      <c r="L343" s="370"/>
      <c r="M343" s="384"/>
      <c r="N343" s="377" t="s">
        <v>66</v>
      </c>
      <c r="O343" s="378"/>
      <c r="P343" s="378"/>
      <c r="Q343" s="378"/>
      <c r="R343" s="378"/>
      <c r="S343" s="378"/>
      <c r="T343" s="379"/>
      <c r="U343" s="37" t="s">
        <v>65</v>
      </c>
      <c r="V343" s="352">
        <f>IFERROR(SUM(V340:V341),"0")</f>
        <v>0</v>
      </c>
      <c r="W343" s="352">
        <f>IFERROR(SUM(W340:W341),"0")</f>
        <v>0</v>
      </c>
      <c r="X343" s="37"/>
      <c r="Y343" s="353"/>
      <c r="Z343" s="353"/>
    </row>
    <row r="344" spans="1:53" ht="14.25" hidden="1" customHeight="1" x14ac:dyDescent="0.25">
      <c r="A344" s="369" t="s">
        <v>198</v>
      </c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0"/>
      <c r="O344" s="370"/>
      <c r="P344" s="370"/>
      <c r="Q344" s="370"/>
      <c r="R344" s="370"/>
      <c r="S344" s="370"/>
      <c r="T344" s="370"/>
      <c r="U344" s="370"/>
      <c r="V344" s="370"/>
      <c r="W344" s="370"/>
      <c r="X344" s="370"/>
      <c r="Y344" s="345"/>
      <c r="Z344" s="345"/>
    </row>
    <row r="345" spans="1:53" ht="16.5" hidden="1" customHeight="1" x14ac:dyDescent="0.25">
      <c r="A345" s="54" t="s">
        <v>482</v>
      </c>
      <c r="B345" s="54" t="s">
        <v>483</v>
      </c>
      <c r="C345" s="31">
        <v>4301060314</v>
      </c>
      <c r="D345" s="366">
        <v>4607091384673</v>
      </c>
      <c r="E345" s="361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0"/>
      <c r="P345" s="360"/>
      <c r="Q345" s="360"/>
      <c r="R345" s="361"/>
      <c r="S345" s="34"/>
      <c r="T345" s="34"/>
      <c r="U345" s="35" t="s">
        <v>65</v>
      </c>
      <c r="V345" s="350">
        <v>0</v>
      </c>
      <c r="W345" s="351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hidden="1" x14ac:dyDescent="0.2">
      <c r="A346" s="383"/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84"/>
      <c r="N346" s="377" t="s">
        <v>66</v>
      </c>
      <c r="O346" s="378"/>
      <c r="P346" s="378"/>
      <c r="Q346" s="378"/>
      <c r="R346" s="378"/>
      <c r="S346" s="378"/>
      <c r="T346" s="379"/>
      <c r="U346" s="37" t="s">
        <v>67</v>
      </c>
      <c r="V346" s="352">
        <f>IFERROR(V345/H345,"0")</f>
        <v>0</v>
      </c>
      <c r="W346" s="352">
        <f>IFERROR(W345/H345,"0")</f>
        <v>0</v>
      </c>
      <c r="X346" s="352">
        <f>IFERROR(IF(X345="",0,X345),"0")</f>
        <v>0</v>
      </c>
      <c r="Y346" s="353"/>
      <c r="Z346" s="353"/>
    </row>
    <row r="347" spans="1:53" hidden="1" x14ac:dyDescent="0.2">
      <c r="A347" s="370"/>
      <c r="B347" s="370"/>
      <c r="C347" s="370"/>
      <c r="D347" s="370"/>
      <c r="E347" s="370"/>
      <c r="F347" s="370"/>
      <c r="G347" s="370"/>
      <c r="H347" s="370"/>
      <c r="I347" s="370"/>
      <c r="J347" s="370"/>
      <c r="K347" s="370"/>
      <c r="L347" s="370"/>
      <c r="M347" s="384"/>
      <c r="N347" s="377" t="s">
        <v>66</v>
      </c>
      <c r="O347" s="378"/>
      <c r="P347" s="378"/>
      <c r="Q347" s="378"/>
      <c r="R347" s="378"/>
      <c r="S347" s="378"/>
      <c r="T347" s="379"/>
      <c r="U347" s="37" t="s">
        <v>65</v>
      </c>
      <c r="V347" s="352">
        <f>IFERROR(SUM(V345:V345),"0")</f>
        <v>0</v>
      </c>
      <c r="W347" s="352">
        <f>IFERROR(SUM(W345:W345),"0")</f>
        <v>0</v>
      </c>
      <c r="X347" s="37"/>
      <c r="Y347" s="353"/>
      <c r="Z347" s="353"/>
    </row>
    <row r="348" spans="1:53" ht="16.5" hidden="1" customHeight="1" x14ac:dyDescent="0.25">
      <c r="A348" s="403" t="s">
        <v>484</v>
      </c>
      <c r="B348" s="370"/>
      <c r="C348" s="370"/>
      <c r="D348" s="370"/>
      <c r="E348" s="370"/>
      <c r="F348" s="370"/>
      <c r="G348" s="370"/>
      <c r="H348" s="370"/>
      <c r="I348" s="370"/>
      <c r="J348" s="370"/>
      <c r="K348" s="370"/>
      <c r="L348" s="370"/>
      <c r="M348" s="370"/>
      <c r="N348" s="370"/>
      <c r="O348" s="370"/>
      <c r="P348" s="370"/>
      <c r="Q348" s="370"/>
      <c r="R348" s="370"/>
      <c r="S348" s="370"/>
      <c r="T348" s="370"/>
      <c r="U348" s="370"/>
      <c r="V348" s="370"/>
      <c r="W348" s="370"/>
      <c r="X348" s="370"/>
      <c r="Y348" s="346"/>
      <c r="Z348" s="346"/>
    </row>
    <row r="349" spans="1:53" ht="14.25" hidden="1" customHeight="1" x14ac:dyDescent="0.25">
      <c r="A349" s="369" t="s">
        <v>105</v>
      </c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0"/>
      <c r="O349" s="370"/>
      <c r="P349" s="370"/>
      <c r="Q349" s="370"/>
      <c r="R349" s="370"/>
      <c r="S349" s="370"/>
      <c r="T349" s="370"/>
      <c r="U349" s="370"/>
      <c r="V349" s="370"/>
      <c r="W349" s="370"/>
      <c r="X349" s="370"/>
      <c r="Y349" s="345"/>
      <c r="Z349" s="345"/>
    </row>
    <row r="350" spans="1:53" ht="37.5" customHeight="1" x14ac:dyDescent="0.25">
      <c r="A350" s="54" t="s">
        <v>485</v>
      </c>
      <c r="B350" s="54" t="s">
        <v>486</v>
      </c>
      <c r="C350" s="31">
        <v>4301011324</v>
      </c>
      <c r="D350" s="366">
        <v>4607091384185</v>
      </c>
      <c r="E350" s="361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6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0"/>
      <c r="P350" s="360"/>
      <c r="Q350" s="360"/>
      <c r="R350" s="361"/>
      <c r="S350" s="34"/>
      <c r="T350" s="34"/>
      <c r="U350" s="35" t="s">
        <v>65</v>
      </c>
      <c r="V350" s="350">
        <v>21</v>
      </c>
      <c r="W350" s="351">
        <f>IFERROR(IF(V350="",0,CEILING((V350/$H350),1)*$H350),"")</f>
        <v>24</v>
      </c>
      <c r="X350" s="36">
        <f>IFERROR(IF(W350=0,"",ROUNDUP(W350/H350,0)*0.02175),"")</f>
        <v>4.3499999999999997E-2</v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66">
        <v>4607091384192</v>
      </c>
      <c r="E351" s="361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48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0"/>
      <c r="P351" s="360"/>
      <c r="Q351" s="360"/>
      <c r="R351" s="361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66">
        <v>4680115881907</v>
      </c>
      <c r="E352" s="361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6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0"/>
      <c r="P352" s="360"/>
      <c r="Q352" s="360"/>
      <c r="R352" s="361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66">
        <v>4680115883925</v>
      </c>
      <c r="E353" s="361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4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0"/>
      <c r="P353" s="360"/>
      <c r="Q353" s="360"/>
      <c r="R353" s="361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493</v>
      </c>
      <c r="B354" s="54" t="s">
        <v>494</v>
      </c>
      <c r="C354" s="31">
        <v>4301011303</v>
      </c>
      <c r="D354" s="366">
        <v>4607091384680</v>
      </c>
      <c r="E354" s="361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4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0"/>
      <c r="P354" s="360"/>
      <c r="Q354" s="360"/>
      <c r="R354" s="361"/>
      <c r="S354" s="34"/>
      <c r="T354" s="34"/>
      <c r="U354" s="35" t="s">
        <v>65</v>
      </c>
      <c r="V354" s="350">
        <v>0</v>
      </c>
      <c r="W354" s="351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x14ac:dyDescent="0.2">
      <c r="A355" s="383"/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0"/>
      <c r="M355" s="384"/>
      <c r="N355" s="377" t="s">
        <v>66</v>
      </c>
      <c r="O355" s="378"/>
      <c r="P355" s="378"/>
      <c r="Q355" s="378"/>
      <c r="R355" s="378"/>
      <c r="S355" s="378"/>
      <c r="T355" s="379"/>
      <c r="U355" s="37" t="s">
        <v>67</v>
      </c>
      <c r="V355" s="352">
        <f>IFERROR(V350/H350,"0")+IFERROR(V351/H351,"0")+IFERROR(V352/H352,"0")+IFERROR(V353/H353,"0")+IFERROR(V354/H354,"0")</f>
        <v>1.75</v>
      </c>
      <c r="W355" s="352">
        <f>IFERROR(W350/H350,"0")+IFERROR(W351/H351,"0")+IFERROR(W352/H352,"0")+IFERROR(W353/H353,"0")+IFERROR(W354/H354,"0")</f>
        <v>2</v>
      </c>
      <c r="X355" s="352">
        <f>IFERROR(IF(X350="",0,X350),"0")+IFERROR(IF(X351="",0,X351),"0")+IFERROR(IF(X352="",0,X352),"0")+IFERROR(IF(X353="",0,X353),"0")+IFERROR(IF(X354="",0,X354),"0")</f>
        <v>4.3499999999999997E-2</v>
      </c>
      <c r="Y355" s="353"/>
      <c r="Z355" s="353"/>
    </row>
    <row r="356" spans="1:53" x14ac:dyDescent="0.2">
      <c r="A356" s="370"/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84"/>
      <c r="N356" s="377" t="s">
        <v>66</v>
      </c>
      <c r="O356" s="378"/>
      <c r="P356" s="378"/>
      <c r="Q356" s="378"/>
      <c r="R356" s="378"/>
      <c r="S356" s="378"/>
      <c r="T356" s="379"/>
      <c r="U356" s="37" t="s">
        <v>65</v>
      </c>
      <c r="V356" s="352">
        <f>IFERROR(SUM(V350:V354),"0")</f>
        <v>21</v>
      </c>
      <c r="W356" s="352">
        <f>IFERROR(SUM(W350:W354),"0")</f>
        <v>24</v>
      </c>
      <c r="X356" s="37"/>
      <c r="Y356" s="353"/>
      <c r="Z356" s="353"/>
    </row>
    <row r="357" spans="1:53" ht="14.25" hidden="1" customHeight="1" x14ac:dyDescent="0.25">
      <c r="A357" s="369" t="s">
        <v>60</v>
      </c>
      <c r="B357" s="370"/>
      <c r="C357" s="370"/>
      <c r="D357" s="370"/>
      <c r="E357" s="370"/>
      <c r="F357" s="370"/>
      <c r="G357" s="370"/>
      <c r="H357" s="370"/>
      <c r="I357" s="370"/>
      <c r="J357" s="370"/>
      <c r="K357" s="370"/>
      <c r="L357" s="370"/>
      <c r="M357" s="370"/>
      <c r="N357" s="370"/>
      <c r="O357" s="370"/>
      <c r="P357" s="370"/>
      <c r="Q357" s="370"/>
      <c r="R357" s="370"/>
      <c r="S357" s="370"/>
      <c r="T357" s="370"/>
      <c r="U357" s="370"/>
      <c r="V357" s="370"/>
      <c r="W357" s="370"/>
      <c r="X357" s="370"/>
      <c r="Y357" s="345"/>
      <c r="Z357" s="345"/>
    </row>
    <row r="358" spans="1:53" ht="27" hidden="1" customHeight="1" x14ac:dyDescent="0.25">
      <c r="A358" s="54" t="s">
        <v>495</v>
      </c>
      <c r="B358" s="54" t="s">
        <v>496</v>
      </c>
      <c r="C358" s="31">
        <v>4301031139</v>
      </c>
      <c r="D358" s="366">
        <v>4607091384802</v>
      </c>
      <c r="E358" s="361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0"/>
      <c r="P358" s="360"/>
      <c r="Q358" s="360"/>
      <c r="R358" s="361"/>
      <c r="S358" s="34"/>
      <c r="T358" s="34"/>
      <c r="U358" s="35" t="s">
        <v>65</v>
      </c>
      <c r="V358" s="350">
        <v>0</v>
      </c>
      <c r="W358" s="351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497</v>
      </c>
      <c r="B359" s="54" t="s">
        <v>498</v>
      </c>
      <c r="C359" s="31">
        <v>4301031140</v>
      </c>
      <c r="D359" s="366">
        <v>4607091384826</v>
      </c>
      <c r="E359" s="361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6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0"/>
      <c r="P359" s="360"/>
      <c r="Q359" s="360"/>
      <c r="R359" s="361"/>
      <c r="S359" s="34"/>
      <c r="T359" s="34"/>
      <c r="U359" s="35" t="s">
        <v>65</v>
      </c>
      <c r="V359" s="350">
        <v>0</v>
      </c>
      <c r="W359" s="351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83"/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84"/>
      <c r="N360" s="377" t="s">
        <v>66</v>
      </c>
      <c r="O360" s="378"/>
      <c r="P360" s="378"/>
      <c r="Q360" s="378"/>
      <c r="R360" s="378"/>
      <c r="S360" s="378"/>
      <c r="T360" s="379"/>
      <c r="U360" s="37" t="s">
        <v>67</v>
      </c>
      <c r="V360" s="352">
        <f>IFERROR(V358/H358,"0")+IFERROR(V359/H359,"0")</f>
        <v>0</v>
      </c>
      <c r="W360" s="352">
        <f>IFERROR(W358/H358,"0")+IFERROR(W359/H359,"0")</f>
        <v>0</v>
      </c>
      <c r="X360" s="352">
        <f>IFERROR(IF(X358="",0,X358),"0")+IFERROR(IF(X359="",0,X359),"0")</f>
        <v>0</v>
      </c>
      <c r="Y360" s="353"/>
      <c r="Z360" s="353"/>
    </row>
    <row r="361" spans="1:53" hidden="1" x14ac:dyDescent="0.2">
      <c r="A361" s="370"/>
      <c r="B361" s="370"/>
      <c r="C361" s="370"/>
      <c r="D361" s="370"/>
      <c r="E361" s="370"/>
      <c r="F361" s="370"/>
      <c r="G361" s="370"/>
      <c r="H361" s="370"/>
      <c r="I361" s="370"/>
      <c r="J361" s="370"/>
      <c r="K361" s="370"/>
      <c r="L361" s="370"/>
      <c r="M361" s="384"/>
      <c r="N361" s="377" t="s">
        <v>66</v>
      </c>
      <c r="O361" s="378"/>
      <c r="P361" s="378"/>
      <c r="Q361" s="378"/>
      <c r="R361" s="378"/>
      <c r="S361" s="378"/>
      <c r="T361" s="379"/>
      <c r="U361" s="37" t="s">
        <v>65</v>
      </c>
      <c r="V361" s="352">
        <f>IFERROR(SUM(V358:V359),"0")</f>
        <v>0</v>
      </c>
      <c r="W361" s="352">
        <f>IFERROR(SUM(W358:W359),"0")</f>
        <v>0</v>
      </c>
      <c r="X361" s="37"/>
      <c r="Y361" s="353"/>
      <c r="Z361" s="353"/>
    </row>
    <row r="362" spans="1:53" ht="14.25" hidden="1" customHeight="1" x14ac:dyDescent="0.25">
      <c r="A362" s="369" t="s">
        <v>68</v>
      </c>
      <c r="B362" s="370"/>
      <c r="C362" s="370"/>
      <c r="D362" s="370"/>
      <c r="E362" s="370"/>
      <c r="F362" s="370"/>
      <c r="G362" s="370"/>
      <c r="H362" s="370"/>
      <c r="I362" s="370"/>
      <c r="J362" s="370"/>
      <c r="K362" s="370"/>
      <c r="L362" s="370"/>
      <c r="M362" s="370"/>
      <c r="N362" s="370"/>
      <c r="O362" s="370"/>
      <c r="P362" s="370"/>
      <c r="Q362" s="370"/>
      <c r="R362" s="370"/>
      <c r="S362" s="370"/>
      <c r="T362" s="370"/>
      <c r="U362" s="370"/>
      <c r="V362" s="370"/>
      <c r="W362" s="370"/>
      <c r="X362" s="370"/>
      <c r="Y362" s="345"/>
      <c r="Z362" s="345"/>
    </row>
    <row r="363" spans="1:53" ht="27" hidden="1" customHeight="1" x14ac:dyDescent="0.25">
      <c r="A363" s="54" t="s">
        <v>499</v>
      </c>
      <c r="B363" s="54" t="s">
        <v>500</v>
      </c>
      <c r="C363" s="31">
        <v>4301051303</v>
      </c>
      <c r="D363" s="366">
        <v>4607091384246</v>
      </c>
      <c r="E363" s="361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6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0"/>
      <c r="P363" s="360"/>
      <c r="Q363" s="360"/>
      <c r="R363" s="361"/>
      <c r="S363" s="34"/>
      <c r="T363" s="34"/>
      <c r="U363" s="35" t="s">
        <v>65</v>
      </c>
      <c r="V363" s="350">
        <v>0</v>
      </c>
      <c r="W363" s="351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66">
        <v>4680115881976</v>
      </c>
      <c r="E364" s="361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6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0"/>
      <c r="P364" s="360"/>
      <c r="Q364" s="360"/>
      <c r="R364" s="361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503</v>
      </c>
      <c r="B365" s="54" t="s">
        <v>504</v>
      </c>
      <c r="C365" s="31">
        <v>4301051297</v>
      </c>
      <c r="D365" s="366">
        <v>4607091384253</v>
      </c>
      <c r="E365" s="361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6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0"/>
      <c r="P365" s="360"/>
      <c r="Q365" s="360"/>
      <c r="R365" s="361"/>
      <c r="S365" s="34"/>
      <c r="T365" s="34"/>
      <c r="U365" s="35" t="s">
        <v>65</v>
      </c>
      <c r="V365" s="350">
        <v>0</v>
      </c>
      <c r="W365" s="351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66">
        <v>4680115881969</v>
      </c>
      <c r="E366" s="361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7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0"/>
      <c r="P366" s="360"/>
      <c r="Q366" s="360"/>
      <c r="R366" s="361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hidden="1" x14ac:dyDescent="0.2">
      <c r="A367" s="383"/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84"/>
      <c r="N367" s="377" t="s">
        <v>66</v>
      </c>
      <c r="O367" s="378"/>
      <c r="P367" s="378"/>
      <c r="Q367" s="378"/>
      <c r="R367" s="378"/>
      <c r="S367" s="378"/>
      <c r="T367" s="379"/>
      <c r="U367" s="37" t="s">
        <v>67</v>
      </c>
      <c r="V367" s="352">
        <f>IFERROR(V363/H363,"0")+IFERROR(V364/H364,"0")+IFERROR(V365/H365,"0")+IFERROR(V366/H366,"0")</f>
        <v>0</v>
      </c>
      <c r="W367" s="352">
        <f>IFERROR(W363/H363,"0")+IFERROR(W364/H364,"0")+IFERROR(W365/H365,"0")+IFERROR(W366/H366,"0")</f>
        <v>0</v>
      </c>
      <c r="X367" s="352">
        <f>IFERROR(IF(X363="",0,X363),"0")+IFERROR(IF(X364="",0,X364),"0")+IFERROR(IF(X365="",0,X365),"0")+IFERROR(IF(X366="",0,X366),"0")</f>
        <v>0</v>
      </c>
      <c r="Y367" s="353"/>
      <c r="Z367" s="353"/>
    </row>
    <row r="368" spans="1:53" hidden="1" x14ac:dyDescent="0.2">
      <c r="A368" s="370"/>
      <c r="B368" s="370"/>
      <c r="C368" s="370"/>
      <c r="D368" s="370"/>
      <c r="E368" s="370"/>
      <c r="F368" s="370"/>
      <c r="G368" s="370"/>
      <c r="H368" s="370"/>
      <c r="I368" s="370"/>
      <c r="J368" s="370"/>
      <c r="K368" s="370"/>
      <c r="L368" s="370"/>
      <c r="M368" s="384"/>
      <c r="N368" s="377" t="s">
        <v>66</v>
      </c>
      <c r="O368" s="378"/>
      <c r="P368" s="378"/>
      <c r="Q368" s="378"/>
      <c r="R368" s="378"/>
      <c r="S368" s="378"/>
      <c r="T368" s="379"/>
      <c r="U368" s="37" t="s">
        <v>65</v>
      </c>
      <c r="V368" s="352">
        <f>IFERROR(SUM(V363:V366),"0")</f>
        <v>0</v>
      </c>
      <c r="W368" s="352">
        <f>IFERROR(SUM(W363:W366),"0")</f>
        <v>0</v>
      </c>
      <c r="X368" s="37"/>
      <c r="Y368" s="353"/>
      <c r="Z368" s="353"/>
    </row>
    <row r="369" spans="1:53" ht="14.25" hidden="1" customHeight="1" x14ac:dyDescent="0.25">
      <c r="A369" s="369" t="s">
        <v>198</v>
      </c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  <c r="U369" s="370"/>
      <c r="V369" s="370"/>
      <c r="W369" s="370"/>
      <c r="X369" s="370"/>
      <c r="Y369" s="345"/>
      <c r="Z369" s="345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66">
        <v>4607091389357</v>
      </c>
      <c r="E370" s="361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4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0"/>
      <c r="P370" s="360"/>
      <c r="Q370" s="360"/>
      <c r="R370" s="361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83"/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84"/>
      <c r="N371" s="377" t="s">
        <v>66</v>
      </c>
      <c r="O371" s="378"/>
      <c r="P371" s="378"/>
      <c r="Q371" s="378"/>
      <c r="R371" s="378"/>
      <c r="S371" s="378"/>
      <c r="T371" s="379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hidden="1" x14ac:dyDescent="0.2">
      <c r="A372" s="370"/>
      <c r="B372" s="370"/>
      <c r="C372" s="370"/>
      <c r="D372" s="370"/>
      <c r="E372" s="370"/>
      <c r="F372" s="370"/>
      <c r="G372" s="370"/>
      <c r="H372" s="370"/>
      <c r="I372" s="370"/>
      <c r="J372" s="370"/>
      <c r="K372" s="370"/>
      <c r="L372" s="370"/>
      <c r="M372" s="384"/>
      <c r="N372" s="377" t="s">
        <v>66</v>
      </c>
      <c r="O372" s="378"/>
      <c r="P372" s="378"/>
      <c r="Q372" s="378"/>
      <c r="R372" s="378"/>
      <c r="S372" s="378"/>
      <c r="T372" s="379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hidden="1" customHeight="1" x14ac:dyDescent="0.2">
      <c r="A373" s="417" t="s">
        <v>509</v>
      </c>
      <c r="B373" s="418"/>
      <c r="C373" s="418"/>
      <c r="D373" s="418"/>
      <c r="E373" s="418"/>
      <c r="F373" s="418"/>
      <c r="G373" s="418"/>
      <c r="H373" s="418"/>
      <c r="I373" s="418"/>
      <c r="J373" s="418"/>
      <c r="K373" s="418"/>
      <c r="L373" s="418"/>
      <c r="M373" s="418"/>
      <c r="N373" s="418"/>
      <c r="O373" s="418"/>
      <c r="P373" s="418"/>
      <c r="Q373" s="418"/>
      <c r="R373" s="418"/>
      <c r="S373" s="418"/>
      <c r="T373" s="418"/>
      <c r="U373" s="418"/>
      <c r="V373" s="418"/>
      <c r="W373" s="418"/>
      <c r="X373" s="418"/>
      <c r="Y373" s="48"/>
      <c r="Z373" s="48"/>
    </row>
    <row r="374" spans="1:53" ht="16.5" hidden="1" customHeight="1" x14ac:dyDescent="0.25">
      <c r="A374" s="403" t="s">
        <v>510</v>
      </c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0"/>
      <c r="O374" s="370"/>
      <c r="P374" s="370"/>
      <c r="Q374" s="370"/>
      <c r="R374" s="370"/>
      <c r="S374" s="370"/>
      <c r="T374" s="370"/>
      <c r="U374" s="370"/>
      <c r="V374" s="370"/>
      <c r="W374" s="370"/>
      <c r="X374" s="370"/>
      <c r="Y374" s="346"/>
      <c r="Z374" s="346"/>
    </row>
    <row r="375" spans="1:53" ht="14.25" hidden="1" customHeight="1" x14ac:dyDescent="0.25">
      <c r="A375" s="369" t="s">
        <v>105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370"/>
      <c r="Y375" s="345"/>
      <c r="Z375" s="345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66">
        <v>4607091389708</v>
      </c>
      <c r="E376" s="361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0"/>
      <c r="P376" s="360"/>
      <c r="Q376" s="360"/>
      <c r="R376" s="361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513</v>
      </c>
      <c r="B377" s="54" t="s">
        <v>514</v>
      </c>
      <c r="C377" s="31">
        <v>4301011427</v>
      </c>
      <c r="D377" s="366">
        <v>4607091389692</v>
      </c>
      <c r="E377" s="361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42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0"/>
      <c r="P377" s="360"/>
      <c r="Q377" s="360"/>
      <c r="R377" s="361"/>
      <c r="S377" s="34"/>
      <c r="T377" s="34"/>
      <c r="U377" s="35" t="s">
        <v>65</v>
      </c>
      <c r="V377" s="350">
        <v>0</v>
      </c>
      <c r="W377" s="351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83"/>
      <c r="B378" s="370"/>
      <c r="C378" s="370"/>
      <c r="D378" s="370"/>
      <c r="E378" s="370"/>
      <c r="F378" s="370"/>
      <c r="G378" s="370"/>
      <c r="H378" s="370"/>
      <c r="I378" s="370"/>
      <c r="J378" s="370"/>
      <c r="K378" s="370"/>
      <c r="L378" s="370"/>
      <c r="M378" s="384"/>
      <c r="N378" s="377" t="s">
        <v>66</v>
      </c>
      <c r="O378" s="378"/>
      <c r="P378" s="378"/>
      <c r="Q378" s="378"/>
      <c r="R378" s="378"/>
      <c r="S378" s="378"/>
      <c r="T378" s="379"/>
      <c r="U378" s="37" t="s">
        <v>67</v>
      </c>
      <c r="V378" s="352">
        <f>IFERROR(V376/H376,"0")+IFERROR(V377/H377,"0")</f>
        <v>0</v>
      </c>
      <c r="W378" s="352">
        <f>IFERROR(W376/H376,"0")+IFERROR(W377/H377,"0")</f>
        <v>0</v>
      </c>
      <c r="X378" s="352">
        <f>IFERROR(IF(X376="",0,X376),"0")+IFERROR(IF(X377="",0,X377),"0")</f>
        <v>0</v>
      </c>
      <c r="Y378" s="353"/>
      <c r="Z378" s="353"/>
    </row>
    <row r="379" spans="1:53" hidden="1" x14ac:dyDescent="0.2">
      <c r="A379" s="370"/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84"/>
      <c r="N379" s="377" t="s">
        <v>66</v>
      </c>
      <c r="O379" s="378"/>
      <c r="P379" s="378"/>
      <c r="Q379" s="378"/>
      <c r="R379" s="378"/>
      <c r="S379" s="378"/>
      <c r="T379" s="379"/>
      <c r="U379" s="37" t="s">
        <v>65</v>
      </c>
      <c r="V379" s="352">
        <f>IFERROR(SUM(V376:V377),"0")</f>
        <v>0</v>
      </c>
      <c r="W379" s="352">
        <f>IFERROR(SUM(W376:W377),"0")</f>
        <v>0</v>
      </c>
      <c r="X379" s="37"/>
      <c r="Y379" s="353"/>
      <c r="Z379" s="353"/>
    </row>
    <row r="380" spans="1:53" ht="14.25" hidden="1" customHeight="1" x14ac:dyDescent="0.25">
      <c r="A380" s="369" t="s">
        <v>60</v>
      </c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370"/>
      <c r="U380" s="370"/>
      <c r="V380" s="370"/>
      <c r="W380" s="370"/>
      <c r="X380" s="370"/>
      <c r="Y380" s="345"/>
      <c r="Z380" s="345"/>
    </row>
    <row r="381" spans="1:53" ht="27" hidden="1" customHeight="1" x14ac:dyDescent="0.25">
      <c r="A381" s="54" t="s">
        <v>515</v>
      </c>
      <c r="B381" s="54" t="s">
        <v>516</v>
      </c>
      <c r="C381" s="31">
        <v>4301031177</v>
      </c>
      <c r="D381" s="366">
        <v>4607091389753</v>
      </c>
      <c r="E381" s="361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7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0"/>
      <c r="P381" s="360"/>
      <c r="Q381" s="360"/>
      <c r="R381" s="361"/>
      <c r="S381" s="34"/>
      <c r="T381" s="34"/>
      <c r="U381" s="35" t="s">
        <v>65</v>
      </c>
      <c r="V381" s="350">
        <v>0</v>
      </c>
      <c r="W381" s="351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66">
        <v>4607091389760</v>
      </c>
      <c r="E382" s="361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2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0"/>
      <c r="P382" s="360"/>
      <c r="Q382" s="360"/>
      <c r="R382" s="361"/>
      <c r="S382" s="34"/>
      <c r="T382" s="34"/>
      <c r="U382" s="35" t="s">
        <v>65</v>
      </c>
      <c r="V382" s="350">
        <v>0</v>
      </c>
      <c r="W382" s="351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hidden="1" customHeight="1" x14ac:dyDescent="0.25">
      <c r="A383" s="54" t="s">
        <v>519</v>
      </c>
      <c r="B383" s="54" t="s">
        <v>520</v>
      </c>
      <c r="C383" s="31">
        <v>4301031175</v>
      </c>
      <c r="D383" s="366">
        <v>4607091389746</v>
      </c>
      <c r="E383" s="361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1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0"/>
      <c r="P383" s="360"/>
      <c r="Q383" s="360"/>
      <c r="R383" s="361"/>
      <c r="S383" s="34"/>
      <c r="T383" s="34"/>
      <c r="U383" s="35" t="s">
        <v>65</v>
      </c>
      <c r="V383" s="350">
        <v>0</v>
      </c>
      <c r="W383" s="351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66">
        <v>4680115882928</v>
      </c>
      <c r="E384" s="361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0"/>
      <c r="P384" s="360"/>
      <c r="Q384" s="360"/>
      <c r="R384" s="361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523</v>
      </c>
      <c r="B385" s="54" t="s">
        <v>524</v>
      </c>
      <c r="C385" s="31">
        <v>4301031257</v>
      </c>
      <c r="D385" s="366">
        <v>4680115883147</v>
      </c>
      <c r="E385" s="361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3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0"/>
      <c r="P385" s="360"/>
      <c r="Q385" s="360"/>
      <c r="R385" s="361"/>
      <c r="S385" s="34"/>
      <c r="T385" s="34"/>
      <c r="U385" s="35" t="s">
        <v>65</v>
      </c>
      <c r="V385" s="350">
        <v>0</v>
      </c>
      <c r="W385" s="351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525</v>
      </c>
      <c r="B386" s="54" t="s">
        <v>526</v>
      </c>
      <c r="C386" s="31">
        <v>4301031178</v>
      </c>
      <c r="D386" s="366">
        <v>4607091384338</v>
      </c>
      <c r="E386" s="361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0"/>
      <c r="P386" s="360"/>
      <c r="Q386" s="360"/>
      <c r="R386" s="361"/>
      <c r="S386" s="34"/>
      <c r="T386" s="34"/>
      <c r="U386" s="35" t="s">
        <v>65</v>
      </c>
      <c r="V386" s="350">
        <v>3.5</v>
      </c>
      <c r="W386" s="351">
        <f t="shared" si="18"/>
        <v>4.2</v>
      </c>
      <c r="X386" s="36">
        <f t="shared" si="19"/>
        <v>1.004E-2</v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66">
        <v>4680115883154</v>
      </c>
      <c r="E387" s="361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0"/>
      <c r="P387" s="360"/>
      <c r="Q387" s="360"/>
      <c r="R387" s="361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529</v>
      </c>
      <c r="B388" s="54" t="s">
        <v>530</v>
      </c>
      <c r="C388" s="31">
        <v>4301031171</v>
      </c>
      <c r="D388" s="366">
        <v>4607091389524</v>
      </c>
      <c r="E388" s="361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0"/>
      <c r="P388" s="360"/>
      <c r="Q388" s="360"/>
      <c r="R388" s="361"/>
      <c r="S388" s="34"/>
      <c r="T388" s="34"/>
      <c r="U388" s="35" t="s">
        <v>65</v>
      </c>
      <c r="V388" s="350">
        <v>0</v>
      </c>
      <c r="W388" s="351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531</v>
      </c>
      <c r="B389" s="54" t="s">
        <v>532</v>
      </c>
      <c r="C389" s="31">
        <v>4301031258</v>
      </c>
      <c r="D389" s="366">
        <v>4680115883161</v>
      </c>
      <c r="E389" s="361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3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0"/>
      <c r="P389" s="360"/>
      <c r="Q389" s="360"/>
      <c r="R389" s="361"/>
      <c r="S389" s="34"/>
      <c r="T389" s="34"/>
      <c r="U389" s="35" t="s">
        <v>65</v>
      </c>
      <c r="V389" s="350">
        <v>0</v>
      </c>
      <c r="W389" s="351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533</v>
      </c>
      <c r="B390" s="54" t="s">
        <v>534</v>
      </c>
      <c r="C390" s="31">
        <v>4301031170</v>
      </c>
      <c r="D390" s="366">
        <v>4607091384345</v>
      </c>
      <c r="E390" s="361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3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0"/>
      <c r="P390" s="360"/>
      <c r="Q390" s="360"/>
      <c r="R390" s="361"/>
      <c r="S390" s="34"/>
      <c r="T390" s="34"/>
      <c r="U390" s="35" t="s">
        <v>65</v>
      </c>
      <c r="V390" s="350">
        <v>0</v>
      </c>
      <c r="W390" s="351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66">
        <v>4680115883178</v>
      </c>
      <c r="E391" s="361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72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0"/>
      <c r="P391" s="360"/>
      <c r="Q391" s="360"/>
      <c r="R391" s="361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537</v>
      </c>
      <c r="B392" s="54" t="s">
        <v>538</v>
      </c>
      <c r="C392" s="31">
        <v>4301031172</v>
      </c>
      <c r="D392" s="366">
        <v>4607091389531</v>
      </c>
      <c r="E392" s="361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7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0"/>
      <c r="P392" s="360"/>
      <c r="Q392" s="360"/>
      <c r="R392" s="361"/>
      <c r="S392" s="34"/>
      <c r="T392" s="34"/>
      <c r="U392" s="35" t="s">
        <v>65</v>
      </c>
      <c r="V392" s="350">
        <v>0</v>
      </c>
      <c r="W392" s="351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66">
        <v>4680115883185</v>
      </c>
      <c r="E393" s="361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0"/>
      <c r="P393" s="360"/>
      <c r="Q393" s="360"/>
      <c r="R393" s="361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83"/>
      <c r="B394" s="370"/>
      <c r="C394" s="370"/>
      <c r="D394" s="370"/>
      <c r="E394" s="370"/>
      <c r="F394" s="370"/>
      <c r="G394" s="370"/>
      <c r="H394" s="370"/>
      <c r="I394" s="370"/>
      <c r="J394" s="370"/>
      <c r="K394" s="370"/>
      <c r="L394" s="370"/>
      <c r="M394" s="384"/>
      <c r="N394" s="377" t="s">
        <v>66</v>
      </c>
      <c r="O394" s="378"/>
      <c r="P394" s="378"/>
      <c r="Q394" s="378"/>
      <c r="R394" s="378"/>
      <c r="S394" s="378"/>
      <c r="T394" s="379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1.6666666666666665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2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1.004E-2</v>
      </c>
      <c r="Y394" s="353"/>
      <c r="Z394" s="353"/>
    </row>
    <row r="395" spans="1:53" x14ac:dyDescent="0.2">
      <c r="A395" s="370"/>
      <c r="B395" s="370"/>
      <c r="C395" s="370"/>
      <c r="D395" s="370"/>
      <c r="E395" s="370"/>
      <c r="F395" s="370"/>
      <c r="G395" s="370"/>
      <c r="H395" s="370"/>
      <c r="I395" s="370"/>
      <c r="J395" s="370"/>
      <c r="K395" s="370"/>
      <c r="L395" s="370"/>
      <c r="M395" s="384"/>
      <c r="N395" s="377" t="s">
        <v>66</v>
      </c>
      <c r="O395" s="378"/>
      <c r="P395" s="378"/>
      <c r="Q395" s="378"/>
      <c r="R395" s="378"/>
      <c r="S395" s="378"/>
      <c r="T395" s="379"/>
      <c r="U395" s="37" t="s">
        <v>65</v>
      </c>
      <c r="V395" s="352">
        <f>IFERROR(SUM(V381:V393),"0")</f>
        <v>3.5</v>
      </c>
      <c r="W395" s="352">
        <f>IFERROR(SUM(W381:W393),"0")</f>
        <v>4.2</v>
      </c>
      <c r="X395" s="37"/>
      <c r="Y395" s="353"/>
      <c r="Z395" s="353"/>
    </row>
    <row r="396" spans="1:53" ht="14.25" hidden="1" customHeight="1" x14ac:dyDescent="0.25">
      <c r="A396" s="369" t="s">
        <v>68</v>
      </c>
      <c r="B396" s="370"/>
      <c r="C396" s="370"/>
      <c r="D396" s="370"/>
      <c r="E396" s="370"/>
      <c r="F396" s="370"/>
      <c r="G396" s="370"/>
      <c r="H396" s="370"/>
      <c r="I396" s="370"/>
      <c r="J396" s="370"/>
      <c r="K396" s="370"/>
      <c r="L396" s="370"/>
      <c r="M396" s="370"/>
      <c r="N396" s="370"/>
      <c r="O396" s="370"/>
      <c r="P396" s="370"/>
      <c r="Q396" s="370"/>
      <c r="R396" s="370"/>
      <c r="S396" s="370"/>
      <c r="T396" s="370"/>
      <c r="U396" s="370"/>
      <c r="V396" s="370"/>
      <c r="W396" s="370"/>
      <c r="X396" s="370"/>
      <c r="Y396" s="345"/>
      <c r="Z396" s="345"/>
    </row>
    <row r="397" spans="1:53" ht="27" hidden="1" customHeight="1" x14ac:dyDescent="0.25">
      <c r="A397" s="54" t="s">
        <v>541</v>
      </c>
      <c r="B397" s="54" t="s">
        <v>542</v>
      </c>
      <c r="C397" s="31">
        <v>4301051258</v>
      </c>
      <c r="D397" s="366">
        <v>4607091389685</v>
      </c>
      <c r="E397" s="361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69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0"/>
      <c r="P397" s="360"/>
      <c r="Q397" s="360"/>
      <c r="R397" s="361"/>
      <c r="S397" s="34"/>
      <c r="T397" s="34"/>
      <c r="U397" s="35" t="s">
        <v>65</v>
      </c>
      <c r="V397" s="350">
        <v>0</v>
      </c>
      <c r="W397" s="351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66">
        <v>4607091389654</v>
      </c>
      <c r="E398" s="361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4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0"/>
      <c r="P398" s="360"/>
      <c r="Q398" s="360"/>
      <c r="R398" s="361"/>
      <c r="S398" s="34"/>
      <c r="T398" s="34"/>
      <c r="U398" s="35" t="s">
        <v>65</v>
      </c>
      <c r="V398" s="350">
        <v>0</v>
      </c>
      <c r="W398" s="351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545</v>
      </c>
      <c r="B399" s="54" t="s">
        <v>546</v>
      </c>
      <c r="C399" s="31">
        <v>4301051284</v>
      </c>
      <c r="D399" s="366">
        <v>4607091384352</v>
      </c>
      <c r="E399" s="361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6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0"/>
      <c r="P399" s="360"/>
      <c r="Q399" s="360"/>
      <c r="R399" s="361"/>
      <c r="S399" s="34"/>
      <c r="T399" s="34"/>
      <c r="U399" s="35" t="s">
        <v>65</v>
      </c>
      <c r="V399" s="350">
        <v>0</v>
      </c>
      <c r="W399" s="351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66">
        <v>4607091389661</v>
      </c>
      <c r="E400" s="361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65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0"/>
      <c r="P400" s="360"/>
      <c r="Q400" s="360"/>
      <c r="R400" s="361"/>
      <c r="S400" s="34"/>
      <c r="T400" s="34"/>
      <c r="U400" s="35" t="s">
        <v>65</v>
      </c>
      <c r="V400" s="350">
        <v>0</v>
      </c>
      <c r="W400" s="351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83"/>
      <c r="B401" s="370"/>
      <c r="C401" s="370"/>
      <c r="D401" s="370"/>
      <c r="E401" s="370"/>
      <c r="F401" s="370"/>
      <c r="G401" s="370"/>
      <c r="H401" s="370"/>
      <c r="I401" s="370"/>
      <c r="J401" s="370"/>
      <c r="K401" s="370"/>
      <c r="L401" s="370"/>
      <c r="M401" s="384"/>
      <c r="N401" s="377" t="s">
        <v>66</v>
      </c>
      <c r="O401" s="378"/>
      <c r="P401" s="378"/>
      <c r="Q401" s="378"/>
      <c r="R401" s="378"/>
      <c r="S401" s="378"/>
      <c r="T401" s="379"/>
      <c r="U401" s="37" t="s">
        <v>67</v>
      </c>
      <c r="V401" s="352">
        <f>IFERROR(V397/H397,"0")+IFERROR(V398/H398,"0")+IFERROR(V399/H399,"0")+IFERROR(V400/H400,"0")</f>
        <v>0</v>
      </c>
      <c r="W401" s="352">
        <f>IFERROR(W397/H397,"0")+IFERROR(W398/H398,"0")+IFERROR(W399/H399,"0")+IFERROR(W400/H400,"0")</f>
        <v>0</v>
      </c>
      <c r="X401" s="352">
        <f>IFERROR(IF(X397="",0,X397),"0")+IFERROR(IF(X398="",0,X398),"0")+IFERROR(IF(X399="",0,X399),"0")+IFERROR(IF(X400="",0,X400),"0")</f>
        <v>0</v>
      </c>
      <c r="Y401" s="353"/>
      <c r="Z401" s="353"/>
    </row>
    <row r="402" spans="1:53" hidden="1" x14ac:dyDescent="0.2">
      <c r="A402" s="370"/>
      <c r="B402" s="370"/>
      <c r="C402" s="370"/>
      <c r="D402" s="370"/>
      <c r="E402" s="370"/>
      <c r="F402" s="370"/>
      <c r="G402" s="370"/>
      <c r="H402" s="370"/>
      <c r="I402" s="370"/>
      <c r="J402" s="370"/>
      <c r="K402" s="370"/>
      <c r="L402" s="370"/>
      <c r="M402" s="384"/>
      <c r="N402" s="377" t="s">
        <v>66</v>
      </c>
      <c r="O402" s="378"/>
      <c r="P402" s="378"/>
      <c r="Q402" s="378"/>
      <c r="R402" s="378"/>
      <c r="S402" s="378"/>
      <c r="T402" s="379"/>
      <c r="U402" s="37" t="s">
        <v>65</v>
      </c>
      <c r="V402" s="352">
        <f>IFERROR(SUM(V397:V400),"0")</f>
        <v>0</v>
      </c>
      <c r="W402" s="352">
        <f>IFERROR(SUM(W397:W400),"0")</f>
        <v>0</v>
      </c>
      <c r="X402" s="37"/>
      <c r="Y402" s="353"/>
      <c r="Z402" s="353"/>
    </row>
    <row r="403" spans="1:53" ht="14.25" hidden="1" customHeight="1" x14ac:dyDescent="0.25">
      <c r="A403" s="369" t="s">
        <v>198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370"/>
      <c r="Y403" s="345"/>
      <c r="Z403" s="345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66">
        <v>4680115881648</v>
      </c>
      <c r="E404" s="361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7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0"/>
      <c r="P404" s="360"/>
      <c r="Q404" s="360"/>
      <c r="R404" s="361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83"/>
      <c r="B405" s="370"/>
      <c r="C405" s="370"/>
      <c r="D405" s="370"/>
      <c r="E405" s="370"/>
      <c r="F405" s="370"/>
      <c r="G405" s="370"/>
      <c r="H405" s="370"/>
      <c r="I405" s="370"/>
      <c r="J405" s="370"/>
      <c r="K405" s="370"/>
      <c r="L405" s="370"/>
      <c r="M405" s="384"/>
      <c r="N405" s="377" t="s">
        <v>66</v>
      </c>
      <c r="O405" s="378"/>
      <c r="P405" s="378"/>
      <c r="Q405" s="378"/>
      <c r="R405" s="378"/>
      <c r="S405" s="378"/>
      <c r="T405" s="379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hidden="1" x14ac:dyDescent="0.2">
      <c r="A406" s="370"/>
      <c r="B406" s="370"/>
      <c r="C406" s="370"/>
      <c r="D406" s="370"/>
      <c r="E406" s="370"/>
      <c r="F406" s="370"/>
      <c r="G406" s="370"/>
      <c r="H406" s="370"/>
      <c r="I406" s="370"/>
      <c r="J406" s="370"/>
      <c r="K406" s="370"/>
      <c r="L406" s="370"/>
      <c r="M406" s="384"/>
      <c r="N406" s="377" t="s">
        <v>66</v>
      </c>
      <c r="O406" s="378"/>
      <c r="P406" s="378"/>
      <c r="Q406" s="378"/>
      <c r="R406" s="378"/>
      <c r="S406" s="378"/>
      <c r="T406" s="379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hidden="1" customHeight="1" x14ac:dyDescent="0.25">
      <c r="A407" s="369" t="s">
        <v>83</v>
      </c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370"/>
      <c r="U407" s="370"/>
      <c r="V407" s="370"/>
      <c r="W407" s="370"/>
      <c r="X407" s="370"/>
      <c r="Y407" s="345"/>
      <c r="Z407" s="345"/>
    </row>
    <row r="408" spans="1:53" ht="27" customHeight="1" x14ac:dyDescent="0.25">
      <c r="A408" s="54" t="s">
        <v>551</v>
      </c>
      <c r="B408" s="54" t="s">
        <v>552</v>
      </c>
      <c r="C408" s="31">
        <v>4301032046</v>
      </c>
      <c r="D408" s="366">
        <v>4680115884359</v>
      </c>
      <c r="E408" s="361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50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0"/>
      <c r="P408" s="360"/>
      <c r="Q408" s="360"/>
      <c r="R408" s="361"/>
      <c r="S408" s="34"/>
      <c r="T408" s="34"/>
      <c r="U408" s="35" t="s">
        <v>65</v>
      </c>
      <c r="V408" s="350">
        <v>2</v>
      </c>
      <c r="W408" s="351">
        <f>IFERROR(IF(V408="",0,CEILING((V408/$H408),1)*$H408),"")</f>
        <v>2.4</v>
      </c>
      <c r="X408" s="36">
        <f>IFERROR(IF(W408=0,"",ROUNDUP(W408/H408,0)*0.00627),"")</f>
        <v>1.2540000000000001E-2</v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4301032045</v>
      </c>
      <c r="D409" s="366">
        <v>4680115884335</v>
      </c>
      <c r="E409" s="361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0"/>
      <c r="P409" s="360"/>
      <c r="Q409" s="360"/>
      <c r="R409" s="361"/>
      <c r="S409" s="34"/>
      <c r="T409" s="34"/>
      <c r="U409" s="35" t="s">
        <v>65</v>
      </c>
      <c r="V409" s="350">
        <v>2</v>
      </c>
      <c r="W409" s="351">
        <f>IFERROR(IF(V409="",0,CEILING((V409/$H409),1)*$H409),"")</f>
        <v>2.4</v>
      </c>
      <c r="X409" s="36">
        <f>IFERROR(IF(W409=0,"",ROUNDUP(W409/H409,0)*0.00627),"")</f>
        <v>1.2540000000000001E-2</v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4301032047</v>
      </c>
      <c r="D410" s="366">
        <v>4680115884342</v>
      </c>
      <c r="E410" s="361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51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0"/>
      <c r="P410" s="360"/>
      <c r="Q410" s="360"/>
      <c r="R410" s="361"/>
      <c r="S410" s="34"/>
      <c r="T410" s="34"/>
      <c r="U410" s="35" t="s">
        <v>65</v>
      </c>
      <c r="V410" s="350">
        <v>0</v>
      </c>
      <c r="W410" s="351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66">
        <v>4680115884113</v>
      </c>
      <c r="E411" s="361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0"/>
      <c r="P411" s="360"/>
      <c r="Q411" s="360"/>
      <c r="R411" s="361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x14ac:dyDescent="0.2">
      <c r="A412" s="383"/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84"/>
      <c r="N412" s="377" t="s">
        <v>66</v>
      </c>
      <c r="O412" s="378"/>
      <c r="P412" s="378"/>
      <c r="Q412" s="378"/>
      <c r="R412" s="378"/>
      <c r="S412" s="378"/>
      <c r="T412" s="379"/>
      <c r="U412" s="37" t="s">
        <v>67</v>
      </c>
      <c r="V412" s="352">
        <f>IFERROR(V408/H408,"0")+IFERROR(V409/H409,"0")+IFERROR(V410/H410,"0")+IFERROR(V411/H411,"0")</f>
        <v>3.3333333333333335</v>
      </c>
      <c r="W412" s="352">
        <f>IFERROR(W408/H408,"0")+IFERROR(W409/H409,"0")+IFERROR(W410/H410,"0")+IFERROR(W411/H411,"0")</f>
        <v>4</v>
      </c>
      <c r="X412" s="352">
        <f>IFERROR(IF(X408="",0,X408),"0")+IFERROR(IF(X409="",0,X409),"0")+IFERROR(IF(X410="",0,X410),"0")+IFERROR(IF(X411="",0,X411),"0")</f>
        <v>2.5080000000000002E-2</v>
      </c>
      <c r="Y412" s="353"/>
      <c r="Z412" s="353"/>
    </row>
    <row r="413" spans="1:53" x14ac:dyDescent="0.2">
      <c r="A413" s="370"/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84"/>
      <c r="N413" s="377" t="s">
        <v>66</v>
      </c>
      <c r="O413" s="378"/>
      <c r="P413" s="378"/>
      <c r="Q413" s="378"/>
      <c r="R413" s="378"/>
      <c r="S413" s="378"/>
      <c r="T413" s="379"/>
      <c r="U413" s="37" t="s">
        <v>65</v>
      </c>
      <c r="V413" s="352">
        <f>IFERROR(SUM(V408:V411),"0")</f>
        <v>4</v>
      </c>
      <c r="W413" s="352">
        <f>IFERROR(SUM(W408:W411),"0")</f>
        <v>4.8</v>
      </c>
      <c r="X413" s="37"/>
      <c r="Y413" s="353"/>
      <c r="Z413" s="353"/>
    </row>
    <row r="414" spans="1:53" ht="16.5" hidden="1" customHeight="1" x14ac:dyDescent="0.25">
      <c r="A414" s="403" t="s">
        <v>561</v>
      </c>
      <c r="B414" s="370"/>
      <c r="C414" s="370"/>
      <c r="D414" s="370"/>
      <c r="E414" s="370"/>
      <c r="F414" s="370"/>
      <c r="G414" s="370"/>
      <c r="H414" s="370"/>
      <c r="I414" s="370"/>
      <c r="J414" s="370"/>
      <c r="K414" s="370"/>
      <c r="L414" s="370"/>
      <c r="M414" s="370"/>
      <c r="N414" s="370"/>
      <c r="O414" s="370"/>
      <c r="P414" s="370"/>
      <c r="Q414" s="370"/>
      <c r="R414" s="370"/>
      <c r="S414" s="370"/>
      <c r="T414" s="370"/>
      <c r="U414" s="370"/>
      <c r="V414" s="370"/>
      <c r="W414" s="370"/>
      <c r="X414" s="370"/>
      <c r="Y414" s="346"/>
      <c r="Z414" s="346"/>
    </row>
    <row r="415" spans="1:53" ht="14.25" hidden="1" customHeight="1" x14ac:dyDescent="0.25">
      <c r="A415" s="369" t="s">
        <v>97</v>
      </c>
      <c r="B415" s="370"/>
      <c r="C415" s="370"/>
      <c r="D415" s="370"/>
      <c r="E415" s="370"/>
      <c r="F415" s="370"/>
      <c r="G415" s="370"/>
      <c r="H415" s="370"/>
      <c r="I415" s="370"/>
      <c r="J415" s="370"/>
      <c r="K415" s="370"/>
      <c r="L415" s="370"/>
      <c r="M415" s="370"/>
      <c r="N415" s="370"/>
      <c r="O415" s="370"/>
      <c r="P415" s="370"/>
      <c r="Q415" s="370"/>
      <c r="R415" s="370"/>
      <c r="S415" s="370"/>
      <c r="T415" s="370"/>
      <c r="U415" s="370"/>
      <c r="V415" s="370"/>
      <c r="W415" s="370"/>
      <c r="X415" s="370"/>
      <c r="Y415" s="345"/>
      <c r="Z415" s="345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66">
        <v>4607091389388</v>
      </c>
      <c r="E416" s="361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48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0"/>
      <c r="P416" s="360"/>
      <c r="Q416" s="360"/>
      <c r="R416" s="361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66">
        <v>4607091389364</v>
      </c>
      <c r="E417" s="361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4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0"/>
      <c r="P417" s="360"/>
      <c r="Q417" s="360"/>
      <c r="R417" s="361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83"/>
      <c r="B418" s="370"/>
      <c r="C418" s="370"/>
      <c r="D418" s="370"/>
      <c r="E418" s="370"/>
      <c r="F418" s="370"/>
      <c r="G418" s="370"/>
      <c r="H418" s="370"/>
      <c r="I418" s="370"/>
      <c r="J418" s="370"/>
      <c r="K418" s="370"/>
      <c r="L418" s="370"/>
      <c r="M418" s="384"/>
      <c r="N418" s="377" t="s">
        <v>66</v>
      </c>
      <c r="O418" s="378"/>
      <c r="P418" s="378"/>
      <c r="Q418" s="378"/>
      <c r="R418" s="378"/>
      <c r="S418" s="378"/>
      <c r="T418" s="379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hidden="1" x14ac:dyDescent="0.2">
      <c r="A419" s="370"/>
      <c r="B419" s="370"/>
      <c r="C419" s="370"/>
      <c r="D419" s="370"/>
      <c r="E419" s="370"/>
      <c r="F419" s="370"/>
      <c r="G419" s="370"/>
      <c r="H419" s="370"/>
      <c r="I419" s="370"/>
      <c r="J419" s="370"/>
      <c r="K419" s="370"/>
      <c r="L419" s="370"/>
      <c r="M419" s="384"/>
      <c r="N419" s="377" t="s">
        <v>66</v>
      </c>
      <c r="O419" s="378"/>
      <c r="P419" s="378"/>
      <c r="Q419" s="378"/>
      <c r="R419" s="378"/>
      <c r="S419" s="378"/>
      <c r="T419" s="379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hidden="1" customHeight="1" x14ac:dyDescent="0.25">
      <c r="A420" s="369" t="s">
        <v>60</v>
      </c>
      <c r="B420" s="370"/>
      <c r="C420" s="370"/>
      <c r="D420" s="370"/>
      <c r="E420" s="370"/>
      <c r="F420" s="370"/>
      <c r="G420" s="370"/>
      <c r="H420" s="370"/>
      <c r="I420" s="370"/>
      <c r="J420" s="370"/>
      <c r="K420" s="370"/>
      <c r="L420" s="370"/>
      <c r="M420" s="370"/>
      <c r="N420" s="370"/>
      <c r="O420" s="370"/>
      <c r="P420" s="370"/>
      <c r="Q420" s="370"/>
      <c r="R420" s="370"/>
      <c r="S420" s="370"/>
      <c r="T420" s="370"/>
      <c r="U420" s="370"/>
      <c r="V420" s="370"/>
      <c r="W420" s="370"/>
      <c r="X420" s="370"/>
      <c r="Y420" s="345"/>
      <c r="Z420" s="345"/>
    </row>
    <row r="421" spans="1:53" ht="27" hidden="1" customHeight="1" x14ac:dyDescent="0.25">
      <c r="A421" s="54" t="s">
        <v>566</v>
      </c>
      <c r="B421" s="54" t="s">
        <v>567</v>
      </c>
      <c r="C421" s="31">
        <v>4301031212</v>
      </c>
      <c r="D421" s="366">
        <v>4607091389739</v>
      </c>
      <c r="E421" s="361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1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0"/>
      <c r="P421" s="360"/>
      <c r="Q421" s="360"/>
      <c r="R421" s="361"/>
      <c r="S421" s="34"/>
      <c r="T421" s="34"/>
      <c r="U421" s="35" t="s">
        <v>65</v>
      </c>
      <c r="V421" s="350">
        <v>0</v>
      </c>
      <c r="W421" s="351">
        <f t="shared" ref="W421:W427" si="20">IFERROR(IF(V421="",0,CEILING((V421/$H421),1)*$H421),"")</f>
        <v>0</v>
      </c>
      <c r="X421" s="36" t="str">
        <f>IFERROR(IF(W421=0,"",ROUNDUP(W421/H421,0)*0.00753),"")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568</v>
      </c>
      <c r="B422" s="54" t="s">
        <v>569</v>
      </c>
      <c r="C422" s="31">
        <v>4301031247</v>
      </c>
      <c r="D422" s="366">
        <v>4680115883048</v>
      </c>
      <c r="E422" s="361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6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0"/>
      <c r="P422" s="360"/>
      <c r="Q422" s="360"/>
      <c r="R422" s="361"/>
      <c r="S422" s="34"/>
      <c r="T422" s="34"/>
      <c r="U422" s="35" t="s">
        <v>65</v>
      </c>
      <c r="V422" s="350">
        <v>0</v>
      </c>
      <c r="W422" s="351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570</v>
      </c>
      <c r="B423" s="54" t="s">
        <v>571</v>
      </c>
      <c r="C423" s="31">
        <v>4301031176</v>
      </c>
      <c r="D423" s="366">
        <v>4607091389425</v>
      </c>
      <c r="E423" s="361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5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0"/>
      <c r="P423" s="360"/>
      <c r="Q423" s="360"/>
      <c r="R423" s="361"/>
      <c r="S423" s="34"/>
      <c r="T423" s="34"/>
      <c r="U423" s="35" t="s">
        <v>65</v>
      </c>
      <c r="V423" s="350">
        <v>0</v>
      </c>
      <c r="W423" s="351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66">
        <v>4680115882911</v>
      </c>
      <c r="E424" s="361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67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0"/>
      <c r="P424" s="360"/>
      <c r="Q424" s="360"/>
      <c r="R424" s="361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66">
        <v>4680115880771</v>
      </c>
      <c r="E425" s="361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4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0"/>
      <c r="P425" s="360"/>
      <c r="Q425" s="360"/>
      <c r="R425" s="361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66">
        <v>4607091389500</v>
      </c>
      <c r="E426" s="361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6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0"/>
      <c r="P426" s="360"/>
      <c r="Q426" s="360"/>
      <c r="R426" s="361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66">
        <v>4680115881983</v>
      </c>
      <c r="E427" s="361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68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0"/>
      <c r="P427" s="360"/>
      <c r="Q427" s="360"/>
      <c r="R427" s="361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idden="1" x14ac:dyDescent="0.2">
      <c r="A428" s="383"/>
      <c r="B428" s="370"/>
      <c r="C428" s="370"/>
      <c r="D428" s="370"/>
      <c r="E428" s="370"/>
      <c r="F428" s="370"/>
      <c r="G428" s="370"/>
      <c r="H428" s="370"/>
      <c r="I428" s="370"/>
      <c r="J428" s="370"/>
      <c r="K428" s="370"/>
      <c r="L428" s="370"/>
      <c r="M428" s="384"/>
      <c r="N428" s="377" t="s">
        <v>66</v>
      </c>
      <c r="O428" s="378"/>
      <c r="P428" s="378"/>
      <c r="Q428" s="378"/>
      <c r="R428" s="378"/>
      <c r="S428" s="378"/>
      <c r="T428" s="379"/>
      <c r="U428" s="37" t="s">
        <v>67</v>
      </c>
      <c r="V428" s="352">
        <f>IFERROR(V421/H421,"0")+IFERROR(V422/H422,"0")+IFERROR(V423/H423,"0")+IFERROR(V424/H424,"0")+IFERROR(V425/H425,"0")+IFERROR(V426/H426,"0")+IFERROR(V427/H427,"0")</f>
        <v>0</v>
      </c>
      <c r="W428" s="352">
        <f>IFERROR(W421/H421,"0")+IFERROR(W422/H422,"0")+IFERROR(W423/H423,"0")+IFERROR(W424/H424,"0")+IFERROR(W425/H425,"0")+IFERROR(W426/H426,"0")+IFERROR(W427/H427,"0")</f>
        <v>0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0</v>
      </c>
      <c r="Y428" s="353"/>
      <c r="Z428" s="353"/>
    </row>
    <row r="429" spans="1:53" hidden="1" x14ac:dyDescent="0.2">
      <c r="A429" s="370"/>
      <c r="B429" s="370"/>
      <c r="C429" s="370"/>
      <c r="D429" s="370"/>
      <c r="E429" s="370"/>
      <c r="F429" s="370"/>
      <c r="G429" s="370"/>
      <c r="H429" s="370"/>
      <c r="I429" s="370"/>
      <c r="J429" s="370"/>
      <c r="K429" s="370"/>
      <c r="L429" s="370"/>
      <c r="M429" s="384"/>
      <c r="N429" s="377" t="s">
        <v>66</v>
      </c>
      <c r="O429" s="378"/>
      <c r="P429" s="378"/>
      <c r="Q429" s="378"/>
      <c r="R429" s="378"/>
      <c r="S429" s="378"/>
      <c r="T429" s="379"/>
      <c r="U429" s="37" t="s">
        <v>65</v>
      </c>
      <c r="V429" s="352">
        <f>IFERROR(SUM(V421:V427),"0")</f>
        <v>0</v>
      </c>
      <c r="W429" s="352">
        <f>IFERROR(SUM(W421:W427),"0")</f>
        <v>0</v>
      </c>
      <c r="X429" s="37"/>
      <c r="Y429" s="353"/>
      <c r="Z429" s="353"/>
    </row>
    <row r="430" spans="1:53" ht="14.25" hidden="1" customHeight="1" x14ac:dyDescent="0.25">
      <c r="A430" s="369" t="s">
        <v>92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345"/>
      <c r="Z430" s="345"/>
    </row>
    <row r="431" spans="1:53" ht="27" customHeight="1" x14ac:dyDescent="0.25">
      <c r="A431" s="54" t="s">
        <v>580</v>
      </c>
      <c r="B431" s="54" t="s">
        <v>581</v>
      </c>
      <c r="C431" s="31">
        <v>4301170010</v>
      </c>
      <c r="D431" s="366">
        <v>4680115884090</v>
      </c>
      <c r="E431" s="361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0"/>
      <c r="P431" s="360"/>
      <c r="Q431" s="360"/>
      <c r="R431" s="361"/>
      <c r="S431" s="34"/>
      <c r="T431" s="34"/>
      <c r="U431" s="35" t="s">
        <v>65</v>
      </c>
      <c r="V431" s="350">
        <v>2</v>
      </c>
      <c r="W431" s="351">
        <f>IFERROR(IF(V431="",0,CEILING((V431/$H431),1)*$H431),"")</f>
        <v>2.64</v>
      </c>
      <c r="X431" s="36">
        <f>IFERROR(IF(W431=0,"",ROUNDUP(W431/H431,0)*0.00627),"")</f>
        <v>1.2540000000000001E-2</v>
      </c>
      <c r="Y431" s="56"/>
      <c r="Z431" s="57"/>
      <c r="AD431" s="58"/>
      <c r="BA431" s="295" t="s">
        <v>1</v>
      </c>
    </row>
    <row r="432" spans="1:53" x14ac:dyDescent="0.2">
      <c r="A432" s="383"/>
      <c r="B432" s="370"/>
      <c r="C432" s="370"/>
      <c r="D432" s="370"/>
      <c r="E432" s="370"/>
      <c r="F432" s="370"/>
      <c r="G432" s="370"/>
      <c r="H432" s="370"/>
      <c r="I432" s="370"/>
      <c r="J432" s="370"/>
      <c r="K432" s="370"/>
      <c r="L432" s="370"/>
      <c r="M432" s="384"/>
      <c r="N432" s="377" t="s">
        <v>66</v>
      </c>
      <c r="O432" s="378"/>
      <c r="P432" s="378"/>
      <c r="Q432" s="378"/>
      <c r="R432" s="378"/>
      <c r="S432" s="378"/>
      <c r="T432" s="379"/>
      <c r="U432" s="37" t="s">
        <v>67</v>
      </c>
      <c r="V432" s="352">
        <f>IFERROR(V431/H431,"0")</f>
        <v>1.5151515151515151</v>
      </c>
      <c r="W432" s="352">
        <f>IFERROR(W431/H431,"0")</f>
        <v>2</v>
      </c>
      <c r="X432" s="352">
        <f>IFERROR(IF(X431="",0,X431),"0")</f>
        <v>1.2540000000000001E-2</v>
      </c>
      <c r="Y432" s="353"/>
      <c r="Z432" s="353"/>
    </row>
    <row r="433" spans="1:53" x14ac:dyDescent="0.2">
      <c r="A433" s="370"/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84"/>
      <c r="N433" s="377" t="s">
        <v>66</v>
      </c>
      <c r="O433" s="378"/>
      <c r="P433" s="378"/>
      <c r="Q433" s="378"/>
      <c r="R433" s="378"/>
      <c r="S433" s="378"/>
      <c r="T433" s="379"/>
      <c r="U433" s="37" t="s">
        <v>65</v>
      </c>
      <c r="V433" s="352">
        <f>IFERROR(SUM(V431:V431),"0")</f>
        <v>2</v>
      </c>
      <c r="W433" s="352">
        <f>IFERROR(SUM(W431:W431),"0")</f>
        <v>2.64</v>
      </c>
      <c r="X433" s="37"/>
      <c r="Y433" s="353"/>
      <c r="Z433" s="353"/>
    </row>
    <row r="434" spans="1:53" ht="14.25" hidden="1" customHeight="1" x14ac:dyDescent="0.25">
      <c r="A434" s="369" t="s">
        <v>582</v>
      </c>
      <c r="B434" s="370"/>
      <c r="C434" s="370"/>
      <c r="D434" s="370"/>
      <c r="E434" s="370"/>
      <c r="F434" s="370"/>
      <c r="G434" s="370"/>
      <c r="H434" s="370"/>
      <c r="I434" s="370"/>
      <c r="J434" s="370"/>
      <c r="K434" s="370"/>
      <c r="L434" s="370"/>
      <c r="M434" s="370"/>
      <c r="N434" s="370"/>
      <c r="O434" s="370"/>
      <c r="P434" s="370"/>
      <c r="Q434" s="370"/>
      <c r="R434" s="370"/>
      <c r="S434" s="370"/>
      <c r="T434" s="370"/>
      <c r="U434" s="370"/>
      <c r="V434" s="370"/>
      <c r="W434" s="370"/>
      <c r="X434" s="370"/>
      <c r="Y434" s="345"/>
      <c r="Z434" s="345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66">
        <v>4680115884564</v>
      </c>
      <c r="E435" s="361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4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0"/>
      <c r="P435" s="360"/>
      <c r="Q435" s="360"/>
      <c r="R435" s="361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83"/>
      <c r="B436" s="370"/>
      <c r="C436" s="370"/>
      <c r="D436" s="370"/>
      <c r="E436" s="370"/>
      <c r="F436" s="370"/>
      <c r="G436" s="370"/>
      <c r="H436" s="370"/>
      <c r="I436" s="370"/>
      <c r="J436" s="370"/>
      <c r="K436" s="370"/>
      <c r="L436" s="370"/>
      <c r="M436" s="384"/>
      <c r="N436" s="377" t="s">
        <v>66</v>
      </c>
      <c r="O436" s="378"/>
      <c r="P436" s="378"/>
      <c r="Q436" s="378"/>
      <c r="R436" s="378"/>
      <c r="S436" s="378"/>
      <c r="T436" s="379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hidden="1" x14ac:dyDescent="0.2">
      <c r="A437" s="370"/>
      <c r="B437" s="370"/>
      <c r="C437" s="370"/>
      <c r="D437" s="370"/>
      <c r="E437" s="370"/>
      <c r="F437" s="370"/>
      <c r="G437" s="370"/>
      <c r="H437" s="370"/>
      <c r="I437" s="370"/>
      <c r="J437" s="370"/>
      <c r="K437" s="370"/>
      <c r="L437" s="370"/>
      <c r="M437" s="384"/>
      <c r="N437" s="377" t="s">
        <v>66</v>
      </c>
      <c r="O437" s="378"/>
      <c r="P437" s="378"/>
      <c r="Q437" s="378"/>
      <c r="R437" s="378"/>
      <c r="S437" s="378"/>
      <c r="T437" s="379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hidden="1" customHeight="1" x14ac:dyDescent="0.2">
      <c r="A438" s="417" t="s">
        <v>585</v>
      </c>
      <c r="B438" s="418"/>
      <c r="C438" s="418"/>
      <c r="D438" s="418"/>
      <c r="E438" s="418"/>
      <c r="F438" s="418"/>
      <c r="G438" s="418"/>
      <c r="H438" s="418"/>
      <c r="I438" s="418"/>
      <c r="J438" s="418"/>
      <c r="K438" s="418"/>
      <c r="L438" s="418"/>
      <c r="M438" s="418"/>
      <c r="N438" s="418"/>
      <c r="O438" s="418"/>
      <c r="P438" s="418"/>
      <c r="Q438" s="418"/>
      <c r="R438" s="418"/>
      <c r="S438" s="418"/>
      <c r="T438" s="418"/>
      <c r="U438" s="418"/>
      <c r="V438" s="418"/>
      <c r="W438" s="418"/>
      <c r="X438" s="418"/>
      <c r="Y438" s="48"/>
      <c r="Z438" s="48"/>
    </row>
    <row r="439" spans="1:53" ht="16.5" hidden="1" customHeight="1" x14ac:dyDescent="0.25">
      <c r="A439" s="403" t="s">
        <v>585</v>
      </c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0"/>
      <c r="O439" s="370"/>
      <c r="P439" s="370"/>
      <c r="Q439" s="370"/>
      <c r="R439" s="370"/>
      <c r="S439" s="370"/>
      <c r="T439" s="370"/>
      <c r="U439" s="370"/>
      <c r="V439" s="370"/>
      <c r="W439" s="370"/>
      <c r="X439" s="370"/>
      <c r="Y439" s="346"/>
      <c r="Z439" s="346"/>
    </row>
    <row r="440" spans="1:53" ht="14.25" hidden="1" customHeight="1" x14ac:dyDescent="0.25">
      <c r="A440" s="369" t="s">
        <v>105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345"/>
      <c r="Z440" s="345"/>
    </row>
    <row r="441" spans="1:53" ht="27" hidden="1" customHeight="1" x14ac:dyDescent="0.25">
      <c r="A441" s="54" t="s">
        <v>586</v>
      </c>
      <c r="B441" s="54" t="s">
        <v>587</v>
      </c>
      <c r="C441" s="31">
        <v>4301011371</v>
      </c>
      <c r="D441" s="366">
        <v>4607091389067</v>
      </c>
      <c r="E441" s="361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4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0"/>
      <c r="P441" s="360"/>
      <c r="Q441" s="360"/>
      <c r="R441" s="361"/>
      <c r="S441" s="34"/>
      <c r="T441" s="34"/>
      <c r="U441" s="35" t="s">
        <v>65</v>
      </c>
      <c r="V441" s="350">
        <v>0</v>
      </c>
      <c r="W441" s="351">
        <f t="shared" ref="W441:W458" si="21">IFERROR(IF(V441="",0,CEILING((V441/$H441),1)*$H441),"")</f>
        <v>0</v>
      </c>
      <c r="X441" s="36" t="str">
        <f t="shared" ref="X441:X449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66">
        <v>4607091389067</v>
      </c>
      <c r="E442" s="361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467" t="s">
        <v>589</v>
      </c>
      <c r="O442" s="360"/>
      <c r="P442" s="360"/>
      <c r="Q442" s="360"/>
      <c r="R442" s="361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4301011363</v>
      </c>
      <c r="D443" s="366">
        <v>4607091383522</v>
      </c>
      <c r="E443" s="361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6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0"/>
      <c r="P443" s="360"/>
      <c r="Q443" s="360"/>
      <c r="R443" s="361"/>
      <c r="S443" s="34"/>
      <c r="T443" s="34"/>
      <c r="U443" s="35" t="s">
        <v>65</v>
      </c>
      <c r="V443" s="350">
        <v>142</v>
      </c>
      <c r="W443" s="351">
        <f t="shared" si="21"/>
        <v>142.56</v>
      </c>
      <c r="X443" s="36">
        <f t="shared" si="22"/>
        <v>0.32291999999999998</v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590</v>
      </c>
      <c r="B444" s="54" t="s">
        <v>592</v>
      </c>
      <c r="C444" s="31">
        <v>4301011779</v>
      </c>
      <c r="D444" s="366">
        <v>4607091383522</v>
      </c>
      <c r="E444" s="361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651" t="s">
        <v>593</v>
      </c>
      <c r="O444" s="360"/>
      <c r="P444" s="360"/>
      <c r="Q444" s="360"/>
      <c r="R444" s="361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594</v>
      </c>
      <c r="B445" s="54" t="s">
        <v>595</v>
      </c>
      <c r="C445" s="31">
        <v>4301011785</v>
      </c>
      <c r="D445" s="366">
        <v>4607091384437</v>
      </c>
      <c r="E445" s="361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73" t="s">
        <v>596</v>
      </c>
      <c r="O445" s="360"/>
      <c r="P445" s="360"/>
      <c r="Q445" s="360"/>
      <c r="R445" s="361"/>
      <c r="S445" s="34"/>
      <c r="T445" s="34"/>
      <c r="U445" s="35" t="s">
        <v>65</v>
      </c>
      <c r="V445" s="350">
        <v>21</v>
      </c>
      <c r="W445" s="351">
        <f t="shared" si="21"/>
        <v>21.12</v>
      </c>
      <c r="X445" s="36">
        <f t="shared" si="22"/>
        <v>4.7840000000000001E-2</v>
      </c>
      <c r="Y445" s="56"/>
      <c r="Z445" s="57"/>
      <c r="AD445" s="58"/>
      <c r="BA445" s="301" t="s">
        <v>1</v>
      </c>
    </row>
    <row r="446" spans="1:53" ht="16.5" hidden="1" customHeight="1" x14ac:dyDescent="0.25">
      <c r="A446" s="54" t="s">
        <v>597</v>
      </c>
      <c r="B446" s="54" t="s">
        <v>598</v>
      </c>
      <c r="C446" s="31">
        <v>4301011774</v>
      </c>
      <c r="D446" s="366">
        <v>4680115884502</v>
      </c>
      <c r="E446" s="361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34" t="s">
        <v>599</v>
      </c>
      <c r="O446" s="360"/>
      <c r="P446" s="360"/>
      <c r="Q446" s="360"/>
      <c r="R446" s="361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600</v>
      </c>
      <c r="B447" s="54" t="s">
        <v>601</v>
      </c>
      <c r="C447" s="31">
        <v>4301011365</v>
      </c>
      <c r="D447" s="366">
        <v>4607091389104</v>
      </c>
      <c r="E447" s="361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1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0"/>
      <c r="P447" s="360"/>
      <c r="Q447" s="360"/>
      <c r="R447" s="361"/>
      <c r="S447" s="34"/>
      <c r="T447" s="34"/>
      <c r="U447" s="35" t="s">
        <v>65</v>
      </c>
      <c r="V447" s="350">
        <v>145</v>
      </c>
      <c r="W447" s="351">
        <f t="shared" si="21"/>
        <v>147.84</v>
      </c>
      <c r="X447" s="36">
        <f t="shared" si="22"/>
        <v>0.33488000000000001</v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602</v>
      </c>
      <c r="C448" s="31">
        <v>4301011771</v>
      </c>
      <c r="D448" s="366">
        <v>4607091389104</v>
      </c>
      <c r="E448" s="361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38" t="s">
        <v>603</v>
      </c>
      <c r="O448" s="360"/>
      <c r="P448" s="360"/>
      <c r="Q448" s="360"/>
      <c r="R448" s="361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604</v>
      </c>
      <c r="B449" s="54" t="s">
        <v>605</v>
      </c>
      <c r="C449" s="31">
        <v>4301011799</v>
      </c>
      <c r="D449" s="366">
        <v>4680115884519</v>
      </c>
      <c r="E449" s="361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86" t="s">
        <v>606</v>
      </c>
      <c r="O449" s="360"/>
      <c r="P449" s="360"/>
      <c r="Q449" s="360"/>
      <c r="R449" s="361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hidden="1" customHeight="1" x14ac:dyDescent="0.25">
      <c r="A450" s="54" t="s">
        <v>607</v>
      </c>
      <c r="B450" s="54" t="s">
        <v>608</v>
      </c>
      <c r="C450" s="31">
        <v>4301011367</v>
      </c>
      <c r="D450" s="366">
        <v>4680115880603</v>
      </c>
      <c r="E450" s="361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0"/>
      <c r="P450" s="360"/>
      <c r="Q450" s="360"/>
      <c r="R450" s="361"/>
      <c r="S450" s="34"/>
      <c r="T450" s="34"/>
      <c r="U450" s="35" t="s">
        <v>65</v>
      </c>
      <c r="V450" s="350">
        <v>0</v>
      </c>
      <c r="W450" s="351">
        <f t="shared" si="21"/>
        <v>0</v>
      </c>
      <c r="X450" s="36" t="str">
        <f t="shared" ref="X450:X455" si="23">IFERROR(IF(W450=0,"",ROUNDUP(W450/H450,0)*0.00937),"")</f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607</v>
      </c>
      <c r="B451" s="54" t="s">
        <v>609</v>
      </c>
      <c r="C451" s="31">
        <v>4301011778</v>
      </c>
      <c r="D451" s="366">
        <v>4680115880603</v>
      </c>
      <c r="E451" s="361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83" t="s">
        <v>610</v>
      </c>
      <c r="O451" s="360"/>
      <c r="P451" s="360"/>
      <c r="Q451" s="360"/>
      <c r="R451" s="361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4301011168</v>
      </c>
      <c r="D452" s="366">
        <v>4607091389999</v>
      </c>
      <c r="E452" s="361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68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0"/>
      <c r="P452" s="360"/>
      <c r="Q452" s="360"/>
      <c r="R452" s="361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611</v>
      </c>
      <c r="B453" s="54" t="s">
        <v>613</v>
      </c>
      <c r="C453" s="31">
        <v>4301011775</v>
      </c>
      <c r="D453" s="366">
        <v>4607091389999</v>
      </c>
      <c r="E453" s="361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638" t="s">
        <v>614</v>
      </c>
      <c r="O453" s="360"/>
      <c r="P453" s="360"/>
      <c r="Q453" s="360"/>
      <c r="R453" s="361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615</v>
      </c>
      <c r="B454" s="54" t="s">
        <v>616</v>
      </c>
      <c r="C454" s="31">
        <v>4301011372</v>
      </c>
      <c r="D454" s="366">
        <v>4680115882782</v>
      </c>
      <c r="E454" s="361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3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0"/>
      <c r="P454" s="360"/>
      <c r="Q454" s="360"/>
      <c r="R454" s="361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615</v>
      </c>
      <c r="B455" s="54" t="s">
        <v>617</v>
      </c>
      <c r="C455" s="31">
        <v>4301011770</v>
      </c>
      <c r="D455" s="366">
        <v>4680115882782</v>
      </c>
      <c r="E455" s="361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719" t="s">
        <v>618</v>
      </c>
      <c r="O455" s="360"/>
      <c r="P455" s="360"/>
      <c r="Q455" s="360"/>
      <c r="R455" s="361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4301011190</v>
      </c>
      <c r="D456" s="366">
        <v>4607091389098</v>
      </c>
      <c r="E456" s="361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6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0"/>
      <c r="P456" s="360"/>
      <c r="Q456" s="360"/>
      <c r="R456" s="361"/>
      <c r="S456" s="34"/>
      <c r="T456" s="34"/>
      <c r="U456" s="35" t="s">
        <v>65</v>
      </c>
      <c r="V456" s="350">
        <v>0</v>
      </c>
      <c r="W456" s="351">
        <f t="shared" si="21"/>
        <v>0</v>
      </c>
      <c r="X456" s="36" t="str">
        <f>IFERROR(IF(W456=0,"",ROUNDUP(W456/H456,0)*0.00753),"")</f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4301011366</v>
      </c>
      <c r="D457" s="366">
        <v>4607091389982</v>
      </c>
      <c r="E457" s="361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71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0"/>
      <c r="P457" s="360"/>
      <c r="Q457" s="360"/>
      <c r="R457" s="361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621</v>
      </c>
      <c r="B458" s="54" t="s">
        <v>623</v>
      </c>
      <c r="C458" s="31">
        <v>4301011784</v>
      </c>
      <c r="D458" s="366">
        <v>4607091389982</v>
      </c>
      <c r="E458" s="361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80" t="s">
        <v>624</v>
      </c>
      <c r="O458" s="360"/>
      <c r="P458" s="360"/>
      <c r="Q458" s="360"/>
      <c r="R458" s="361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x14ac:dyDescent="0.2">
      <c r="A459" s="383"/>
      <c r="B459" s="370"/>
      <c r="C459" s="370"/>
      <c r="D459" s="370"/>
      <c r="E459" s="370"/>
      <c r="F459" s="370"/>
      <c r="G459" s="370"/>
      <c r="H459" s="370"/>
      <c r="I459" s="370"/>
      <c r="J459" s="370"/>
      <c r="K459" s="370"/>
      <c r="L459" s="370"/>
      <c r="M459" s="384"/>
      <c r="N459" s="377" t="s">
        <v>66</v>
      </c>
      <c r="O459" s="378"/>
      <c r="P459" s="378"/>
      <c r="Q459" s="378"/>
      <c r="R459" s="378"/>
      <c r="S459" s="378"/>
      <c r="T459" s="379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58.333333333333329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59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0.70564000000000004</v>
      </c>
      <c r="Y459" s="353"/>
      <c r="Z459" s="353"/>
    </row>
    <row r="460" spans="1:53" x14ac:dyDescent="0.2">
      <c r="A460" s="370"/>
      <c r="B460" s="370"/>
      <c r="C460" s="370"/>
      <c r="D460" s="370"/>
      <c r="E460" s="370"/>
      <c r="F460" s="370"/>
      <c r="G460" s="370"/>
      <c r="H460" s="370"/>
      <c r="I460" s="370"/>
      <c r="J460" s="370"/>
      <c r="K460" s="370"/>
      <c r="L460" s="370"/>
      <c r="M460" s="384"/>
      <c r="N460" s="377" t="s">
        <v>66</v>
      </c>
      <c r="O460" s="378"/>
      <c r="P460" s="378"/>
      <c r="Q460" s="378"/>
      <c r="R460" s="378"/>
      <c r="S460" s="378"/>
      <c r="T460" s="379"/>
      <c r="U460" s="37" t="s">
        <v>65</v>
      </c>
      <c r="V460" s="352">
        <f>IFERROR(SUM(V441:V458),"0")</f>
        <v>308</v>
      </c>
      <c r="W460" s="352">
        <f>IFERROR(SUM(W441:W458),"0")</f>
        <v>311.52</v>
      </c>
      <c r="X460" s="37"/>
      <c r="Y460" s="353"/>
      <c r="Z460" s="353"/>
    </row>
    <row r="461" spans="1:53" ht="14.25" hidden="1" customHeight="1" x14ac:dyDescent="0.25">
      <c r="A461" s="369" t="s">
        <v>97</v>
      </c>
      <c r="B461" s="370"/>
      <c r="C461" s="370"/>
      <c r="D461" s="370"/>
      <c r="E461" s="370"/>
      <c r="F461" s="370"/>
      <c r="G461" s="370"/>
      <c r="H461" s="370"/>
      <c r="I461" s="370"/>
      <c r="J461" s="370"/>
      <c r="K461" s="370"/>
      <c r="L461" s="370"/>
      <c r="M461" s="370"/>
      <c r="N461" s="370"/>
      <c r="O461" s="370"/>
      <c r="P461" s="370"/>
      <c r="Q461" s="370"/>
      <c r="R461" s="370"/>
      <c r="S461" s="370"/>
      <c r="T461" s="370"/>
      <c r="U461" s="370"/>
      <c r="V461" s="370"/>
      <c r="W461" s="370"/>
      <c r="X461" s="370"/>
      <c r="Y461" s="345"/>
      <c r="Z461" s="345"/>
    </row>
    <row r="462" spans="1:53" ht="16.5" customHeight="1" x14ac:dyDescent="0.25">
      <c r="A462" s="54" t="s">
        <v>625</v>
      </c>
      <c r="B462" s="54" t="s">
        <v>626</v>
      </c>
      <c r="C462" s="31">
        <v>4301020222</v>
      </c>
      <c r="D462" s="366">
        <v>4607091388930</v>
      </c>
      <c r="E462" s="361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7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0"/>
      <c r="P462" s="360"/>
      <c r="Q462" s="360"/>
      <c r="R462" s="361"/>
      <c r="S462" s="34"/>
      <c r="T462" s="34"/>
      <c r="U462" s="35" t="s">
        <v>65</v>
      </c>
      <c r="V462" s="350">
        <v>175</v>
      </c>
      <c r="W462" s="351">
        <f>IFERROR(IF(V462="",0,CEILING((V462/$H462),1)*$H462),"")</f>
        <v>179.52</v>
      </c>
      <c r="X462" s="36">
        <f>IFERROR(IF(W462=0,"",ROUNDUP(W462/H462,0)*0.01196),"")</f>
        <v>0.40664</v>
      </c>
      <c r="Y462" s="56"/>
      <c r="Z462" s="57"/>
      <c r="AD462" s="58"/>
      <c r="BA462" s="315" t="s">
        <v>1</v>
      </c>
    </row>
    <row r="463" spans="1:53" ht="16.5" hidden="1" customHeight="1" x14ac:dyDescent="0.25">
      <c r="A463" s="54" t="s">
        <v>627</v>
      </c>
      <c r="B463" s="54" t="s">
        <v>628</v>
      </c>
      <c r="C463" s="31">
        <v>4301020206</v>
      </c>
      <c r="D463" s="366">
        <v>4680115880054</v>
      </c>
      <c r="E463" s="361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6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0"/>
      <c r="P463" s="360"/>
      <c r="Q463" s="360"/>
      <c r="R463" s="361"/>
      <c r="S463" s="34"/>
      <c r="T463" s="34"/>
      <c r="U463" s="35" t="s">
        <v>65</v>
      </c>
      <c r="V463" s="350">
        <v>0</v>
      </c>
      <c r="W463" s="35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6" t="s">
        <v>1</v>
      </c>
    </row>
    <row r="464" spans="1:53" x14ac:dyDescent="0.2">
      <c r="A464" s="383"/>
      <c r="B464" s="370"/>
      <c r="C464" s="370"/>
      <c r="D464" s="370"/>
      <c r="E464" s="370"/>
      <c r="F464" s="370"/>
      <c r="G464" s="370"/>
      <c r="H464" s="370"/>
      <c r="I464" s="370"/>
      <c r="J464" s="370"/>
      <c r="K464" s="370"/>
      <c r="L464" s="370"/>
      <c r="M464" s="384"/>
      <c r="N464" s="377" t="s">
        <v>66</v>
      </c>
      <c r="O464" s="378"/>
      <c r="P464" s="378"/>
      <c r="Q464" s="378"/>
      <c r="R464" s="378"/>
      <c r="S464" s="378"/>
      <c r="T464" s="379"/>
      <c r="U464" s="37" t="s">
        <v>67</v>
      </c>
      <c r="V464" s="352">
        <f>IFERROR(V462/H462,"0")+IFERROR(V463/H463,"0")</f>
        <v>33.143939393939391</v>
      </c>
      <c r="W464" s="352">
        <f>IFERROR(W462/H462,"0")+IFERROR(W463/H463,"0")</f>
        <v>34</v>
      </c>
      <c r="X464" s="352">
        <f>IFERROR(IF(X462="",0,X462),"0")+IFERROR(IF(X463="",0,X463),"0")</f>
        <v>0.40664</v>
      </c>
      <c r="Y464" s="353"/>
      <c r="Z464" s="353"/>
    </row>
    <row r="465" spans="1:53" x14ac:dyDescent="0.2">
      <c r="A465" s="370"/>
      <c r="B465" s="370"/>
      <c r="C465" s="370"/>
      <c r="D465" s="370"/>
      <c r="E465" s="370"/>
      <c r="F465" s="370"/>
      <c r="G465" s="370"/>
      <c r="H465" s="370"/>
      <c r="I465" s="370"/>
      <c r="J465" s="370"/>
      <c r="K465" s="370"/>
      <c r="L465" s="370"/>
      <c r="M465" s="384"/>
      <c r="N465" s="377" t="s">
        <v>66</v>
      </c>
      <c r="O465" s="378"/>
      <c r="P465" s="378"/>
      <c r="Q465" s="378"/>
      <c r="R465" s="378"/>
      <c r="S465" s="378"/>
      <c r="T465" s="379"/>
      <c r="U465" s="37" t="s">
        <v>65</v>
      </c>
      <c r="V465" s="352">
        <f>IFERROR(SUM(V462:V463),"0")</f>
        <v>175</v>
      </c>
      <c r="W465" s="352">
        <f>IFERROR(SUM(W462:W463),"0")</f>
        <v>179.52</v>
      </c>
      <c r="X465" s="37"/>
      <c r="Y465" s="353"/>
      <c r="Z465" s="353"/>
    </row>
    <row r="466" spans="1:53" ht="14.25" hidden="1" customHeight="1" x14ac:dyDescent="0.25">
      <c r="A466" s="369" t="s">
        <v>60</v>
      </c>
      <c r="B466" s="370"/>
      <c r="C466" s="370"/>
      <c r="D466" s="370"/>
      <c r="E466" s="370"/>
      <c r="F466" s="370"/>
      <c r="G466" s="370"/>
      <c r="H466" s="370"/>
      <c r="I466" s="370"/>
      <c r="J466" s="370"/>
      <c r="K466" s="370"/>
      <c r="L466" s="370"/>
      <c r="M466" s="370"/>
      <c r="N466" s="370"/>
      <c r="O466" s="370"/>
      <c r="P466" s="370"/>
      <c r="Q466" s="370"/>
      <c r="R466" s="370"/>
      <c r="S466" s="370"/>
      <c r="T466" s="370"/>
      <c r="U466" s="370"/>
      <c r="V466" s="370"/>
      <c r="W466" s="370"/>
      <c r="X466" s="370"/>
      <c r="Y466" s="345"/>
      <c r="Z466" s="345"/>
    </row>
    <row r="467" spans="1:53" ht="27" customHeight="1" x14ac:dyDescent="0.25">
      <c r="A467" s="54" t="s">
        <v>629</v>
      </c>
      <c r="B467" s="54" t="s">
        <v>630</v>
      </c>
      <c r="C467" s="31">
        <v>4301031252</v>
      </c>
      <c r="D467" s="366">
        <v>4680115883116</v>
      </c>
      <c r="E467" s="361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50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0"/>
      <c r="P467" s="360"/>
      <c r="Q467" s="360"/>
      <c r="R467" s="361"/>
      <c r="S467" s="34"/>
      <c r="T467" s="34"/>
      <c r="U467" s="35" t="s">
        <v>65</v>
      </c>
      <c r="V467" s="350">
        <v>202</v>
      </c>
      <c r="W467" s="351">
        <f t="shared" ref="W467:W472" si="24">IFERROR(IF(V467="",0,CEILING((V467/$H467),1)*$H467),"")</f>
        <v>205.92000000000002</v>
      </c>
      <c r="X467" s="36">
        <f>IFERROR(IF(W467=0,"",ROUNDUP(W467/H467,0)*0.01196),"")</f>
        <v>0.46644000000000002</v>
      </c>
      <c r="Y467" s="56"/>
      <c r="Z467" s="57"/>
      <c r="AD467" s="58"/>
      <c r="BA467" s="317" t="s">
        <v>1</v>
      </c>
    </row>
    <row r="468" spans="1:53" ht="27" customHeight="1" x14ac:dyDescent="0.25">
      <c r="A468" s="54" t="s">
        <v>631</v>
      </c>
      <c r="B468" s="54" t="s">
        <v>632</v>
      </c>
      <c r="C468" s="31">
        <v>4301031248</v>
      </c>
      <c r="D468" s="366">
        <v>4680115883093</v>
      </c>
      <c r="E468" s="361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0"/>
      <c r="P468" s="360"/>
      <c r="Q468" s="360"/>
      <c r="R468" s="361"/>
      <c r="S468" s="34"/>
      <c r="T468" s="34"/>
      <c r="U468" s="35" t="s">
        <v>65</v>
      </c>
      <c r="V468" s="350">
        <v>32</v>
      </c>
      <c r="W468" s="351">
        <f t="shared" si="24"/>
        <v>36.96</v>
      </c>
      <c r="X468" s="36">
        <f>IFERROR(IF(W468=0,"",ROUNDUP(W468/H468,0)*0.01196),"")</f>
        <v>8.3720000000000003E-2</v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4301031250</v>
      </c>
      <c r="D469" s="366">
        <v>4680115883109</v>
      </c>
      <c r="E469" s="361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4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0"/>
      <c r="P469" s="360"/>
      <c r="Q469" s="360"/>
      <c r="R469" s="361"/>
      <c r="S469" s="34"/>
      <c r="T469" s="34"/>
      <c r="U469" s="35" t="s">
        <v>65</v>
      </c>
      <c r="V469" s="350">
        <v>105</v>
      </c>
      <c r="W469" s="351">
        <f t="shared" si="24"/>
        <v>105.60000000000001</v>
      </c>
      <c r="X469" s="36">
        <f>IFERROR(IF(W469=0,"",ROUNDUP(W469/H469,0)*0.01196),"")</f>
        <v>0.2392</v>
      </c>
      <c r="Y469" s="56"/>
      <c r="Z469" s="57"/>
      <c r="AD469" s="58"/>
      <c r="BA469" s="319" t="s">
        <v>1</v>
      </c>
    </row>
    <row r="470" spans="1:53" ht="27" hidden="1" customHeight="1" x14ac:dyDescent="0.25">
      <c r="A470" s="54" t="s">
        <v>635</v>
      </c>
      <c r="B470" s="54" t="s">
        <v>636</v>
      </c>
      <c r="C470" s="31">
        <v>4301031249</v>
      </c>
      <c r="D470" s="366">
        <v>4680115882072</v>
      </c>
      <c r="E470" s="361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4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0"/>
      <c r="P470" s="360"/>
      <c r="Q470" s="360"/>
      <c r="R470" s="361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4301031251</v>
      </c>
      <c r="D471" s="366">
        <v>4680115882102</v>
      </c>
      <c r="E471" s="361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0"/>
      <c r="P471" s="360"/>
      <c r="Q471" s="360"/>
      <c r="R471" s="361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4301031253</v>
      </c>
      <c r="D472" s="366">
        <v>4680115882096</v>
      </c>
      <c r="E472" s="361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0"/>
      <c r="P472" s="360"/>
      <c r="Q472" s="360"/>
      <c r="R472" s="361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x14ac:dyDescent="0.2">
      <c r="A473" s="383"/>
      <c r="B473" s="370"/>
      <c r="C473" s="370"/>
      <c r="D473" s="370"/>
      <c r="E473" s="370"/>
      <c r="F473" s="370"/>
      <c r="G473" s="370"/>
      <c r="H473" s="370"/>
      <c r="I473" s="370"/>
      <c r="J473" s="370"/>
      <c r="K473" s="370"/>
      <c r="L473" s="370"/>
      <c r="M473" s="384"/>
      <c r="N473" s="377" t="s">
        <v>66</v>
      </c>
      <c r="O473" s="378"/>
      <c r="P473" s="378"/>
      <c r="Q473" s="378"/>
      <c r="R473" s="378"/>
      <c r="S473" s="378"/>
      <c r="T473" s="379"/>
      <c r="U473" s="37" t="s">
        <v>67</v>
      </c>
      <c r="V473" s="352">
        <f>IFERROR(V467/H467,"0")+IFERROR(V468/H468,"0")+IFERROR(V469/H469,"0")+IFERROR(V470/H470,"0")+IFERROR(V471/H471,"0")+IFERROR(V472/H472,"0")</f>
        <v>64.204545454545453</v>
      </c>
      <c r="W473" s="352">
        <f>IFERROR(W467/H467,"0")+IFERROR(W468/H468,"0")+IFERROR(W469/H469,"0")+IFERROR(W470/H470,"0")+IFERROR(W471/H471,"0")+IFERROR(W472/H472,"0")</f>
        <v>66</v>
      </c>
      <c r="X473" s="352">
        <f>IFERROR(IF(X467="",0,X467),"0")+IFERROR(IF(X468="",0,X468),"0")+IFERROR(IF(X469="",0,X469),"0")+IFERROR(IF(X470="",0,X470),"0")+IFERROR(IF(X471="",0,X471),"0")+IFERROR(IF(X472="",0,X472),"0")</f>
        <v>0.78935999999999995</v>
      </c>
      <c r="Y473" s="353"/>
      <c r="Z473" s="353"/>
    </row>
    <row r="474" spans="1:53" x14ac:dyDescent="0.2">
      <c r="A474" s="370"/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84"/>
      <c r="N474" s="377" t="s">
        <v>66</v>
      </c>
      <c r="O474" s="378"/>
      <c r="P474" s="378"/>
      <c r="Q474" s="378"/>
      <c r="R474" s="378"/>
      <c r="S474" s="378"/>
      <c r="T474" s="379"/>
      <c r="U474" s="37" t="s">
        <v>65</v>
      </c>
      <c r="V474" s="352">
        <f>IFERROR(SUM(V467:V472),"0")</f>
        <v>339</v>
      </c>
      <c r="W474" s="352">
        <f>IFERROR(SUM(W467:W472),"0")</f>
        <v>348.48</v>
      </c>
      <c r="X474" s="37"/>
      <c r="Y474" s="353"/>
      <c r="Z474" s="353"/>
    </row>
    <row r="475" spans="1:53" ht="14.25" hidden="1" customHeight="1" x14ac:dyDescent="0.25">
      <c r="A475" s="369" t="s">
        <v>68</v>
      </c>
      <c r="B475" s="370"/>
      <c r="C475" s="370"/>
      <c r="D475" s="370"/>
      <c r="E475" s="370"/>
      <c r="F475" s="370"/>
      <c r="G475" s="370"/>
      <c r="H475" s="370"/>
      <c r="I475" s="370"/>
      <c r="J475" s="370"/>
      <c r="K475" s="370"/>
      <c r="L475" s="370"/>
      <c r="M475" s="370"/>
      <c r="N475" s="370"/>
      <c r="O475" s="370"/>
      <c r="P475" s="370"/>
      <c r="Q475" s="370"/>
      <c r="R475" s="370"/>
      <c r="S475" s="370"/>
      <c r="T475" s="370"/>
      <c r="U475" s="370"/>
      <c r="V475" s="370"/>
      <c r="W475" s="370"/>
      <c r="X475" s="370"/>
      <c r="Y475" s="345"/>
      <c r="Z475" s="345"/>
    </row>
    <row r="476" spans="1:53" ht="16.5" hidden="1" customHeight="1" x14ac:dyDescent="0.25">
      <c r="A476" s="54" t="s">
        <v>641</v>
      </c>
      <c r="B476" s="54" t="s">
        <v>642</v>
      </c>
      <c r="C476" s="31">
        <v>4301051230</v>
      </c>
      <c r="D476" s="366">
        <v>4607091383409</v>
      </c>
      <c r="E476" s="361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6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0"/>
      <c r="P476" s="360"/>
      <c r="Q476" s="360"/>
      <c r="R476" s="361"/>
      <c r="S476" s="34"/>
      <c r="T476" s="34"/>
      <c r="U476" s="35" t="s">
        <v>65</v>
      </c>
      <c r="V476" s="350">
        <v>0</v>
      </c>
      <c r="W476" s="351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3" t="s">
        <v>1</v>
      </c>
    </row>
    <row r="477" spans="1:53" ht="16.5" hidden="1" customHeight="1" x14ac:dyDescent="0.25">
      <c r="A477" s="54" t="s">
        <v>643</v>
      </c>
      <c r="B477" s="54" t="s">
        <v>644</v>
      </c>
      <c r="C477" s="31">
        <v>4301051231</v>
      </c>
      <c r="D477" s="366">
        <v>4607091383416</v>
      </c>
      <c r="E477" s="361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0"/>
      <c r="P477" s="360"/>
      <c r="Q477" s="360"/>
      <c r="R477" s="361"/>
      <c r="S477" s="34"/>
      <c r="T477" s="34"/>
      <c r="U477" s="35" t="s">
        <v>65</v>
      </c>
      <c r="V477" s="350">
        <v>0</v>
      </c>
      <c r="W477" s="351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27" hidden="1" customHeight="1" x14ac:dyDescent="0.25">
      <c r="A478" s="54" t="s">
        <v>645</v>
      </c>
      <c r="B478" s="54" t="s">
        <v>646</v>
      </c>
      <c r="C478" s="31">
        <v>4301051058</v>
      </c>
      <c r="D478" s="366">
        <v>4680115883536</v>
      </c>
      <c r="E478" s="361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6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0"/>
      <c r="P478" s="360"/>
      <c r="Q478" s="360"/>
      <c r="R478" s="361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hidden="1" x14ac:dyDescent="0.2">
      <c r="A479" s="383"/>
      <c r="B479" s="370"/>
      <c r="C479" s="370"/>
      <c r="D479" s="370"/>
      <c r="E479" s="370"/>
      <c r="F479" s="370"/>
      <c r="G479" s="370"/>
      <c r="H479" s="370"/>
      <c r="I479" s="370"/>
      <c r="J479" s="370"/>
      <c r="K479" s="370"/>
      <c r="L479" s="370"/>
      <c r="M479" s="384"/>
      <c r="N479" s="377" t="s">
        <v>66</v>
      </c>
      <c r="O479" s="378"/>
      <c r="P479" s="378"/>
      <c r="Q479" s="378"/>
      <c r="R479" s="378"/>
      <c r="S479" s="378"/>
      <c r="T479" s="379"/>
      <c r="U479" s="37" t="s">
        <v>67</v>
      </c>
      <c r="V479" s="352">
        <f>IFERROR(V476/H476,"0")+IFERROR(V477/H477,"0")+IFERROR(V478/H478,"0")</f>
        <v>0</v>
      </c>
      <c r="W479" s="352">
        <f>IFERROR(W476/H476,"0")+IFERROR(W477/H477,"0")+IFERROR(W478/H478,"0")</f>
        <v>0</v>
      </c>
      <c r="X479" s="352">
        <f>IFERROR(IF(X476="",0,X476),"0")+IFERROR(IF(X477="",0,X477),"0")+IFERROR(IF(X478="",0,X478),"0")</f>
        <v>0</v>
      </c>
      <c r="Y479" s="353"/>
      <c r="Z479" s="353"/>
    </row>
    <row r="480" spans="1:53" hidden="1" x14ac:dyDescent="0.2">
      <c r="A480" s="370"/>
      <c r="B480" s="370"/>
      <c r="C480" s="370"/>
      <c r="D480" s="370"/>
      <c r="E480" s="370"/>
      <c r="F480" s="370"/>
      <c r="G480" s="370"/>
      <c r="H480" s="370"/>
      <c r="I480" s="370"/>
      <c r="J480" s="370"/>
      <c r="K480" s="370"/>
      <c r="L480" s="370"/>
      <c r="M480" s="384"/>
      <c r="N480" s="377" t="s">
        <v>66</v>
      </c>
      <c r="O480" s="378"/>
      <c r="P480" s="378"/>
      <c r="Q480" s="378"/>
      <c r="R480" s="378"/>
      <c r="S480" s="378"/>
      <c r="T480" s="379"/>
      <c r="U480" s="37" t="s">
        <v>65</v>
      </c>
      <c r="V480" s="352">
        <f>IFERROR(SUM(V476:V478),"0")</f>
        <v>0</v>
      </c>
      <c r="W480" s="352">
        <f>IFERROR(SUM(W476:W478),"0")</f>
        <v>0</v>
      </c>
      <c r="X480" s="37"/>
      <c r="Y480" s="353"/>
      <c r="Z480" s="353"/>
    </row>
    <row r="481" spans="1:53" ht="27.75" hidden="1" customHeight="1" x14ac:dyDescent="0.2">
      <c r="A481" s="417" t="s">
        <v>647</v>
      </c>
      <c r="B481" s="418"/>
      <c r="C481" s="418"/>
      <c r="D481" s="418"/>
      <c r="E481" s="418"/>
      <c r="F481" s="418"/>
      <c r="G481" s="418"/>
      <c r="H481" s="418"/>
      <c r="I481" s="418"/>
      <c r="J481" s="418"/>
      <c r="K481" s="418"/>
      <c r="L481" s="418"/>
      <c r="M481" s="418"/>
      <c r="N481" s="418"/>
      <c r="O481" s="418"/>
      <c r="P481" s="418"/>
      <c r="Q481" s="418"/>
      <c r="R481" s="418"/>
      <c r="S481" s="418"/>
      <c r="T481" s="418"/>
      <c r="U481" s="418"/>
      <c r="V481" s="418"/>
      <c r="W481" s="418"/>
      <c r="X481" s="418"/>
      <c r="Y481" s="48"/>
      <c r="Z481" s="48"/>
    </row>
    <row r="482" spans="1:53" ht="16.5" hidden="1" customHeight="1" x14ac:dyDescent="0.25">
      <c r="A482" s="403" t="s">
        <v>648</v>
      </c>
      <c r="B482" s="370"/>
      <c r="C482" s="370"/>
      <c r="D482" s="370"/>
      <c r="E482" s="370"/>
      <c r="F482" s="370"/>
      <c r="G482" s="370"/>
      <c r="H482" s="370"/>
      <c r="I482" s="370"/>
      <c r="J482" s="370"/>
      <c r="K482" s="370"/>
      <c r="L482" s="370"/>
      <c r="M482" s="370"/>
      <c r="N482" s="370"/>
      <c r="O482" s="370"/>
      <c r="P482" s="370"/>
      <c r="Q482" s="370"/>
      <c r="R482" s="370"/>
      <c r="S482" s="370"/>
      <c r="T482" s="370"/>
      <c r="U482" s="370"/>
      <c r="V482" s="370"/>
      <c r="W482" s="370"/>
      <c r="X482" s="370"/>
      <c r="Y482" s="346"/>
      <c r="Z482" s="346"/>
    </row>
    <row r="483" spans="1:53" ht="14.25" hidden="1" customHeight="1" x14ac:dyDescent="0.25">
      <c r="A483" s="369" t="s">
        <v>105</v>
      </c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0"/>
      <c r="N483" s="370"/>
      <c r="O483" s="370"/>
      <c r="P483" s="370"/>
      <c r="Q483" s="370"/>
      <c r="R483" s="370"/>
      <c r="S483" s="370"/>
      <c r="T483" s="370"/>
      <c r="U483" s="370"/>
      <c r="V483" s="370"/>
      <c r="W483" s="370"/>
      <c r="X483" s="370"/>
      <c r="Y483" s="345"/>
      <c r="Z483" s="345"/>
    </row>
    <row r="484" spans="1:53" ht="27" hidden="1" customHeight="1" x14ac:dyDescent="0.25">
      <c r="A484" s="54" t="s">
        <v>649</v>
      </c>
      <c r="B484" s="54" t="s">
        <v>650</v>
      </c>
      <c r="C484" s="31">
        <v>4301011763</v>
      </c>
      <c r="D484" s="366">
        <v>4640242181011</v>
      </c>
      <c r="E484" s="361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90" t="s">
        <v>651</v>
      </c>
      <c r="O484" s="360"/>
      <c r="P484" s="360"/>
      <c r="Q484" s="360"/>
      <c r="R484" s="361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hidden="1" customHeight="1" x14ac:dyDescent="0.25">
      <c r="A485" s="54" t="s">
        <v>652</v>
      </c>
      <c r="B485" s="54" t="s">
        <v>653</v>
      </c>
      <c r="C485" s="31">
        <v>4301011585</v>
      </c>
      <c r="D485" s="366">
        <v>4640242180441</v>
      </c>
      <c r="E485" s="361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520" t="s">
        <v>654</v>
      </c>
      <c r="O485" s="360"/>
      <c r="P485" s="360"/>
      <c r="Q485" s="360"/>
      <c r="R485" s="361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hidden="1" customHeight="1" x14ac:dyDescent="0.25">
      <c r="A486" s="54" t="s">
        <v>655</v>
      </c>
      <c r="B486" s="54" t="s">
        <v>656</v>
      </c>
      <c r="C486" s="31">
        <v>4301011584</v>
      </c>
      <c r="D486" s="366">
        <v>4640242180564</v>
      </c>
      <c r="E486" s="361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716" t="s">
        <v>657</v>
      </c>
      <c r="O486" s="360"/>
      <c r="P486" s="360"/>
      <c r="Q486" s="360"/>
      <c r="R486" s="361"/>
      <c r="S486" s="34"/>
      <c r="T486" s="34"/>
      <c r="U486" s="35" t="s">
        <v>65</v>
      </c>
      <c r="V486" s="350">
        <v>0</v>
      </c>
      <c r="W486" s="351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658</v>
      </c>
      <c r="B487" s="54" t="s">
        <v>659</v>
      </c>
      <c r="C487" s="31">
        <v>4301011762</v>
      </c>
      <c r="D487" s="366">
        <v>4640242180922</v>
      </c>
      <c r="E487" s="361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523" t="s">
        <v>660</v>
      </c>
      <c r="O487" s="360"/>
      <c r="P487" s="360"/>
      <c r="Q487" s="360"/>
      <c r="R487" s="361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661</v>
      </c>
      <c r="B488" s="54" t="s">
        <v>662</v>
      </c>
      <c r="C488" s="31">
        <v>4301011551</v>
      </c>
      <c r="D488" s="366">
        <v>4640242180038</v>
      </c>
      <c r="E488" s="361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489" t="s">
        <v>663</v>
      </c>
      <c r="O488" s="360"/>
      <c r="P488" s="360"/>
      <c r="Q488" s="360"/>
      <c r="R488" s="361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hidden="1" x14ac:dyDescent="0.2">
      <c r="A489" s="383"/>
      <c r="B489" s="370"/>
      <c r="C489" s="370"/>
      <c r="D489" s="370"/>
      <c r="E489" s="370"/>
      <c r="F489" s="370"/>
      <c r="G489" s="370"/>
      <c r="H489" s="370"/>
      <c r="I489" s="370"/>
      <c r="J489" s="370"/>
      <c r="K489" s="370"/>
      <c r="L489" s="370"/>
      <c r="M489" s="384"/>
      <c r="N489" s="377" t="s">
        <v>66</v>
      </c>
      <c r="O489" s="378"/>
      <c r="P489" s="378"/>
      <c r="Q489" s="378"/>
      <c r="R489" s="378"/>
      <c r="S489" s="378"/>
      <c r="T489" s="379"/>
      <c r="U489" s="37" t="s">
        <v>67</v>
      </c>
      <c r="V489" s="352">
        <f>IFERROR(V484/H484,"0")+IFERROR(V485/H485,"0")+IFERROR(V486/H486,"0")+IFERROR(V487/H487,"0")+IFERROR(V488/H488,"0")</f>
        <v>0</v>
      </c>
      <c r="W489" s="352">
        <f>IFERROR(W484/H484,"0")+IFERROR(W485/H485,"0")+IFERROR(W486/H486,"0")+IFERROR(W487/H487,"0")+IFERROR(W488/H488,"0")</f>
        <v>0</v>
      </c>
      <c r="X489" s="352">
        <f>IFERROR(IF(X484="",0,X484),"0")+IFERROR(IF(X485="",0,X485),"0")+IFERROR(IF(X486="",0,X486),"0")+IFERROR(IF(X487="",0,X487),"0")+IFERROR(IF(X488="",0,X488),"0")</f>
        <v>0</v>
      </c>
      <c r="Y489" s="353"/>
      <c r="Z489" s="353"/>
    </row>
    <row r="490" spans="1:53" hidden="1" x14ac:dyDescent="0.2">
      <c r="A490" s="370"/>
      <c r="B490" s="370"/>
      <c r="C490" s="370"/>
      <c r="D490" s="370"/>
      <c r="E490" s="370"/>
      <c r="F490" s="370"/>
      <c r="G490" s="370"/>
      <c r="H490" s="370"/>
      <c r="I490" s="370"/>
      <c r="J490" s="370"/>
      <c r="K490" s="370"/>
      <c r="L490" s="370"/>
      <c r="M490" s="384"/>
      <c r="N490" s="377" t="s">
        <v>66</v>
      </c>
      <c r="O490" s="378"/>
      <c r="P490" s="378"/>
      <c r="Q490" s="378"/>
      <c r="R490" s="378"/>
      <c r="S490" s="378"/>
      <c r="T490" s="379"/>
      <c r="U490" s="37" t="s">
        <v>65</v>
      </c>
      <c r="V490" s="352">
        <f>IFERROR(SUM(V484:V488),"0")</f>
        <v>0</v>
      </c>
      <c r="W490" s="352">
        <f>IFERROR(SUM(W484:W488),"0")</f>
        <v>0</v>
      </c>
      <c r="X490" s="37"/>
      <c r="Y490" s="353"/>
      <c r="Z490" s="353"/>
    </row>
    <row r="491" spans="1:53" ht="14.25" hidden="1" customHeight="1" x14ac:dyDescent="0.25">
      <c r="A491" s="369" t="s">
        <v>97</v>
      </c>
      <c r="B491" s="370"/>
      <c r="C491" s="370"/>
      <c r="D491" s="370"/>
      <c r="E491" s="370"/>
      <c r="F491" s="370"/>
      <c r="G491" s="370"/>
      <c r="H491" s="370"/>
      <c r="I491" s="370"/>
      <c r="J491" s="370"/>
      <c r="K491" s="370"/>
      <c r="L491" s="370"/>
      <c r="M491" s="370"/>
      <c r="N491" s="370"/>
      <c r="O491" s="370"/>
      <c r="P491" s="370"/>
      <c r="Q491" s="370"/>
      <c r="R491" s="370"/>
      <c r="S491" s="370"/>
      <c r="T491" s="370"/>
      <c r="U491" s="370"/>
      <c r="V491" s="370"/>
      <c r="W491" s="370"/>
      <c r="X491" s="370"/>
      <c r="Y491" s="345"/>
      <c r="Z491" s="345"/>
    </row>
    <row r="492" spans="1:53" ht="27" hidden="1" customHeight="1" x14ac:dyDescent="0.25">
      <c r="A492" s="54" t="s">
        <v>664</v>
      </c>
      <c r="B492" s="54" t="s">
        <v>665</v>
      </c>
      <c r="C492" s="31">
        <v>4301020260</v>
      </c>
      <c r="D492" s="366">
        <v>4640242180526</v>
      </c>
      <c r="E492" s="361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631" t="s">
        <v>666</v>
      </c>
      <c r="O492" s="360"/>
      <c r="P492" s="360"/>
      <c r="Q492" s="360"/>
      <c r="R492" s="361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hidden="1" customHeight="1" x14ac:dyDescent="0.25">
      <c r="A493" s="54" t="s">
        <v>667</v>
      </c>
      <c r="B493" s="54" t="s">
        <v>668</v>
      </c>
      <c r="C493" s="31">
        <v>4301020269</v>
      </c>
      <c r="D493" s="366">
        <v>4640242180519</v>
      </c>
      <c r="E493" s="361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480" t="s">
        <v>669</v>
      </c>
      <c r="O493" s="360"/>
      <c r="P493" s="360"/>
      <c r="Q493" s="360"/>
      <c r="R493" s="361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hidden="1" customHeight="1" x14ac:dyDescent="0.25">
      <c r="A494" s="54" t="s">
        <v>670</v>
      </c>
      <c r="B494" s="54" t="s">
        <v>671</v>
      </c>
      <c r="C494" s="31">
        <v>4301020309</v>
      </c>
      <c r="D494" s="366">
        <v>4640242180090</v>
      </c>
      <c r="E494" s="361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84" t="s">
        <v>672</v>
      </c>
      <c r="O494" s="360"/>
      <c r="P494" s="360"/>
      <c r="Q494" s="360"/>
      <c r="R494" s="361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idden="1" x14ac:dyDescent="0.2">
      <c r="A495" s="383"/>
      <c r="B495" s="370"/>
      <c r="C495" s="370"/>
      <c r="D495" s="370"/>
      <c r="E495" s="370"/>
      <c r="F495" s="370"/>
      <c r="G495" s="370"/>
      <c r="H495" s="370"/>
      <c r="I495" s="370"/>
      <c r="J495" s="370"/>
      <c r="K495" s="370"/>
      <c r="L495" s="370"/>
      <c r="M495" s="384"/>
      <c r="N495" s="377" t="s">
        <v>66</v>
      </c>
      <c r="O495" s="378"/>
      <c r="P495" s="378"/>
      <c r="Q495" s="378"/>
      <c r="R495" s="378"/>
      <c r="S495" s="378"/>
      <c r="T495" s="379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hidden="1" x14ac:dyDescent="0.2">
      <c r="A496" s="370"/>
      <c r="B496" s="370"/>
      <c r="C496" s="370"/>
      <c r="D496" s="370"/>
      <c r="E496" s="370"/>
      <c r="F496" s="370"/>
      <c r="G496" s="370"/>
      <c r="H496" s="370"/>
      <c r="I496" s="370"/>
      <c r="J496" s="370"/>
      <c r="K496" s="370"/>
      <c r="L496" s="370"/>
      <c r="M496" s="384"/>
      <c r="N496" s="377" t="s">
        <v>66</v>
      </c>
      <c r="O496" s="378"/>
      <c r="P496" s="378"/>
      <c r="Q496" s="378"/>
      <c r="R496" s="378"/>
      <c r="S496" s="378"/>
      <c r="T496" s="379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hidden="1" customHeight="1" x14ac:dyDescent="0.25">
      <c r="A497" s="369" t="s">
        <v>60</v>
      </c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0"/>
      <c r="N497" s="370"/>
      <c r="O497" s="370"/>
      <c r="P497" s="370"/>
      <c r="Q497" s="370"/>
      <c r="R497" s="370"/>
      <c r="S497" s="370"/>
      <c r="T497" s="370"/>
      <c r="U497" s="370"/>
      <c r="V497" s="370"/>
      <c r="W497" s="370"/>
      <c r="X497" s="370"/>
      <c r="Y497" s="345"/>
      <c r="Z497" s="345"/>
    </row>
    <row r="498" spans="1:53" ht="27" hidden="1" customHeight="1" x14ac:dyDescent="0.25">
      <c r="A498" s="54" t="s">
        <v>673</v>
      </c>
      <c r="B498" s="54" t="s">
        <v>674</v>
      </c>
      <c r="C498" s="31">
        <v>4301031280</v>
      </c>
      <c r="D498" s="366">
        <v>4640242180816</v>
      </c>
      <c r="E498" s="361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552" t="s">
        <v>675</v>
      </c>
      <c r="O498" s="360"/>
      <c r="P498" s="360"/>
      <c r="Q498" s="360"/>
      <c r="R498" s="361"/>
      <c r="S498" s="34"/>
      <c r="T498" s="34"/>
      <c r="U498" s="35" t="s">
        <v>65</v>
      </c>
      <c r="V498" s="350">
        <v>0</v>
      </c>
      <c r="W498" s="351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34" t="s">
        <v>1</v>
      </c>
    </row>
    <row r="499" spans="1:53" ht="27" hidden="1" customHeight="1" x14ac:dyDescent="0.25">
      <c r="A499" s="54" t="s">
        <v>676</v>
      </c>
      <c r="B499" s="54" t="s">
        <v>677</v>
      </c>
      <c r="C499" s="31">
        <v>4301031244</v>
      </c>
      <c r="D499" s="366">
        <v>4640242180595</v>
      </c>
      <c r="E499" s="361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79" t="s">
        <v>678</v>
      </c>
      <c r="O499" s="360"/>
      <c r="P499" s="360"/>
      <c r="Q499" s="360"/>
      <c r="R499" s="361"/>
      <c r="S499" s="34"/>
      <c r="T499" s="34"/>
      <c r="U499" s="35" t="s">
        <v>65</v>
      </c>
      <c r="V499" s="350">
        <v>0</v>
      </c>
      <c r="W499" s="351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hidden="1" customHeight="1" x14ac:dyDescent="0.25">
      <c r="A500" s="54" t="s">
        <v>679</v>
      </c>
      <c r="B500" s="54" t="s">
        <v>680</v>
      </c>
      <c r="C500" s="31">
        <v>4301031203</v>
      </c>
      <c r="D500" s="366">
        <v>4640242180908</v>
      </c>
      <c r="E500" s="361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81" t="s">
        <v>681</v>
      </c>
      <c r="O500" s="360"/>
      <c r="P500" s="360"/>
      <c r="Q500" s="360"/>
      <c r="R500" s="361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682</v>
      </c>
      <c r="B501" s="54" t="s">
        <v>683</v>
      </c>
      <c r="C501" s="31">
        <v>4301031200</v>
      </c>
      <c r="D501" s="366">
        <v>4640242180489</v>
      </c>
      <c r="E501" s="361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16" t="s">
        <v>684</v>
      </c>
      <c r="O501" s="360"/>
      <c r="P501" s="360"/>
      <c r="Q501" s="360"/>
      <c r="R501" s="361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hidden="1" x14ac:dyDescent="0.2">
      <c r="A502" s="383"/>
      <c r="B502" s="370"/>
      <c r="C502" s="370"/>
      <c r="D502" s="370"/>
      <c r="E502" s="370"/>
      <c r="F502" s="370"/>
      <c r="G502" s="370"/>
      <c r="H502" s="370"/>
      <c r="I502" s="370"/>
      <c r="J502" s="370"/>
      <c r="K502" s="370"/>
      <c r="L502" s="370"/>
      <c r="M502" s="384"/>
      <c r="N502" s="377" t="s">
        <v>66</v>
      </c>
      <c r="O502" s="378"/>
      <c r="P502" s="378"/>
      <c r="Q502" s="378"/>
      <c r="R502" s="378"/>
      <c r="S502" s="378"/>
      <c r="T502" s="379"/>
      <c r="U502" s="37" t="s">
        <v>67</v>
      </c>
      <c r="V502" s="352">
        <f>IFERROR(V498/H498,"0")+IFERROR(V499/H499,"0")+IFERROR(V500/H500,"0")+IFERROR(V501/H501,"0")</f>
        <v>0</v>
      </c>
      <c r="W502" s="352">
        <f>IFERROR(W498/H498,"0")+IFERROR(W499/H499,"0")+IFERROR(W500/H500,"0")+IFERROR(W501/H501,"0")</f>
        <v>0</v>
      </c>
      <c r="X502" s="352">
        <f>IFERROR(IF(X498="",0,X498),"0")+IFERROR(IF(X499="",0,X499),"0")+IFERROR(IF(X500="",0,X500),"0")+IFERROR(IF(X501="",0,X501),"0")</f>
        <v>0</v>
      </c>
      <c r="Y502" s="353"/>
      <c r="Z502" s="353"/>
    </row>
    <row r="503" spans="1:53" hidden="1" x14ac:dyDescent="0.2">
      <c r="A503" s="370"/>
      <c r="B503" s="370"/>
      <c r="C503" s="370"/>
      <c r="D503" s="370"/>
      <c r="E503" s="370"/>
      <c r="F503" s="370"/>
      <c r="G503" s="370"/>
      <c r="H503" s="370"/>
      <c r="I503" s="370"/>
      <c r="J503" s="370"/>
      <c r="K503" s="370"/>
      <c r="L503" s="370"/>
      <c r="M503" s="384"/>
      <c r="N503" s="377" t="s">
        <v>66</v>
      </c>
      <c r="O503" s="378"/>
      <c r="P503" s="378"/>
      <c r="Q503" s="378"/>
      <c r="R503" s="378"/>
      <c r="S503" s="378"/>
      <c r="T503" s="379"/>
      <c r="U503" s="37" t="s">
        <v>65</v>
      </c>
      <c r="V503" s="352">
        <f>IFERROR(SUM(V498:V501),"0")</f>
        <v>0</v>
      </c>
      <c r="W503" s="352">
        <f>IFERROR(SUM(W498:W501),"0")</f>
        <v>0</v>
      </c>
      <c r="X503" s="37"/>
      <c r="Y503" s="353"/>
      <c r="Z503" s="353"/>
    </row>
    <row r="504" spans="1:53" ht="14.25" hidden="1" customHeight="1" x14ac:dyDescent="0.25">
      <c r="A504" s="369" t="s">
        <v>68</v>
      </c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  <c r="U504" s="370"/>
      <c r="V504" s="370"/>
      <c r="W504" s="370"/>
      <c r="X504" s="370"/>
      <c r="Y504" s="345"/>
      <c r="Z504" s="345"/>
    </row>
    <row r="505" spans="1:53" ht="27" hidden="1" customHeight="1" x14ac:dyDescent="0.25">
      <c r="A505" s="54" t="s">
        <v>685</v>
      </c>
      <c r="B505" s="54" t="s">
        <v>686</v>
      </c>
      <c r="C505" s="31">
        <v>4301051310</v>
      </c>
      <c r="D505" s="366">
        <v>4680115880870</v>
      </c>
      <c r="E505" s="361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66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0"/>
      <c r="P505" s="360"/>
      <c r="Q505" s="360"/>
      <c r="R505" s="361"/>
      <c r="S505" s="34"/>
      <c r="T505" s="34"/>
      <c r="U505" s="35" t="s">
        <v>65</v>
      </c>
      <c r="V505" s="350">
        <v>0</v>
      </c>
      <c r="W505" s="351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8" t="s">
        <v>1</v>
      </c>
    </row>
    <row r="506" spans="1:53" ht="27" hidden="1" customHeight="1" x14ac:dyDescent="0.25">
      <c r="A506" s="54" t="s">
        <v>687</v>
      </c>
      <c r="B506" s="54" t="s">
        <v>688</v>
      </c>
      <c r="C506" s="31">
        <v>4301051510</v>
      </c>
      <c r="D506" s="366">
        <v>4640242180540</v>
      </c>
      <c r="E506" s="361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673" t="s">
        <v>689</v>
      </c>
      <c r="O506" s="360"/>
      <c r="P506" s="360"/>
      <c r="Q506" s="360"/>
      <c r="R506" s="361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690</v>
      </c>
      <c r="B507" s="54" t="s">
        <v>691</v>
      </c>
      <c r="C507" s="31">
        <v>4301051390</v>
      </c>
      <c r="D507" s="366">
        <v>4640242181233</v>
      </c>
      <c r="E507" s="361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652" t="s">
        <v>692</v>
      </c>
      <c r="O507" s="360"/>
      <c r="P507" s="360"/>
      <c r="Q507" s="360"/>
      <c r="R507" s="361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693</v>
      </c>
      <c r="B508" s="54" t="s">
        <v>694</v>
      </c>
      <c r="C508" s="31">
        <v>4301051508</v>
      </c>
      <c r="D508" s="366">
        <v>4640242180557</v>
      </c>
      <c r="E508" s="361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629" t="s">
        <v>695</v>
      </c>
      <c r="O508" s="360"/>
      <c r="P508" s="360"/>
      <c r="Q508" s="360"/>
      <c r="R508" s="361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696</v>
      </c>
      <c r="B509" s="54" t="s">
        <v>697</v>
      </c>
      <c r="C509" s="31">
        <v>4301051448</v>
      </c>
      <c r="D509" s="366">
        <v>4640242181226</v>
      </c>
      <c r="E509" s="361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505" t="s">
        <v>698</v>
      </c>
      <c r="O509" s="360"/>
      <c r="P509" s="360"/>
      <c r="Q509" s="360"/>
      <c r="R509" s="361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hidden="1" x14ac:dyDescent="0.2">
      <c r="A510" s="383"/>
      <c r="B510" s="370"/>
      <c r="C510" s="370"/>
      <c r="D510" s="370"/>
      <c r="E510" s="370"/>
      <c r="F510" s="370"/>
      <c r="G510" s="370"/>
      <c r="H510" s="370"/>
      <c r="I510" s="370"/>
      <c r="J510" s="370"/>
      <c r="K510" s="370"/>
      <c r="L510" s="370"/>
      <c r="M510" s="384"/>
      <c r="N510" s="377" t="s">
        <v>66</v>
      </c>
      <c r="O510" s="378"/>
      <c r="P510" s="378"/>
      <c r="Q510" s="378"/>
      <c r="R510" s="378"/>
      <c r="S510" s="378"/>
      <c r="T510" s="379"/>
      <c r="U510" s="37" t="s">
        <v>67</v>
      </c>
      <c r="V510" s="352">
        <f>IFERROR(V505/H505,"0")+IFERROR(V506/H506,"0")+IFERROR(V507/H507,"0")+IFERROR(V508/H508,"0")+IFERROR(V509/H509,"0")</f>
        <v>0</v>
      </c>
      <c r="W510" s="352">
        <f>IFERROR(W505/H505,"0")+IFERROR(W506/H506,"0")+IFERROR(W507/H507,"0")+IFERROR(W508/H508,"0")+IFERROR(W509/H509,"0")</f>
        <v>0</v>
      </c>
      <c r="X510" s="352">
        <f>IFERROR(IF(X505="",0,X505),"0")+IFERROR(IF(X506="",0,X506),"0")+IFERROR(IF(X507="",0,X507),"0")+IFERROR(IF(X508="",0,X508),"0")+IFERROR(IF(X509="",0,X509),"0")</f>
        <v>0</v>
      </c>
      <c r="Y510" s="353"/>
      <c r="Z510" s="353"/>
    </row>
    <row r="511" spans="1:53" hidden="1" x14ac:dyDescent="0.2">
      <c r="A511" s="370"/>
      <c r="B511" s="370"/>
      <c r="C511" s="370"/>
      <c r="D511" s="370"/>
      <c r="E511" s="370"/>
      <c r="F511" s="370"/>
      <c r="G511" s="370"/>
      <c r="H511" s="370"/>
      <c r="I511" s="370"/>
      <c r="J511" s="370"/>
      <c r="K511" s="370"/>
      <c r="L511" s="370"/>
      <c r="M511" s="384"/>
      <c r="N511" s="377" t="s">
        <v>66</v>
      </c>
      <c r="O511" s="378"/>
      <c r="P511" s="378"/>
      <c r="Q511" s="378"/>
      <c r="R511" s="378"/>
      <c r="S511" s="378"/>
      <c r="T511" s="379"/>
      <c r="U511" s="37" t="s">
        <v>65</v>
      </c>
      <c r="V511" s="352">
        <f>IFERROR(SUM(V505:V509),"0")</f>
        <v>0</v>
      </c>
      <c r="W511" s="352">
        <f>IFERROR(SUM(W505:W509),"0")</f>
        <v>0</v>
      </c>
      <c r="X511" s="37"/>
      <c r="Y511" s="353"/>
      <c r="Z511" s="353"/>
    </row>
    <row r="512" spans="1:53" ht="15" customHeight="1" x14ac:dyDescent="0.2">
      <c r="A512" s="645"/>
      <c r="B512" s="370"/>
      <c r="C512" s="370"/>
      <c r="D512" s="370"/>
      <c r="E512" s="370"/>
      <c r="F512" s="370"/>
      <c r="G512" s="370"/>
      <c r="H512" s="370"/>
      <c r="I512" s="370"/>
      <c r="J512" s="370"/>
      <c r="K512" s="370"/>
      <c r="L512" s="370"/>
      <c r="M512" s="389"/>
      <c r="N512" s="354" t="s">
        <v>699</v>
      </c>
      <c r="O512" s="355"/>
      <c r="P512" s="355"/>
      <c r="Q512" s="355"/>
      <c r="R512" s="355"/>
      <c r="S512" s="355"/>
      <c r="T512" s="356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2190.3000000000002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2272.46</v>
      </c>
      <c r="X512" s="37"/>
      <c r="Y512" s="353"/>
      <c r="Z512" s="353"/>
    </row>
    <row r="513" spans="1:29" x14ac:dyDescent="0.2">
      <c r="A513" s="370"/>
      <c r="B513" s="370"/>
      <c r="C513" s="370"/>
      <c r="D513" s="370"/>
      <c r="E513" s="370"/>
      <c r="F513" s="370"/>
      <c r="G513" s="370"/>
      <c r="H513" s="370"/>
      <c r="I513" s="370"/>
      <c r="J513" s="370"/>
      <c r="K513" s="370"/>
      <c r="L513" s="370"/>
      <c r="M513" s="389"/>
      <c r="N513" s="354" t="s">
        <v>700</v>
      </c>
      <c r="O513" s="355"/>
      <c r="P513" s="355"/>
      <c r="Q513" s="355"/>
      <c r="R513" s="355"/>
      <c r="S513" s="355"/>
      <c r="T513" s="356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2324.6501219336219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2412.192</v>
      </c>
      <c r="X513" s="37"/>
      <c r="Y513" s="353"/>
      <c r="Z513" s="353"/>
    </row>
    <row r="514" spans="1:29" x14ac:dyDescent="0.2">
      <c r="A514" s="370"/>
      <c r="B514" s="370"/>
      <c r="C514" s="370"/>
      <c r="D514" s="370"/>
      <c r="E514" s="370"/>
      <c r="F514" s="370"/>
      <c r="G514" s="370"/>
      <c r="H514" s="370"/>
      <c r="I514" s="370"/>
      <c r="J514" s="370"/>
      <c r="K514" s="370"/>
      <c r="L514" s="370"/>
      <c r="M514" s="389"/>
      <c r="N514" s="354" t="s">
        <v>701</v>
      </c>
      <c r="O514" s="355"/>
      <c r="P514" s="355"/>
      <c r="Q514" s="355"/>
      <c r="R514" s="355"/>
      <c r="S514" s="355"/>
      <c r="T514" s="356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4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5</v>
      </c>
      <c r="X514" s="37"/>
      <c r="Y514" s="353"/>
      <c r="Z514" s="353"/>
    </row>
    <row r="515" spans="1:29" x14ac:dyDescent="0.2">
      <c r="A515" s="370"/>
      <c r="B515" s="370"/>
      <c r="C515" s="370"/>
      <c r="D515" s="370"/>
      <c r="E515" s="370"/>
      <c r="F515" s="370"/>
      <c r="G515" s="370"/>
      <c r="H515" s="370"/>
      <c r="I515" s="370"/>
      <c r="J515" s="370"/>
      <c r="K515" s="370"/>
      <c r="L515" s="370"/>
      <c r="M515" s="389"/>
      <c r="N515" s="354" t="s">
        <v>703</v>
      </c>
      <c r="O515" s="355"/>
      <c r="P515" s="355"/>
      <c r="Q515" s="355"/>
      <c r="R515" s="355"/>
      <c r="S515" s="355"/>
      <c r="T515" s="356"/>
      <c r="U515" s="37" t="s">
        <v>65</v>
      </c>
      <c r="V515" s="352">
        <f>GrossWeightTotal+PalletQtyTotal*25</f>
        <v>2424.6501219336219</v>
      </c>
      <c r="W515" s="352">
        <f>GrossWeightTotalR+PalletQtyTotalR*25</f>
        <v>2537.192</v>
      </c>
      <c r="X515" s="37"/>
      <c r="Y515" s="353"/>
      <c r="Z515" s="353"/>
    </row>
    <row r="516" spans="1:29" x14ac:dyDescent="0.2">
      <c r="A516" s="370"/>
      <c r="B516" s="370"/>
      <c r="C516" s="370"/>
      <c r="D516" s="370"/>
      <c r="E516" s="370"/>
      <c r="F516" s="370"/>
      <c r="G516" s="370"/>
      <c r="H516" s="370"/>
      <c r="I516" s="370"/>
      <c r="J516" s="370"/>
      <c r="K516" s="370"/>
      <c r="L516" s="370"/>
      <c r="M516" s="389"/>
      <c r="N516" s="354" t="s">
        <v>704</v>
      </c>
      <c r="O516" s="355"/>
      <c r="P516" s="355"/>
      <c r="Q516" s="355"/>
      <c r="R516" s="355"/>
      <c r="S516" s="355"/>
      <c r="T516" s="356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399.65001202501202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414</v>
      </c>
      <c r="X516" s="37"/>
      <c r="Y516" s="353"/>
      <c r="Z516" s="353"/>
    </row>
    <row r="517" spans="1:29" ht="14.25" hidden="1" customHeight="1" x14ac:dyDescent="0.2">
      <c r="A517" s="370"/>
      <c r="B517" s="370"/>
      <c r="C517" s="370"/>
      <c r="D517" s="370"/>
      <c r="E517" s="370"/>
      <c r="F517" s="370"/>
      <c r="G517" s="370"/>
      <c r="H517" s="370"/>
      <c r="I517" s="370"/>
      <c r="J517" s="370"/>
      <c r="K517" s="370"/>
      <c r="L517" s="370"/>
      <c r="M517" s="389"/>
      <c r="N517" s="354" t="s">
        <v>705</v>
      </c>
      <c r="O517" s="355"/>
      <c r="P517" s="355"/>
      <c r="Q517" s="355"/>
      <c r="R517" s="355"/>
      <c r="S517" s="355"/>
      <c r="T517" s="356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4.7378499999999999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73" t="s">
        <v>95</v>
      </c>
      <c r="D519" s="374"/>
      <c r="E519" s="374"/>
      <c r="F519" s="375"/>
      <c r="G519" s="373" t="s">
        <v>220</v>
      </c>
      <c r="H519" s="374"/>
      <c r="I519" s="374"/>
      <c r="J519" s="374"/>
      <c r="K519" s="374"/>
      <c r="L519" s="374"/>
      <c r="M519" s="374"/>
      <c r="N519" s="374"/>
      <c r="O519" s="375"/>
      <c r="P519" s="373" t="s">
        <v>456</v>
      </c>
      <c r="Q519" s="375"/>
      <c r="R519" s="373" t="s">
        <v>509</v>
      </c>
      <c r="S519" s="375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498" t="s">
        <v>708</v>
      </c>
      <c r="B520" s="373" t="s">
        <v>59</v>
      </c>
      <c r="C520" s="373" t="s">
        <v>96</v>
      </c>
      <c r="D520" s="373" t="s">
        <v>104</v>
      </c>
      <c r="E520" s="373" t="s">
        <v>95</v>
      </c>
      <c r="F520" s="373" t="s">
        <v>212</v>
      </c>
      <c r="G520" s="373" t="s">
        <v>221</v>
      </c>
      <c r="H520" s="373" t="s">
        <v>228</v>
      </c>
      <c r="I520" s="373" t="s">
        <v>247</v>
      </c>
      <c r="J520" s="373" t="s">
        <v>306</v>
      </c>
      <c r="K520" s="344"/>
      <c r="L520" s="373" t="s">
        <v>328</v>
      </c>
      <c r="M520" s="373" t="s">
        <v>347</v>
      </c>
      <c r="N520" s="373" t="s">
        <v>429</v>
      </c>
      <c r="O520" s="373" t="s">
        <v>447</v>
      </c>
      <c r="P520" s="373" t="s">
        <v>457</v>
      </c>
      <c r="Q520" s="373" t="s">
        <v>484</v>
      </c>
      <c r="R520" s="373" t="s">
        <v>510</v>
      </c>
      <c r="S520" s="373" t="s">
        <v>561</v>
      </c>
      <c r="T520" s="373" t="s">
        <v>585</v>
      </c>
      <c r="U520" s="373" t="s">
        <v>648</v>
      </c>
      <c r="Z520" s="52"/>
      <c r="AC520" s="344"/>
    </row>
    <row r="521" spans="1:29" ht="13.5" customHeight="1" thickBot="1" x14ac:dyDescent="0.25">
      <c r="A521" s="499"/>
      <c r="B521" s="419"/>
      <c r="C521" s="419"/>
      <c r="D521" s="419"/>
      <c r="E521" s="419"/>
      <c r="F521" s="419"/>
      <c r="G521" s="419"/>
      <c r="H521" s="419"/>
      <c r="I521" s="419"/>
      <c r="J521" s="419"/>
      <c r="K521" s="344"/>
      <c r="L521" s="419"/>
      <c r="M521" s="419"/>
      <c r="N521" s="419"/>
      <c r="O521" s="419"/>
      <c r="P521" s="419"/>
      <c r="Q521" s="419"/>
      <c r="R521" s="419"/>
      <c r="S521" s="419"/>
      <c r="T521" s="419"/>
      <c r="U521" s="419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0</v>
      </c>
      <c r="C522" s="46">
        <f>IFERROR(W50*1,"0")+IFERROR(W51*1,"0")</f>
        <v>0</v>
      </c>
      <c r="D522" s="46">
        <f>IFERROR(W56*1,"0")+IFERROR(W57*1,"0")+IFERROR(W58*1,"0")+IFERROR(W59*1,"0")</f>
        <v>21.6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114.5</v>
      </c>
      <c r="F522" s="46">
        <f>IFERROR(W129*1,"0")+IFERROR(W130*1,"0")+IFERROR(W131*1,"0")+IFERROR(W132*1,"0")</f>
        <v>37.800000000000004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0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494.40000000000003</v>
      </c>
      <c r="J522" s="46">
        <f>IFERROR(W203*1,"0")+IFERROR(W204*1,"0")+IFERROR(W205*1,"0")+IFERROR(W206*1,"0")+IFERROR(W207*1,"0")+IFERROR(W208*1,"0")+IFERROR(W212*1,"0")</f>
        <v>0</v>
      </c>
      <c r="K522" s="344"/>
      <c r="L522" s="46">
        <f>IFERROR(W217*1,"0")+IFERROR(W218*1,"0")+IFERROR(W219*1,"0")+IFERROR(W220*1,"0")+IFERROR(W221*1,"0")+IFERROR(W222*1,"0")</f>
        <v>0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0</v>
      </c>
      <c r="N522" s="46">
        <f>IFERROR(W288*1,"0")+IFERROR(W289*1,"0")+IFERROR(W290*1,"0")+IFERROR(W291*1,"0")+IFERROR(W292*1,"0")+IFERROR(W293*1,"0")+IFERROR(W294*1,"0")+IFERROR(W295*1,"0")+IFERROR(W299*1,"0")+IFERROR(W300*1,"0")</f>
        <v>0</v>
      </c>
      <c r="O522" s="46">
        <f>IFERROR(W305*1,"0")+IFERROR(W309*1,"0")+IFERROR(W313*1,"0")+IFERROR(W317*1,"0")</f>
        <v>9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720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24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9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2.64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839.5200000000001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20"/>
        <filter val="1,52"/>
        <filter val="1,67"/>
        <filter val="1,75"/>
        <filter val="100,00"/>
        <filter val="105,00"/>
        <filter val="11,00"/>
        <filter val="11,02"/>
        <filter val="116,00"/>
        <filter val="116,67"/>
        <filter val="12,80"/>
        <filter val="13,00"/>
        <filter val="13,33"/>
        <filter val="142,00"/>
        <filter val="145,00"/>
        <filter val="175,00"/>
        <filter val="19,00"/>
        <filter val="191,00"/>
        <filter val="2 190,30"/>
        <filter val="2 324,65"/>
        <filter val="2 424,65"/>
        <filter val="2,00"/>
        <filter val="202,00"/>
        <filter val="21,00"/>
        <filter val="23,33"/>
        <filter val="250,00"/>
        <filter val="280,00"/>
        <filter val="3,00"/>
        <filter val="3,33"/>
        <filter val="3,50"/>
        <filter val="30,00"/>
        <filter val="308,00"/>
        <filter val="32,00"/>
        <filter val="33,14"/>
        <filter val="339,00"/>
        <filter val="35,37"/>
        <filter val="350,00"/>
        <filter val="36,00"/>
        <filter val="399,65"/>
        <filter val="4"/>
        <filter val="4,00"/>
        <filter val="4,44"/>
        <filter val="4,80"/>
        <filter val="45,00"/>
        <filter val="5,33"/>
        <filter val="53,00"/>
        <filter val="58,33"/>
        <filter val="64,20"/>
        <filter val="8,00"/>
        <filter val="94,00"/>
      </filters>
    </filterColumn>
  </autoFilter>
  <mergeCells count="934"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N30:R30"/>
    <mergeCell ref="D98:E9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436:M437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N28:R28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N163:R163"/>
    <mergeCell ref="N101:R101"/>
    <mergeCell ref="D109:E109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A491:X491"/>
    <mergeCell ref="N392:R392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N76:R76"/>
    <mergeCell ref="D182:E182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N467:R467"/>
    <mergeCell ref="N509:R509"/>
    <mergeCell ref="D506:E506"/>
    <mergeCell ref="A216:X216"/>
    <mergeCell ref="A287:X287"/>
    <mergeCell ref="D383:E383"/>
    <mergeCell ref="N114:R114"/>
    <mergeCell ref="N68:R68"/>
    <mergeCell ref="N295:R295"/>
    <mergeCell ref="N488:R488"/>
    <mergeCell ref="N282:R282"/>
    <mergeCell ref="N353:R35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A9:C9"/>
    <mergeCell ref="N200:T200"/>
    <mergeCell ref="N243:T243"/>
    <mergeCell ref="D386:E386"/>
    <mergeCell ref="M17:M18"/>
    <mergeCell ref="N67:R67"/>
    <mergeCell ref="D265:E265"/>
    <mergeCell ref="N72:R72"/>
    <mergeCell ref="D102:E102"/>
    <mergeCell ref="N88:R88"/>
    <mergeCell ref="N259:R259"/>
    <mergeCell ref="A318:M319"/>
    <mergeCell ref="J9:L9"/>
    <mergeCell ref="D299:E299"/>
    <mergeCell ref="D370:E370"/>
    <mergeCell ref="N206:R206"/>
    <mergeCell ref="D222:E222"/>
    <mergeCell ref="G17:G18"/>
    <mergeCell ref="A316:X316"/>
    <mergeCell ref="H10:L10"/>
    <mergeCell ref="D159:E159"/>
    <mergeCell ref="D80:E80"/>
    <mergeCell ref="N66:R66"/>
    <mergeCell ref="N188:R188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A380:X380"/>
    <mergeCell ref="N290:R290"/>
    <mergeCell ref="N246:T246"/>
    <mergeCell ref="D292:E292"/>
    <mergeCell ref="N417:R417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223:T223"/>
    <mergeCell ref="N230:R230"/>
    <mergeCell ref="A253:M254"/>
    <mergeCell ref="D227:E227"/>
    <mergeCell ref="A407:X407"/>
    <mergeCell ref="N493:R493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R519:S519"/>
    <mergeCell ref="D164:E164"/>
    <mergeCell ref="D462:E462"/>
    <mergeCell ref="N368:T368"/>
    <mergeCell ref="N198:R198"/>
    <mergeCell ref="D241:E241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N437:T437"/>
    <mergeCell ref="A225:X225"/>
    <mergeCell ref="A396:X396"/>
    <mergeCell ref="D452:E452"/>
    <mergeCell ref="D252:E252"/>
    <mergeCell ref="A461:X461"/>
    <mergeCell ref="N164:R164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N132:R132"/>
    <mergeCell ref="N413:T413"/>
    <mergeCell ref="N284:T284"/>
    <mergeCell ref="N351:R351"/>
    <mergeCell ref="A105:X105"/>
    <mergeCell ref="N416:R416"/>
    <mergeCell ref="D288:E288"/>
    <mergeCell ref="N130:R130"/>
    <mergeCell ref="N335:R335"/>
    <mergeCell ref="N269:R269"/>
    <mergeCell ref="D207:E207"/>
    <mergeCell ref="D256:E256"/>
    <mergeCell ref="A94:X94"/>
    <mergeCell ref="D188:E188"/>
    <mergeCell ref="N272:T272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27:R27"/>
    <mergeCell ref="N83:R83"/>
    <mergeCell ref="N325:R325"/>
    <mergeCell ref="D271:E271"/>
    <mergeCell ref="N390:R390"/>
    <mergeCell ref="D191:E19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2024-02-23T11:46:35Z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