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86D67C-F046-4D71-AF0E-69C6E345A6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B274" i="1"/>
  <c r="C274" i="1"/>
</calcChain>
</file>

<file path=xl/sharedStrings.xml><?xml version="1.0" encoding="utf-8"?>
<sst xmlns="http://schemas.openxmlformats.org/spreadsheetml/2006/main" count="970" uniqueCount="379">
  <si>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</si>
  <si>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</si>
  <si>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</si>
  <si>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</si>
  <si>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</si>
  <si>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</si>
  <si>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</si>
  <si>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</si>
  <si>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</si>
  <si>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</si>
  <si>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</si>
  <si>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</si>
  <si>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</si>
  <si>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</si>
  <si>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</si>
  <si>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</si>
  <si>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</si>
  <si>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</si>
  <si>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</si>
  <si>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</si>
  <si>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</si>
  <si>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</si>
  <si>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</si>
  <si>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</si>
  <si>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</si>
  <si>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</si>
  <si>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</si>
  <si>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</si>
  <si>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</si>
  <si>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</si>
  <si>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</si>
  <si>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</si>
  <si>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</si>
  <si>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</si>
  <si>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</si>
  <si>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</si>
  <si>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</si>
  <si>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</si>
  <si>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</si>
  <si>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</si>
  <si>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</si>
  <si>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</si>
  <si>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</si>
  <si>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</si>
  <si>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</si>
  <si>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</si>
  <si>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</si>
  <si>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</si>
  <si>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</si>
  <si>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</si>
  <si>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</si>
  <si>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</si>
  <si>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</si>
  <si>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</si>
  <si>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</si>
  <si>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</si>
  <si>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</si>
  <si>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</si>
  <si>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</si>
  <si>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</si>
  <si>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</si>
  <si>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</si>
  <si>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</si>
  <si>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</si>
  <si>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</si>
  <si>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</si>
  <si>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</si>
  <si>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</si>
  <si>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</si>
  <si>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</si>
  <si>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</si>
  <si>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</si>
  <si>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</si>
  <si>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</si>
  <si>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</si>
  <si>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</si>
  <si>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</si>
  <si>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</si>
  <si>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</si>
  <si>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</si>
  <si>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</si>
  <si>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</si>
  <si>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</si>
  <si>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</si>
  <si>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</si>
  <si>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</si>
  <si>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</si>
  <si>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</si>
  <si>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</si>
  <si>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</si>
  <si>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</si>
  <si>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</si>
  <si>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</si>
  <si>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</si>
  <si>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</si>
  <si>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</si>
  <si>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</si>
  <si>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</si>
  <si>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</si>
  <si>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</si>
  <si>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</si>
  <si>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</si>
  <si>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</si>
  <si>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</si>
  <si>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</si>
  <si>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</si>
  <si>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</si>
  <si>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</si>
  <si>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</si>
  <si>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</si>
  <si>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</si>
  <si>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</si>
  <si>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</si>
  <si>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</si>
  <si>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</si>
  <si>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</si>
  <si>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</si>
  <si>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</si>
  <si>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</si>
  <si>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</si>
  <si>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</si>
  <si>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</si>
  <si>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</si>
  <si>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</si>
  <si>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</si>
  <si>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</si>
  <si>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</si>
  <si>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</si>
  <si>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</si>
  <si>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</si>
  <si>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</si>
  <si>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</si>
  <si>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</si>
  <si>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</si>
  <si>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</si>
  <si>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</si>
  <si>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</si>
  <si>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</si>
  <si>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</si>
  <si>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</si>
  <si>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</si>
  <si>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</si>
  <si>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</si>
  <si>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</si>
  <si>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</si>
  <si>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</si>
  <si>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</si>
  <si>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</si>
  <si>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</si>
  <si>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</si>
  <si>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</si>
  <si>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</si>
  <si>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</si>
  <si>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</si>
  <si>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</si>
  <si>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</si>
  <si>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</si>
  <si>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</si>
  <si>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</si>
  <si>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</si>
  <si>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</si>
  <si>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</si>
  <si>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</si>
  <si>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</si>
  <si>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</si>
  <si>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</si>
  <si>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</si>
  <si>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</si>
  <si>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</si>
  <si>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</si>
  <si>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</si>
  <si>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</si>
  <si>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</si>
  <si>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</si>
  <si>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</si>
  <si>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</si>
  <si>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</si>
  <si>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</si>
  <si>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</si>
  <si>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</si>
  <si>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</si>
  <si>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</si>
  <si>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</si>
  <si>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</si>
  <si>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</si>
  <si>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</si>
  <si>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</si>
  <si>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</si>
  <si>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</si>
  <si>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</si>
  <si>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</si>
  <si>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</si>
  <si>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</si>
  <si>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</si>
  <si>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</si>
  <si>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</si>
  <si>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</si>
  <si>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</si>
  <si>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</si>
  <si>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</si>
  <si>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</si>
  <si>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</si>
  <si>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</si>
  <si>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</si>
  <si>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</si>
  <si>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</si>
  <si>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</si>
  <si>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</si>
  <si>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</si>
  <si>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</si>
  <si>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</si>
  <si>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</si>
  <si>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</si>
  <si>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</si>
  <si>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</si>
  <si>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</si>
  <si>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</si>
  <si>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</si>
  <si>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</si>
  <si>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</si>
  <si>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</si>
  <si>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</si>
  <si>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</si>
  <si>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</si>
  <si>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</si>
  <si>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</si>
  <si>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</si>
  <si>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</si>
  <si>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</si>
  <si>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</si>
  <si>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</si>
  <si>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</si>
  <si>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</si>
  <si>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</si>
  <si>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</si>
  <si>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</si>
  <si>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</si>
  <si>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</si>
  <si>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</si>
  <si>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</si>
  <si>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</si>
  <si>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</si>
  <si>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</si>
  <si>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</si>
  <si>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</si>
  <si>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</si>
  <si>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</si>
  <si>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</si>
  <si>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</si>
  <si>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</si>
  <si>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</si>
  <si>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</si>
  <si>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</si>
  <si>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</si>
  <si>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</si>
  <si>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</si>
  <si>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</si>
  <si>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</si>
  <si>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</si>
  <si>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</si>
  <si>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</si>
  <si>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</si>
  <si>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</si>
  <si>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</si>
  <si>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</si>
  <si>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</si>
  <si>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</si>
  <si>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</si>
  <si>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</si>
  <si>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</si>
  <si>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</si>
  <si>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</si>
  <si>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</si>
  <si>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</si>
  <si>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</si>
  <si>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</si>
  <si>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</si>
  <si>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</si>
  <si>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</si>
  <si>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</si>
  <si>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</si>
  <si>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</si>
  <si>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</si>
  <si>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</si>
  <si>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</si>
  <si>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</si>
  <si>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</si>
  <si>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</si>
  <si>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</si>
  <si>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</si>
  <si>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</si>
  <si>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</si>
  <si>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</si>
  <si>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</si>
  <si>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</si>
  <si>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</si>
  <si>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</si>
  <si>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</si>
  <si>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</si>
  <si>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</si>
  <si>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</si>
  <si>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</si>
  <si>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</si>
  <si>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</si>
  <si>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</si>
  <si>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</si>
  <si>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</si>
  <si>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</si>
  <si>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</si>
  <si>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</si>
  <si>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</si>
  <si>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</si>
  <si>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</si>
  <si>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</si>
  <si>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</si>
  <si>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</si>
  <si>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</si>
  <si>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</si>
  <si>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</si>
  <si>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</si>
  <si>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</si>
  <si>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</si>
  <si>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</si>
  <si>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</si>
  <si>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</si>
  <si>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</si>
  <si>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</si>
  <si>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</si>
  <si>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</si>
  <si>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</si>
  <si>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</si>
  <si>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</si>
  <si>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</si>
  <si>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</si>
  <si>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</si>
  <si>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</si>
  <si>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</si>
  <si>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</si>
  <si>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</si>
  <si>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</si>
  <si>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</si>
  <si>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</si>
  <si>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</si>
  <si>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</si>
  <si>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</si>
  <si>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</si>
  <si>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</si>
  <si>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</si>
  <si>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</si>
  <si>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</si>
  <si>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</si>
  <si>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</si>
  <si>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</si>
  <si>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</si>
  <si>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</si>
  <si>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</si>
  <si>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</si>
  <si>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</si>
  <si>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</si>
  <si>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</si>
  <si>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</si>
  <si>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</si>
  <si>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</si>
  <si>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</si>
  <si>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</si>
  <si>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</si>
  <si>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</si>
  <si>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</si>
  <si>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</si>
  <si>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</si>
  <si>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</si>
  <si>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</si>
  <si>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</si>
  <si>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</si>
  <si>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</si>
  <si>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</si>
  <si>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</si>
  <si>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111001-Б234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</si>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</sst>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 t="s">
        <v>377</v>
      </c>
      <c r="E5" s="324"/>
      <c r="F5" s="214" t="s">
        <v>9</v>
      </c>
      <c r="G5" s="182"/>
      <c r="H5" s="323" t="s">
        <v>378</v>
      </c>
      <c r="I5" s="333"/>
      <c r="J5" s="333"/>
      <c r="K5" s="333"/>
      <c r="L5" s="324"/>
      <c r="N5" s="25" t="s">
        <v>10</v>
      </c>
      <c r="O5" s="204">
        <v>45348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0.33333333333333331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16</v>
      </c>
      <c r="W29" s="164">
        <f>IFERROR(IF(V29="","",V29),"")</f>
        <v>16</v>
      </c>
      <c r="X29" s="37">
        <f>IFERROR(IF(V29="","",V29*0.00936),"")</f>
        <v>0.14976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185</v>
      </c>
      <c r="W30" s="164">
        <f>IFERROR(IF(V30="","",V30),"")</f>
        <v>185</v>
      </c>
      <c r="X30" s="37">
        <f>IFERROR(IF(V30="","",V30*0.00936),"")</f>
        <v>1.7316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4</v>
      </c>
      <c r="W31" s="164">
        <f>IFERROR(IF(V31="","",V31),"")</f>
        <v>4</v>
      </c>
      <c r="X31" s="37">
        <f>IFERROR(IF(V31="","",V31*0.00936),"")</f>
        <v>3.7440000000000001E-2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205</v>
      </c>
      <c r="W32" s="165">
        <f>IFERROR(SUM(W28:W31),"0")</f>
        <v>205</v>
      </c>
      <c r="X32" s="165">
        <f>IFERROR(IF(X28="",0,X28),"0")+IFERROR(IF(X29="",0,X29),"0")+IFERROR(IF(X30="",0,X30),"0")+IFERROR(IF(X31="",0,X31),"0")</f>
        <v>1.9187999999999998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307.5</v>
      </c>
      <c r="W33" s="165">
        <f>IFERROR(SUMPRODUCT(W28:W31*H28:H31),"0")</f>
        <v>307.5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48</v>
      </c>
      <c r="W55" s="164">
        <f t="shared" si="0"/>
        <v>48</v>
      </c>
      <c r="X55" s="37">
        <f t="shared" si="1"/>
        <v>0.74399999999999999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48</v>
      </c>
      <c r="W56" s="165">
        <f>IFERROR(SUM(W50:W55),"0")</f>
        <v>48</v>
      </c>
      <c r="X56" s="165">
        <f>IFERROR(IF(X50="",0,X50),"0")+IFERROR(IF(X51="",0,X51),"0")+IFERROR(IF(X52="",0,X52),"0")+IFERROR(IF(X53="",0,X53),"0")+IFERROR(IF(X54="",0,X54),"0")+IFERROR(IF(X55="",0,X55),"0")</f>
        <v>0.74399999999999999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345.6</v>
      </c>
      <c r="W57" s="165">
        <f>IFERROR(SUMPRODUCT(W50:W55*H50:H55),"0")</f>
        <v>345.6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539</v>
      </c>
      <c r="W61" s="164">
        <f>IFERROR(IF(V61="","",V61),"")</f>
        <v>539</v>
      </c>
      <c r="X61" s="37">
        <f>IFERROR(IF(V61="","",V61*0.00866),"")</f>
        <v>4.6677399999999993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539</v>
      </c>
      <c r="W62" s="165">
        <f>IFERROR(SUM(W60:W61),"0")</f>
        <v>539</v>
      </c>
      <c r="X62" s="165">
        <f>IFERROR(IF(X60="",0,X60),"0")+IFERROR(IF(X61="",0,X61),"0")</f>
        <v>4.6677399999999993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2695</v>
      </c>
      <c r="W63" s="165">
        <f>IFERROR(SUMPRODUCT(W60:W61*H60:H61),"0")</f>
        <v>2695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2</v>
      </c>
      <c r="W66" s="164">
        <f>IFERROR(IF(V66="","",V66),"")</f>
        <v>2</v>
      </c>
      <c r="X66" s="37">
        <f>IFERROR(IF(V66="","",V66*0.01788),"")</f>
        <v>3.576E-2</v>
      </c>
      <c r="Y66" s="57"/>
      <c r="Z66" s="58"/>
      <c r="AD66" s="62"/>
      <c r="BA66" s="82" t="s">
        <v>74</v>
      </c>
    </row>
    <row r="67" spans="1:53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2</v>
      </c>
      <c r="W67" s="165">
        <f>IFERROR(SUM(W66:W66),"0")</f>
        <v>2</v>
      </c>
      <c r="X67" s="165">
        <f>IFERROR(IF(X66="",0,X66),"0")</f>
        <v>3.576E-2</v>
      </c>
      <c r="Y67" s="166"/>
      <c r="Z67" s="166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7.2</v>
      </c>
      <c r="W68" s="165">
        <f>IFERROR(SUMPRODUCT(W66:W66*H66:H66),"0")</f>
        <v>7.2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2</v>
      </c>
      <c r="W71" s="164">
        <f>IFERROR(IF(V71="","",V71),"")</f>
        <v>2</v>
      </c>
      <c r="X71" s="37">
        <f>IFERROR(IF(V71="","",V71*0.01788),"")</f>
        <v>3.576E-2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2</v>
      </c>
      <c r="W73" s="165">
        <f>IFERROR(SUM(W71:W72),"0")</f>
        <v>2</v>
      </c>
      <c r="X73" s="165">
        <f>IFERROR(IF(X71="",0,X71),"0")+IFERROR(IF(X72="",0,X72),"0")</f>
        <v>3.576E-2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7.2</v>
      </c>
      <c r="W74" s="165">
        <f>IFERROR(SUMPRODUCT(W71:W72*H71:H72),"0")</f>
        <v>7.2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4</v>
      </c>
      <c r="W77" s="164">
        <f t="shared" ref="W77:W82" si="2">IFERROR(IF(V77="","",V77),"")</f>
        <v>4</v>
      </c>
      <c r="X77" s="37">
        <f t="shared" ref="X77:X82" si="3">IFERROR(IF(V77="","",V77*0.01788),"")</f>
        <v>7.152E-2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20</v>
      </c>
      <c r="W78" s="164">
        <f t="shared" si="2"/>
        <v>20</v>
      </c>
      <c r="X78" s="37">
        <f t="shared" si="3"/>
        <v>0.35760000000000003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70</v>
      </c>
      <c r="W79" s="164">
        <f t="shared" si="2"/>
        <v>70</v>
      </c>
      <c r="X79" s="37">
        <f t="shared" si="3"/>
        <v>1.2516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2</v>
      </c>
      <c r="W80" s="164">
        <f t="shared" si="2"/>
        <v>2</v>
      </c>
      <c r="X80" s="37">
        <f t="shared" si="3"/>
        <v>3.576E-2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26</v>
      </c>
      <c r="W81" s="164">
        <f t="shared" si="2"/>
        <v>26</v>
      </c>
      <c r="X81" s="37">
        <f t="shared" si="3"/>
        <v>0.46488000000000002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65</v>
      </c>
      <c r="W82" s="164">
        <f t="shared" si="2"/>
        <v>65</v>
      </c>
      <c r="X82" s="37">
        <f t="shared" si="3"/>
        <v>1.1621999999999999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187</v>
      </c>
      <c r="W83" s="165">
        <f>IFERROR(SUM(W77:W82),"0")</f>
        <v>187</v>
      </c>
      <c r="X83" s="165">
        <f>IFERROR(IF(X77="",0,X77),"0")+IFERROR(IF(X78="",0,X78),"0")+IFERROR(IF(X79="",0,X79),"0")+IFERROR(IF(X80="",0,X80),"0")+IFERROR(IF(X81="",0,X81),"0")+IFERROR(IF(X82="",0,X82),"0")</f>
        <v>3.3435600000000001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681.84</v>
      </c>
      <c r="W84" s="165">
        <f>IFERROR(SUMPRODUCT(W77:W82*H77:H82),"0")</f>
        <v>681.84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36</v>
      </c>
      <c r="W88" s="164">
        <f>IFERROR(IF(V88="","",V88),"")</f>
        <v>36</v>
      </c>
      <c r="X88" s="37">
        <f>IFERROR(IF(V88="","",V88*0.01788),"")</f>
        <v>0.64368000000000003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36</v>
      </c>
      <c r="W90" s="165">
        <f>IFERROR(SUM(W87:W89),"0")</f>
        <v>36</v>
      </c>
      <c r="X90" s="165">
        <f>IFERROR(IF(X87="",0,X87),"0")+IFERROR(IF(X88="",0,X88),"0")+IFERROR(IF(X89="",0,X89),"0")</f>
        <v>0.64368000000000003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129.6</v>
      </c>
      <c r="W91" s="165">
        <f>IFERROR(SUMPRODUCT(W87:W89*H87:H89),"0")</f>
        <v>129.6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9</v>
      </c>
      <c r="W94" s="164">
        <f>IFERROR(IF(V94="","",V94),"")</f>
        <v>9</v>
      </c>
      <c r="X94" s="37">
        <f>IFERROR(IF(V94="","",V94*0.0155),"")</f>
        <v>0.13950000000000001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151</v>
      </c>
      <c r="W95" s="164">
        <f>IFERROR(IF(V95="","",V95),"")</f>
        <v>151</v>
      </c>
      <c r="X95" s="37">
        <f>IFERROR(IF(V95="","",V95*0.0155),"")</f>
        <v>2.3405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24</v>
      </c>
      <c r="W96" s="164">
        <f>IFERROR(IF(V96="","",V96),"")</f>
        <v>24</v>
      </c>
      <c r="X96" s="37">
        <f>IFERROR(IF(V96="","",V96*0.0155),"")</f>
        <v>0.372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118</v>
      </c>
      <c r="W97" s="164">
        <f>IFERROR(IF(V97="","",V97),"")</f>
        <v>118</v>
      </c>
      <c r="X97" s="37">
        <f>IFERROR(IF(V97="","",V97*0.0155),"")</f>
        <v>1.829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302</v>
      </c>
      <c r="W98" s="165">
        <f>IFERROR(SUM(W94:W97),"0")</f>
        <v>302</v>
      </c>
      <c r="X98" s="165">
        <f>IFERROR(IF(X94="",0,X94),"0")+IFERROR(IF(X95="",0,X95),"0")+IFERROR(IF(X96="",0,X96),"0")+IFERROR(IF(X97="",0,X97),"0")</f>
        <v>4.681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2163.84</v>
      </c>
      <c r="W99" s="165">
        <f>IFERROR(SUMPRODUCT(W94:W97*H94:H97),"0")</f>
        <v>2163.84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86</v>
      </c>
      <c r="W102" s="164">
        <f>IFERROR(IF(V102="","",V102),"")</f>
        <v>86</v>
      </c>
      <c r="X102" s="37">
        <f>IFERROR(IF(V102="","",V102*0.01788),"")</f>
        <v>1.5376799999999999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85</v>
      </c>
      <c r="W103" s="164">
        <f>IFERROR(IF(V103="","",V103),"")</f>
        <v>85</v>
      </c>
      <c r="X103" s="37">
        <f>IFERROR(IF(V103="","",V103*0.01788),"")</f>
        <v>1.5198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171</v>
      </c>
      <c r="W104" s="165">
        <f>IFERROR(SUM(W102:W103),"0")</f>
        <v>171</v>
      </c>
      <c r="X104" s="165">
        <f>IFERROR(IF(X102="",0,X102),"0")+IFERROR(IF(X103="",0,X103),"0")</f>
        <v>3.05748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513</v>
      </c>
      <c r="W105" s="165">
        <f>IFERROR(SUMPRODUCT(W102:W103*H102:H103),"0")</f>
        <v>513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29</v>
      </c>
      <c r="W108" s="164">
        <f>IFERROR(IF(V108="","",V108),"")</f>
        <v>29</v>
      </c>
      <c r="X108" s="37">
        <f>IFERROR(IF(V108="","",V108*0.01788),"")</f>
        <v>0.51851999999999998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29</v>
      </c>
      <c r="W109" s="165">
        <f>IFERROR(SUM(W108:W108),"0")</f>
        <v>29</v>
      </c>
      <c r="X109" s="165">
        <f>IFERROR(IF(X108="",0,X108),"0")</f>
        <v>0.51851999999999998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87</v>
      </c>
      <c r="W110" s="165">
        <f>IFERROR(SUMPRODUCT(W108:W108*H108:H108),"0")</f>
        <v>87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6</v>
      </c>
      <c r="W114" s="164">
        <f>IFERROR(IF(V114="","",V114),"")</f>
        <v>6</v>
      </c>
      <c r="X114" s="37">
        <f>IFERROR(IF(V114="","",V114*0.00936),"")</f>
        <v>5.6160000000000002E-2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4301135180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1</v>
      </c>
      <c r="W116" s="164">
        <f>IFERROR(IF(V116="","",V116),"")</f>
        <v>1</v>
      </c>
      <c r="X116" s="37">
        <f>IFERROR(IF(V116="","",V116*0.01788),"")</f>
        <v>1.788E-2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7</v>
      </c>
      <c r="W117" s="165">
        <f>IFERROR(SUM(W113:W116),"0")</f>
        <v>7</v>
      </c>
      <c r="X117" s="165">
        <f>IFERROR(IF(X113="",0,X113),"0")+IFERROR(IF(X114="",0,X114),"0")+IFERROR(IF(X115="",0,X115),"0")+IFERROR(IF(X116="",0,X116),"0")</f>
        <v>7.4039999999999995E-2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21</v>
      </c>
      <c r="W118" s="165">
        <f>IFERROR(SUMPRODUCT(W113:W116*H113:H116),"0")</f>
        <v>21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139</v>
      </c>
      <c r="W145" s="164">
        <f>IFERROR(IF(V145="","",V145),"")</f>
        <v>139</v>
      </c>
      <c r="X145" s="37">
        <f>IFERROR(IF(V145="","",V145*0.00866),"")</f>
        <v>1.2037399999999998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139</v>
      </c>
      <c r="W147" s="165">
        <f>IFERROR(SUM(W143:W146),"0")</f>
        <v>139</v>
      </c>
      <c r="X147" s="165">
        <f>IFERROR(IF(X143="",0,X143),"0")+IFERROR(IF(X144="",0,X144),"0")+IFERROR(IF(X145="",0,X145),"0")+IFERROR(IF(X146="",0,X146),"0")</f>
        <v>1.2037399999999998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695</v>
      </c>
      <c r="W148" s="165">
        <f>IFERROR(SUMPRODUCT(W143:W146*H143:H146),"0")</f>
        <v>695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71</v>
      </c>
      <c r="W157" s="164">
        <f>IFERROR(IF(V157="","",V157),"")</f>
        <v>71</v>
      </c>
      <c r="X157" s="37">
        <f>IFERROR(IF(V157="","",V157*0.01788),"")</f>
        <v>1.2694799999999999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12</v>
      </c>
      <c r="W158" s="164">
        <f>IFERROR(IF(V158="","",V158),"")</f>
        <v>12</v>
      </c>
      <c r="X158" s="37">
        <f>IFERROR(IF(V158="","",V158*0.01788),"")</f>
        <v>0.21456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83</v>
      </c>
      <c r="W159" s="165">
        <f>IFERROR(SUM(W157:W158),"0")</f>
        <v>83</v>
      </c>
      <c r="X159" s="165">
        <f>IFERROR(IF(X157="",0,X157),"0")+IFERROR(IF(X158="",0,X158),"0")</f>
        <v>1.48404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249</v>
      </c>
      <c r="W160" s="165">
        <f>IFERROR(SUMPRODUCT(W157:W158*H157:H158),"0")</f>
        <v>249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27</v>
      </c>
      <c r="W175" s="164">
        <f>IFERROR(IF(V175="","",V175),"")</f>
        <v>27</v>
      </c>
      <c r="X175" s="37">
        <f>IFERROR(IF(V175="","",V175*0.01788),"")</f>
        <v>0.48276000000000002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27</v>
      </c>
      <c r="W176" s="165">
        <f>IFERROR(SUM(W173:W175),"0")</f>
        <v>27</v>
      </c>
      <c r="X176" s="165">
        <f>IFERROR(IF(X173="",0,X173),"0")+IFERROR(IF(X174="",0,X174),"0")+IFERROR(IF(X175="",0,X175),"0")</f>
        <v>0.48276000000000002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81</v>
      </c>
      <c r="W177" s="165">
        <f>IFERROR(SUMPRODUCT(W173:W175*H173:H175),"0")</f>
        <v>81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30</v>
      </c>
      <c r="W187" s="164">
        <f>IFERROR(IF(V187="","",V187),"")</f>
        <v>30</v>
      </c>
      <c r="X187" s="37">
        <f>IFERROR(IF(V187="","",V187*0.0155),"")</f>
        <v>0.46499999999999997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30</v>
      </c>
      <c r="W190" s="165">
        <f>IFERROR(SUM(W187:W189),"0")</f>
        <v>30</v>
      </c>
      <c r="X190" s="165">
        <f>IFERROR(IF(X187="",0,X187),"0")+IFERROR(IF(X188="",0,X188),"0")+IFERROR(IF(X189="",0,X189),"0")</f>
        <v>0.46499999999999997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168</v>
      </c>
      <c r="W191" s="165">
        <f>IFERROR(SUMPRODUCT(W187:W189*H187:H189),"0")</f>
        <v>168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6</v>
      </c>
      <c r="W197" s="164">
        <f>IFERROR(IF(V197="","",V197),"")</f>
        <v>6</v>
      </c>
      <c r="X197" s="37">
        <f>IFERROR(IF(V197="","",V197*0.0155),"")</f>
        <v>9.2999999999999999E-2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6</v>
      </c>
      <c r="W198" s="165">
        <f>IFERROR(SUM(W194:W197),"0")</f>
        <v>6</v>
      </c>
      <c r="X198" s="165">
        <f>IFERROR(IF(X194="",0,X194),"0")+IFERROR(IF(X195="",0,X195),"0")+IFERROR(IF(X196="",0,X196),"0")+IFERROR(IF(X197="",0,X197),"0")</f>
        <v>9.2999999999999999E-2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43.2</v>
      </c>
      <c r="W199" s="165">
        <f>IFERROR(SUMPRODUCT(W194:W197*H194:H197),"0")</f>
        <v>43.2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57</v>
      </c>
      <c r="W220" s="164">
        <f>IFERROR(IF(V220="","",V220),"")</f>
        <v>57</v>
      </c>
      <c r="X220" s="37">
        <f>IFERROR(IF(V220="","",V220*0.0155),"")</f>
        <v>0.88349999999999995</v>
      </c>
      <c r="Y220" s="57"/>
      <c r="Z220" s="58"/>
      <c r="AD220" s="62"/>
      <c r="BA220" s="136" t="s">
        <v>1</v>
      </c>
    </row>
    <row r="221" spans="1:53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57</v>
      </c>
      <c r="W221" s="165">
        <f>IFERROR(SUM(W220:W220),"0")</f>
        <v>57</v>
      </c>
      <c r="X221" s="165">
        <f>IFERROR(IF(X220="",0,X220),"0")</f>
        <v>0.88349999999999995</v>
      </c>
      <c r="Y221" s="166"/>
      <c r="Z221" s="166"/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285</v>
      </c>
      <c r="W222" s="165">
        <f>IFERROR(SUMPRODUCT(W220:W220*H220:H220),"0")</f>
        <v>285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32</v>
      </c>
      <c r="W235" s="164">
        <f>IFERROR(IF(V235="","",V235),"")</f>
        <v>32</v>
      </c>
      <c r="X235" s="37">
        <f>IFERROR(IF(V235="","",V235*0.0155),"")</f>
        <v>0.496</v>
      </c>
      <c r="Y235" s="57"/>
      <c r="Z235" s="58"/>
      <c r="AD235" s="62"/>
      <c r="BA235" s="139" t="s">
        <v>74</v>
      </c>
    </row>
    <row r="236" spans="1:53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32</v>
      </c>
      <c r="W236" s="165">
        <f>IFERROR(SUM(W235:W235),"0")</f>
        <v>32</v>
      </c>
      <c r="X236" s="165">
        <f>IFERROR(IF(X235="",0,X235),"0")</f>
        <v>0.496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192</v>
      </c>
      <c r="W237" s="165">
        <f>IFERROR(SUMPRODUCT(W235:W235*H235:H235),"0")</f>
        <v>192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45</v>
      </c>
      <c r="W239" s="164">
        <f>IFERROR(IF(V239="","",V239),"")</f>
        <v>45</v>
      </c>
      <c r="X239" s="37">
        <f>IFERROR(IF(V239="","",V239*0.00936),"")</f>
        <v>0.42120000000000002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294</v>
      </c>
      <c r="W241" s="164">
        <f>IFERROR(IF(V241="","",V241),"")</f>
        <v>294</v>
      </c>
      <c r="X241" s="37">
        <f>IFERROR(IF(V241="","",V241*0.0155),"")</f>
        <v>4.5570000000000004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339</v>
      </c>
      <c r="W243" s="165">
        <f>IFERROR(SUM(W239:W242),"0")</f>
        <v>339</v>
      </c>
      <c r="X243" s="165">
        <f>IFERROR(IF(X239="",0,X239),"0")+IFERROR(IF(X240="",0,X240),"0")+IFERROR(IF(X241="",0,X241),"0")+IFERROR(IF(X242="",0,X242),"0")</f>
        <v>4.9782000000000002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1591.5</v>
      </c>
      <c r="W244" s="165">
        <f>IFERROR(SUMPRODUCT(W239:W242*H239:H242),"0")</f>
        <v>1591.5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79</v>
      </c>
      <c r="W252" s="164">
        <f t="shared" si="4"/>
        <v>79</v>
      </c>
      <c r="X252" s="37">
        <f>IFERROR(IF(V252="","",V252*0.00936),"")</f>
        <v>0.73943999999999999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33</v>
      </c>
      <c r="W253" s="164">
        <f t="shared" si="4"/>
        <v>33</v>
      </c>
      <c r="X253" s="37">
        <f>IFERROR(IF(V253="","",V253*0.0155),"")</f>
        <v>0.51149999999999995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112</v>
      </c>
      <c r="W259" s="165">
        <f>IFERROR(SUM(W246:W258),"0")</f>
        <v>112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1.2509399999999999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473.8</v>
      </c>
      <c r="W260" s="165">
        <f>IFERROR(SUMPRODUCT(W246:W258*H246:H258),"0")</f>
        <v>473.8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10737.279999999999</v>
      </c>
      <c r="W261" s="165">
        <f>IFERROR(W24+W33+W41+W47+W57+W63+W68+W74+W84+W91+W99+W105+W110+W118+W123+W129+W134+W140+W148+W153+W160+W165+W170+W177+W184+W191+W199+W204+W210+W216+W222+W227+W233+W237+W244+W260,"0")</f>
        <v>10737.279999999999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11558.265799999999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11558.265799999999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25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25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12183.265799999999</v>
      </c>
      <c r="W264" s="165">
        <f>GrossWeightTotalR+PalletQtyTotalR*25</f>
        <v>12183.265799999999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2353</v>
      </c>
      <c r="W265" s="165">
        <f>IFERROR(W23+W32+W40+W46+W56+W62+W67+W73+W83+W90+W98+W104+W109+W117+W122+W128+W133+W139+W147+W152+W159+W164+W169+W176+W183+W190+W198+W203+W209+W215+W221+W226+W232+W236+W243+W259,"0")</f>
        <v>2353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31.05752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307.5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345.6</v>
      </c>
      <c r="G271" s="47">
        <f>IFERROR(V60*H60,"0")+IFERROR(V61*H61,"0")</f>
        <v>2695</v>
      </c>
      <c r="H271" s="47">
        <f>IFERROR(V66*H66,"0")</f>
        <v>7.2</v>
      </c>
      <c r="I271" s="47">
        <f>IFERROR(V71*H71,"0")+IFERROR(V72*H72,"0")</f>
        <v>7.2</v>
      </c>
      <c r="J271" s="47">
        <f>IFERROR(V77*H77,"0")+IFERROR(V78*H78,"0")+IFERROR(V79*H79,"0")+IFERROR(V80*H80,"0")+IFERROR(V81*H81,"0")+IFERROR(V82*H82,"0")</f>
        <v>681.84</v>
      </c>
      <c r="K271" s="47">
        <f>IFERROR(V87*H87,"0")+IFERROR(V88*H88,"0")+IFERROR(V89*H89,"0")</f>
        <v>129.6</v>
      </c>
      <c r="L271" s="47">
        <f>IFERROR(V94*H94,"0")+IFERROR(V95*H95,"0")+IFERROR(V96*H96,"0")+IFERROR(V97*H97,"0")</f>
        <v>2163.84</v>
      </c>
      <c r="M271" s="47">
        <f>IFERROR(V102*H102,"0")+IFERROR(V103*H103,"0")</f>
        <v>513</v>
      </c>
      <c r="N271" s="47">
        <f>IFERROR(V108*H108,"0")</f>
        <v>87</v>
      </c>
      <c r="O271" s="47">
        <f>IFERROR(V113*H113,"0")+IFERROR(V114*H114,"0")+IFERROR(V115*H115,"0")+IFERROR(V116*H116,"0")</f>
        <v>21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695</v>
      </c>
      <c r="U271" s="47">
        <f>IFERROR(V157*H157,"0")+IFERROR(V158*H158,"0")</f>
        <v>249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81</v>
      </c>
      <c r="Y271" s="47">
        <f>IFERROR(V181*H181,"0")+IFERROR(V182*H182,"0")</f>
        <v>0</v>
      </c>
      <c r="Z271" s="47">
        <f>IFERROR(V187*H187,"0")+IFERROR(V188*H188,"0")+IFERROR(V189*H189,"0")</f>
        <v>168</v>
      </c>
      <c r="AA271" s="47">
        <f>IFERROR(V194*H194,"0")+IFERROR(V195*H195,"0")+IFERROR(V196*H196,"0")+IFERROR(V197*H197,"0")</f>
        <v>43.2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285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2257.3000000000002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6395.64</v>
      </c>
      <c r="B274" s="61">
        <f>SUMPRODUCT(--(BA:BA="ПГП"),--(U:U="кор"),H:H,W:W)+SUMPRODUCT(--(BA:BA="ПГП"),--(U:U="кг"),W:W)</f>
        <v>4341.6400000000003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91,50"/>
        <filter val="1,00"/>
        <filter val="10 737,28"/>
        <filter val="11 558,27"/>
        <filter val="112,00"/>
        <filter val="118,00"/>
        <filter val="12 183,27"/>
        <filter val="12,00"/>
        <filter val="129,60"/>
        <filter val="139,00"/>
        <filter val="151,00"/>
        <filter val="16,00"/>
        <filter val="168,00"/>
        <filter val="171,00"/>
        <filter val="185,00"/>
        <filter val="187,00"/>
        <filter val="192,00"/>
        <filter val="2 163,84"/>
        <filter val="2 353,00"/>
        <filter val="2 695,00"/>
        <filter val="2,00"/>
        <filter val="20,00"/>
        <filter val="205,00"/>
        <filter val="21,00"/>
        <filter val="24,00"/>
        <filter val="249,00"/>
        <filter val="25"/>
        <filter val="26,00"/>
        <filter val="27,00"/>
        <filter val="285,00"/>
        <filter val="29,00"/>
        <filter val="294,00"/>
        <filter val="30,00"/>
        <filter val="302,00"/>
        <filter val="307,50"/>
        <filter val="32,00"/>
        <filter val="33,00"/>
        <filter val="339,00"/>
        <filter val="345,60"/>
        <filter val="36,00"/>
        <filter val="4,00"/>
        <filter val="43,20"/>
        <filter val="45,00"/>
        <filter val="473,80"/>
        <filter val="48,00"/>
        <filter val="513,00"/>
        <filter val="539,00"/>
        <filter val="57,00"/>
        <filter val="6,00"/>
        <filter val="65,00"/>
        <filter val="681,84"/>
        <filter val="695,00"/>
        <filter val="7,00"/>
        <filter val="7,20"/>
        <filter val="70,00"/>
        <filter val="71,00"/>
        <filter val="79,00"/>
        <filter val="81,00"/>
        <filter val="83,00"/>
        <filter val="85,00"/>
        <filter val="86,00"/>
        <filter val="87,00"/>
        <filter val="9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