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6C0454-C765-4EB0-AFD5-8A26AFB9B3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X56" i="1"/>
  <c r="W73" i="1"/>
  <c r="W83" i="1"/>
  <c r="X147" i="1"/>
  <c r="X32" i="1"/>
  <c r="W262" i="1"/>
  <c r="V265" i="1"/>
  <c r="X40" i="1"/>
  <c r="X266" i="1" s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W265" i="1" l="1"/>
  <c r="W264" i="1"/>
  <c r="W261" i="1"/>
  <c r="A274" i="1"/>
  <c r="C274" i="1"/>
  <c r="B274" i="1"/>
</calcChain>
</file>

<file path=xl/sharedStrings.xml><?xml version="1.0" encoding="utf-8"?>
<sst xmlns="http://schemas.openxmlformats.org/spreadsheetml/2006/main" count="970" uniqueCount="379">
  <si>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</si>
  <si>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</si>
  <si>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</si>
  <si>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</si>
  <si>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</si>
  <si>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</si>
  <si>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</si>
  <si>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</si>
  <si>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</si>
  <si>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</si>
  <si>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</si>
  <si>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</si>
  <si>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</si>
  <si>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</si>
  <si>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</si>
  <si>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</si>
  <si>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</si>
  <si>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</si>
  <si>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</si>
  <si>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</si>
  <si>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</si>
  <si>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</si>
  <si>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</si>
  <si>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</si>
  <si>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</si>
  <si>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</si>
  <si>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</si>
  <si>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</si>
  <si>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</si>
  <si>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</si>
  <si>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</si>
  <si>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</si>
  <si>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</si>
  <si>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</si>
  <si>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</si>
  <si>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</si>
  <si>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</si>
  <si>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</si>
  <si>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</si>
  <si>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</si>
  <si>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</si>
  <si>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</si>
  <si>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</si>
  <si>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</si>
  <si>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</si>
  <si>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</si>
  <si>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</si>
  <si>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</si>
  <si>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</si>
  <si>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</si>
  <si>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</si>
  <si>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</si>
  <si>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</si>
  <si>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</si>
  <si>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</si>
  <si>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</si>
  <si>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</si>
  <si>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</si>
  <si>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</si>
  <si>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</si>
  <si>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</si>
  <si>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</si>
  <si>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</si>
  <si>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</si>
  <si>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</si>
  <si>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</si>
  <si>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</si>
  <si>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</si>
  <si>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</si>
  <si>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</si>
  <si>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</si>
  <si>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</si>
  <si>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</si>
  <si>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</si>
  <si>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</si>
  <si>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</si>
  <si>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</si>
  <si>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</si>
  <si>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</si>
  <si>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</si>
  <si>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</si>
  <si>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</si>
  <si>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</si>
  <si>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</si>
  <si>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</si>
  <si>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</si>
  <si>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</si>
  <si>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</si>
  <si>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</si>
  <si>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</si>
  <si>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</si>
  <si>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</si>
  <si>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</si>
  <si>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</si>
  <si>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</si>
  <si>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</si>
  <si>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</si>
  <si>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</si>
  <si>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</si>
  <si>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</si>
  <si>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</si>
  <si>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</si>
  <si>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</si>
  <si>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</si>
  <si>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</si>
  <si>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</si>
  <si>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</si>
  <si>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</si>
  <si>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</si>
  <si>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</si>
  <si>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</si>
  <si>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</si>
  <si>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</si>
  <si>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</si>
  <si>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</si>
  <si>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</si>
  <si>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</si>
  <si>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</si>
  <si>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</si>
  <si>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</si>
  <si>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</si>
  <si>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</si>
  <si>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</si>
  <si>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</si>
  <si>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</si>
  <si>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</si>
  <si>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</si>
  <si>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</si>
  <si>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</si>
  <si>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</si>
  <si>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</si>
  <si>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</si>
  <si>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</si>
  <si>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</si>
  <si>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</si>
  <si>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</si>
  <si>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</si>
  <si>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</si>
  <si>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</si>
  <si>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</si>
  <si>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</si>
  <si>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</si>
  <si>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</si>
  <si>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</si>
  <si>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</si>
  <si>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</si>
  <si>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</si>
  <si>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</si>
  <si>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</si>
  <si>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</si>
  <si>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</si>
  <si>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</si>
  <si>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</si>
  <si>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</si>
  <si>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</si>
  <si>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</si>
  <si>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</si>
  <si>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</si>
  <si>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</si>
  <si>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</si>
  <si>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</si>
  <si>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</si>
  <si>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</si>
  <si>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</si>
  <si>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</si>
  <si>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</si>
  <si>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</si>
  <si>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</si>
  <si>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</si>
  <si>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</si>
  <si>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</si>
  <si>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</si>
  <si>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</si>
  <si>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</si>
  <si>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</si>
  <si>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</si>
  <si>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</si>
  <si>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</si>
  <si>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</si>
  <si>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</si>
  <si>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</si>
  <si>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</si>
  <si>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</si>
  <si>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</si>
  <si>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</si>
  <si>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</si>
  <si>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</si>
  <si>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</si>
  <si>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</si>
  <si>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</si>
  <si>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</si>
  <si>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</si>
  <si>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</si>
  <si>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</si>
  <si>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</si>
  <si>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</si>
  <si>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</si>
  <si>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</si>
  <si>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</si>
  <si>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</si>
  <si>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</si>
  <si>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</si>
  <si>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</si>
  <si>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</si>
  <si>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</si>
  <si>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</si>
  <si>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</si>
  <si>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</si>
  <si>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</si>
  <si>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</si>
  <si>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</si>
  <si>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</si>
  <si>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</si>
  <si>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</si>
  <si>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</si>
  <si>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</si>
  <si>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</si>
  <si>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</si>
  <si>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</si>
  <si>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</si>
  <si>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</si>
  <si>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</si>
  <si>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</si>
  <si>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</si>
  <si>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</si>
  <si>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</si>
  <si>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</si>
  <si>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</si>
  <si>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</si>
  <si>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</si>
  <si>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</si>
  <si>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</si>
  <si>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</si>
  <si>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</si>
  <si>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</si>
  <si>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</si>
  <si>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</si>
  <si>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</si>
  <si>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</si>
  <si>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</si>
  <si>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</si>
  <si>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</si>
  <si>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</si>
  <si>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</si>
  <si>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</si>
  <si>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</si>
  <si>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</si>
  <si>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</si>
  <si>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</si>
  <si>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</si>
  <si>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</si>
  <si>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</si>
  <si>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</si>
  <si>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</si>
  <si>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</si>
  <si>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</si>
  <si>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</si>
  <si>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</si>
  <si>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</si>
  <si>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</si>
  <si>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</si>
  <si>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</si>
  <si>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</si>
  <si>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</si>
  <si>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</si>
  <si>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</si>
  <si>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</si>
  <si>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</si>
  <si>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</si>
  <si>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</si>
  <si>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</si>
  <si>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</si>
  <si>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</si>
  <si>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</si>
  <si>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</si>
  <si>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</si>
  <si>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</si>
  <si>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</si>
  <si>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</si>
  <si>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</si>
  <si>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</si>
  <si>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</si>
  <si>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</si>
  <si>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</si>
  <si>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</si>
  <si>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</si>
  <si>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</si>
  <si>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</si>
  <si>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</si>
  <si>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</si>
  <si>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</si>
  <si>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</si>
  <si>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</si>
  <si>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</si>
  <si>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</si>
  <si>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</si>
  <si>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</si>
  <si>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</si>
  <si>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</si>
  <si>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</si>
  <si>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</si>
  <si>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</si>
  <si>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</si>
  <si>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</si>
  <si>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</si>
  <si>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</si>
  <si>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</si>
  <si>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</si>
  <si>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</si>
  <si>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</si>
  <si>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</si>
  <si>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</si>
  <si>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</si>
  <si>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</si>
  <si>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</si>
  <si>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</si>
  <si>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</si>
  <si>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</si>
  <si>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</si>
  <si>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</si>
  <si>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</si>
  <si>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</si>
  <si>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</si>
  <si>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</si>
  <si>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</si>
  <si>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</si>
  <si>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</si>
  <si>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</si>
  <si>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</si>
  <si>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</si>
  <si>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</si>
  <si>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</si>
  <si>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</si>
  <si>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</si>
  <si>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</si>
  <si>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</si>
  <si>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</si>
  <si>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</si>
  <si>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</si>
  <si>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</si>
  <si>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</si>
  <si>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</si>
  <si>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</si>
  <si>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</si>
  <si>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</si>
  <si>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</si>
  <si>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</si>
  <si>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</si>
  <si>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</si>
  <si>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</si>
  <si>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</si>
  <si>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</si>
  <si>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</si>
  <si>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</si>
  <si>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</si>
  <si>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</si>
  <si>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</si>
  <si>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</si>
  <si>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</si>
  <si>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</si>
  <si>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</si>
  <si>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</si>
  <si>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</si>
  <si>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</si>
  <si>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</si>
  <si>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</si>
  <si>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</si>
  <si>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</si>
  <si>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</si>
  <si>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</si>
  <si>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</si>
  <si>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</si>
  <si>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</si>
  <si>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</si>
  <si>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</si>
  <si>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</si>
  <si>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</si>
  <si>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111005-М252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</si>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</sst>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topLeftCell="A2" zoomScaleNormal="100" zoomScaleSheetLayoutView="100" workbookViewId="0">
      <selection activeCell="Z61" sqref="Z6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 t="s">
        <v>377</v>
      </c>
      <c r="E5" s="324"/>
      <c r="F5" s="214" t="s">
        <v>9</v>
      </c>
      <c r="G5" s="182"/>
      <c r="H5" s="323" t="s">
        <v>378</v>
      </c>
      <c r="I5" s="333"/>
      <c r="J5" s="333"/>
      <c r="K5" s="333"/>
      <c r="L5" s="324"/>
      <c r="N5" s="25" t="s">
        <v>10</v>
      </c>
      <c r="O5" s="204">
        <v>45348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0.375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0</v>
      </c>
      <c r="W30" s="164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hidden="1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0</v>
      </c>
      <c r="W32" s="165">
        <f>IFERROR(SUM(W28:W31),"0")</f>
        <v>0</v>
      </c>
      <c r="X32" s="165">
        <f>IFERROR(IF(X28="",0,X28),"0")+IFERROR(IF(X29="",0,X29),"0")+IFERROR(IF(X30="",0,X30),"0")+IFERROR(IF(X31="",0,X31),"0")</f>
        <v>0</v>
      </c>
      <c r="Y32" s="166"/>
      <c r="Z32" s="166"/>
    </row>
    <row r="33" spans="1:53" hidden="1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0</v>
      </c>
      <c r="W33" s="165">
        <f>IFERROR(SUMPRODUCT(W28:W31*H28:H31),"0")</f>
        <v>0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0</v>
      </c>
      <c r="W39" s="164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0</v>
      </c>
      <c r="W40" s="165">
        <f>IFERROR(SUM(W36:W39),"0")</f>
        <v>0</v>
      </c>
      <c r="X40" s="165">
        <f>IFERROR(IF(X36="",0,X36),"0")+IFERROR(IF(X37="",0,X37),"0")+IFERROR(IF(X38="",0,X38),"0")+IFERROR(IF(X39="",0,X39),"0")</f>
        <v>0</v>
      </c>
      <c r="Y40" s="166"/>
      <c r="Z40" s="166"/>
    </row>
    <row r="41" spans="1:53" hidden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0</v>
      </c>
      <c r="W41" s="165">
        <f>IFERROR(SUMPRODUCT(W36:W39*H36:H39),"0")</f>
        <v>0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hidden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0</v>
      </c>
      <c r="W55" s="164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0</v>
      </c>
      <c r="W56" s="165">
        <f>IFERROR(SUM(W50:W55),"0")</f>
        <v>0</v>
      </c>
      <c r="X56" s="165">
        <f>IFERROR(IF(X50="",0,X50),"0")+IFERROR(IF(X51="",0,X51),"0")+IFERROR(IF(X52="",0,X52),"0")+IFERROR(IF(X53="",0,X53),"0")+IFERROR(IF(X54="",0,X54),"0")+IFERROR(IF(X55="",0,X55),"0")</f>
        <v>0</v>
      </c>
      <c r="Y56" s="166"/>
      <c r="Z56" s="166"/>
    </row>
    <row r="57" spans="1:53" hidden="1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0</v>
      </c>
      <c r="W57" s="165">
        <f>IFERROR(SUMPRODUCT(W50:W55*H50:H55),"0")</f>
        <v>0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469</v>
      </c>
      <c r="W61" s="164">
        <f>IFERROR(IF(V61="","",V61),"")</f>
        <v>469</v>
      </c>
      <c r="X61" s="37">
        <f>IFERROR(IF(V61="","",V61*0.00866),"")</f>
        <v>4.0615399999999999</v>
      </c>
      <c r="Y61" s="57"/>
      <c r="Z61" s="58"/>
      <c r="AD61" s="62"/>
      <c r="BA61" s="81" t="s">
        <v>1</v>
      </c>
    </row>
    <row r="62" spans="1:53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469</v>
      </c>
      <c r="W62" s="165">
        <f>IFERROR(SUM(W60:W61),"0")</f>
        <v>469</v>
      </c>
      <c r="X62" s="165">
        <f>IFERROR(IF(X60="",0,X60),"0")+IFERROR(IF(X61="",0,X61),"0")</f>
        <v>4.0615399999999999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2345</v>
      </c>
      <c r="W63" s="165">
        <f>IFERROR(SUMPRODUCT(W60:W61*H60:H61),"0")</f>
        <v>2345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hidden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0</v>
      </c>
      <c r="W71" s="164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0</v>
      </c>
      <c r="W73" s="165">
        <f>IFERROR(SUM(W71:W72),"0")</f>
        <v>0</v>
      </c>
      <c r="X73" s="165">
        <f>IFERROR(IF(X71="",0,X71),"0")+IFERROR(IF(X72="",0,X72),"0")</f>
        <v>0</v>
      </c>
      <c r="Y73" s="166"/>
      <c r="Z73" s="166"/>
    </row>
    <row r="74" spans="1:53" hidden="1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0</v>
      </c>
      <c r="W74" s="165">
        <f>IFERROR(SUMPRODUCT(W71:W72*H71:H72),"0")</f>
        <v>0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0</v>
      </c>
      <c r="W79" s="164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18</v>
      </c>
      <c r="W82" s="164">
        <f t="shared" si="2"/>
        <v>18</v>
      </c>
      <c r="X82" s="37">
        <f t="shared" si="3"/>
        <v>0.32184000000000001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18</v>
      </c>
      <c r="W83" s="165">
        <f>IFERROR(SUM(W77:W82),"0")</f>
        <v>18</v>
      </c>
      <c r="X83" s="165">
        <f>IFERROR(IF(X77="",0,X77),"0")+IFERROR(IF(X78="",0,X78),"0")+IFERROR(IF(X79="",0,X79),"0")+IFERROR(IF(X80="",0,X80),"0")+IFERROR(IF(X81="",0,X81),"0")+IFERROR(IF(X82="",0,X82),"0")</f>
        <v>0.32184000000000001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64.8</v>
      </c>
      <c r="W84" s="165">
        <f>IFERROR(SUMPRODUCT(W77:W82*H77:H82),"0")</f>
        <v>64.8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0</v>
      </c>
      <c r="W90" s="165">
        <f>IFERROR(SUM(W87:W89),"0")</f>
        <v>0</v>
      </c>
      <c r="X90" s="165">
        <f>IFERROR(IF(X87="",0,X87),"0")+IFERROR(IF(X88="",0,X88),"0")+IFERROR(IF(X89="",0,X89),"0")</f>
        <v>0</v>
      </c>
      <c r="Y90" s="166"/>
      <c r="Z90" s="166"/>
    </row>
    <row r="91" spans="1:53" hidden="1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0</v>
      </c>
      <c r="W91" s="165">
        <f>IFERROR(SUMPRODUCT(W87:W89*H87:H89),"0")</f>
        <v>0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25</v>
      </c>
      <c r="W94" s="164">
        <f>IFERROR(IF(V94="","",V94),"")</f>
        <v>25</v>
      </c>
      <c r="X94" s="37">
        <f>IFERROR(IF(V94="","",V94*0.0155),"")</f>
        <v>0.38750000000000001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0</v>
      </c>
      <c r="W95" s="164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17</v>
      </c>
      <c r="W96" s="164">
        <f>IFERROR(IF(V96="","",V96),"")</f>
        <v>17</v>
      </c>
      <c r="X96" s="37">
        <f>IFERROR(IF(V96="","",V96*0.0155),"")</f>
        <v>0.26350000000000001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45</v>
      </c>
      <c r="W97" s="164">
        <f>IFERROR(IF(V97="","",V97),"")</f>
        <v>45</v>
      </c>
      <c r="X97" s="37">
        <f>IFERROR(IF(V97="","",V97*0.0155),"")</f>
        <v>0.69750000000000001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87</v>
      </c>
      <c r="W98" s="165">
        <f>IFERROR(SUM(W94:W97),"0")</f>
        <v>87</v>
      </c>
      <c r="X98" s="165">
        <f>IFERROR(IF(X94="",0,X94),"0")+IFERROR(IF(X95="",0,X95),"0")+IFERROR(IF(X96="",0,X96),"0")+IFERROR(IF(X97="",0,X97),"0")</f>
        <v>1.3485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612.96</v>
      </c>
      <c r="W99" s="165">
        <f>IFERROR(SUMPRODUCT(W94:W97*H94:H97),"0")</f>
        <v>612.96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hidden="1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0</v>
      </c>
      <c r="W102" s="164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8</v>
      </c>
      <c r="W103" s="164">
        <f>IFERROR(IF(V103="","",V103),"")</f>
        <v>8</v>
      </c>
      <c r="X103" s="37">
        <f>IFERROR(IF(V103="","",V103*0.01788),"")</f>
        <v>0.14304</v>
      </c>
      <c r="Y103" s="57"/>
      <c r="Z103" s="58"/>
      <c r="AD103" s="62"/>
      <c r="BA103" s="99" t="s">
        <v>74</v>
      </c>
    </row>
    <row r="104" spans="1:53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8</v>
      </c>
      <c r="W104" s="165">
        <f>IFERROR(SUM(W102:W103),"0")</f>
        <v>8</v>
      </c>
      <c r="X104" s="165">
        <f>IFERROR(IF(X102="",0,X102),"0")+IFERROR(IF(X103="",0,X103),"0")</f>
        <v>0.14304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24</v>
      </c>
      <c r="W105" s="165">
        <f>IFERROR(SUMPRODUCT(W102:W103*H102:H103),"0")</f>
        <v>24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20</v>
      </c>
      <c r="W108" s="164">
        <f>IFERROR(IF(V108="","",V108),"")</f>
        <v>20</v>
      </c>
      <c r="X108" s="37">
        <f>IFERROR(IF(V108="","",V108*0.01788),"")</f>
        <v>0.35760000000000003</v>
      </c>
      <c r="Y108" s="57"/>
      <c r="Z108" s="58"/>
      <c r="AD108" s="62"/>
      <c r="BA108" s="100" t="s">
        <v>74</v>
      </c>
    </row>
    <row r="109" spans="1:53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20</v>
      </c>
      <c r="W109" s="165">
        <f>IFERROR(SUM(W108:W108),"0")</f>
        <v>20</v>
      </c>
      <c r="X109" s="165">
        <f>IFERROR(IF(X108="",0,X108),"0")</f>
        <v>0.35760000000000003</v>
      </c>
      <c r="Y109" s="166"/>
      <c r="Z109" s="166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60</v>
      </c>
      <c r="W110" s="165">
        <f>IFERROR(SUMPRODUCT(W108:W108*H108:H108),"0")</f>
        <v>60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4301135180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0</v>
      </c>
      <c r="W117" s="165">
        <f>IFERROR(SUM(W113:W116),"0")</f>
        <v>0</v>
      </c>
      <c r="X117" s="165">
        <f>IFERROR(IF(X113="",0,X113),"0")+IFERROR(IF(X114="",0,X114),"0")+IFERROR(IF(X115="",0,X115),"0")+IFERROR(IF(X116="",0,X116),"0")</f>
        <v>0</v>
      </c>
      <c r="Y117" s="166"/>
      <c r="Z117" s="166"/>
    </row>
    <row r="118" spans="1:53" hidden="1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0</v>
      </c>
      <c r="W118" s="165">
        <f>IFERROR(SUMPRODUCT(W113:W116*H113:H116),"0")</f>
        <v>0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433</v>
      </c>
      <c r="W145" s="164">
        <f>IFERROR(IF(V145="","",V145),"")</f>
        <v>433</v>
      </c>
      <c r="X145" s="37">
        <f>IFERROR(IF(V145="","",V145*0.00866),"")</f>
        <v>3.7497799999999999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433</v>
      </c>
      <c r="W147" s="165">
        <f>IFERROR(SUM(W143:W146),"0")</f>
        <v>433</v>
      </c>
      <c r="X147" s="165">
        <f>IFERROR(IF(X143="",0,X143),"0")+IFERROR(IF(X144="",0,X144),"0")+IFERROR(IF(X145="",0,X145),"0")+IFERROR(IF(X146="",0,X146),"0")</f>
        <v>3.7497799999999999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2165</v>
      </c>
      <c r="W148" s="165">
        <f>IFERROR(SUMPRODUCT(W143:W146*H143:H146),"0")</f>
        <v>2165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39</v>
      </c>
      <c r="W157" s="164">
        <f>IFERROR(IF(V157="","",V157),"")</f>
        <v>39</v>
      </c>
      <c r="X157" s="37">
        <f>IFERROR(IF(V157="","",V157*0.01788),"")</f>
        <v>0.69732000000000005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0</v>
      </c>
      <c r="W158" s="164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39</v>
      </c>
      <c r="W159" s="165">
        <f>IFERROR(SUM(W157:W158),"0")</f>
        <v>39</v>
      </c>
      <c r="X159" s="165">
        <f>IFERROR(IF(X157="",0,X157),"0")+IFERROR(IF(X158="",0,X158),"0")</f>
        <v>0.69732000000000005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117</v>
      </c>
      <c r="W160" s="165">
        <f>IFERROR(SUMPRODUCT(W157:W158*H157:H158),"0")</f>
        <v>117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35</v>
      </c>
      <c r="W175" s="164">
        <f>IFERROR(IF(V175="","",V175),"")</f>
        <v>35</v>
      </c>
      <c r="X175" s="37">
        <f>IFERROR(IF(V175="","",V175*0.01788),"")</f>
        <v>0.62580000000000002</v>
      </c>
      <c r="Y175" s="57"/>
      <c r="Z175" s="58"/>
      <c r="AD175" s="62"/>
      <c r="BA175" s="122" t="s">
        <v>74</v>
      </c>
    </row>
    <row r="176" spans="1:53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35</v>
      </c>
      <c r="W176" s="165">
        <f>IFERROR(SUM(W173:W175),"0")</f>
        <v>35</v>
      </c>
      <c r="X176" s="165">
        <f>IFERROR(IF(X173="",0,X173),"0")+IFERROR(IF(X174="",0,X174),"0")+IFERROR(IF(X175="",0,X175),"0")</f>
        <v>0.62580000000000002</v>
      </c>
      <c r="Y176" s="166"/>
      <c r="Z176" s="166"/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105</v>
      </c>
      <c r="W177" s="165">
        <f>IFERROR(SUMPRODUCT(W173:W175*H173:H175),"0")</f>
        <v>105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28</v>
      </c>
      <c r="W187" s="164">
        <f>IFERROR(IF(V187="","",V187),"")</f>
        <v>28</v>
      </c>
      <c r="X187" s="37">
        <f>IFERROR(IF(V187="","",V187*0.0155),"")</f>
        <v>0.434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28</v>
      </c>
      <c r="W190" s="165">
        <f>IFERROR(SUM(W187:W189),"0")</f>
        <v>28</v>
      </c>
      <c r="X190" s="165">
        <f>IFERROR(IF(X187="",0,X187),"0")+IFERROR(IF(X188="",0,X188),"0")+IFERROR(IF(X189="",0,X189),"0")</f>
        <v>0.434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156.79999999999998</v>
      </c>
      <c r="W191" s="165">
        <f>IFERROR(SUMPRODUCT(W187:W189*H187:H189),"0")</f>
        <v>156.79999999999998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20</v>
      </c>
      <c r="W195" s="164">
        <f>IFERROR(IF(V195="","",V195),"")</f>
        <v>20</v>
      </c>
      <c r="X195" s="37">
        <f>IFERROR(IF(V195="","",V195*0.0155),"")</f>
        <v>0.31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0</v>
      </c>
      <c r="W197" s="164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20</v>
      </c>
      <c r="W198" s="165">
        <f>IFERROR(SUM(W194:W197),"0")</f>
        <v>20</v>
      </c>
      <c r="X198" s="165">
        <f>IFERROR(IF(X194="",0,X194),"0")+IFERROR(IF(X195="",0,X195),"0")+IFERROR(IF(X196="",0,X196),"0")+IFERROR(IF(X197="",0,X197),"0")</f>
        <v>0.31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144</v>
      </c>
      <c r="W199" s="165">
        <f>IFERROR(SUMPRODUCT(W194:W197*H194:H197),"0")</f>
        <v>144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5</v>
      </c>
      <c r="W202" s="164">
        <f>IFERROR(IF(V202="","",V202),"")</f>
        <v>5</v>
      </c>
      <c r="X202" s="37">
        <f>IFERROR(IF(V202="","",V202*0.00753),"")</f>
        <v>3.7650000000000003E-2</v>
      </c>
      <c r="Y202" s="57"/>
      <c r="Z202" s="58"/>
      <c r="AD202" s="62"/>
      <c r="BA202" s="132" t="s">
        <v>222</v>
      </c>
    </row>
    <row r="203" spans="1:53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5</v>
      </c>
      <c r="W203" s="165">
        <f>IFERROR(SUM(W202:W202),"0")</f>
        <v>5</v>
      </c>
      <c r="X203" s="165">
        <f>IFERROR(IF(X202="",0,X202),"0")</f>
        <v>3.7650000000000003E-2</v>
      </c>
      <c r="Y203" s="166"/>
      <c r="Z203" s="166"/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9.9</v>
      </c>
      <c r="W204" s="165">
        <f>IFERROR(SUMPRODUCT(W202:W202*H202:H202),"0")</f>
        <v>9.9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128</v>
      </c>
      <c r="W220" s="164">
        <f>IFERROR(IF(V220="","",V220),"")</f>
        <v>128</v>
      </c>
      <c r="X220" s="37">
        <f>IFERROR(IF(V220="","",V220*0.0155),"")</f>
        <v>1.984</v>
      </c>
      <c r="Y220" s="57"/>
      <c r="Z220" s="58"/>
      <c r="AD220" s="62"/>
      <c r="BA220" s="136" t="s">
        <v>1</v>
      </c>
    </row>
    <row r="221" spans="1:53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128</v>
      </c>
      <c r="W221" s="165">
        <f>IFERROR(SUM(W220:W220),"0")</f>
        <v>128</v>
      </c>
      <c r="X221" s="165">
        <f>IFERROR(IF(X220="",0,X220),"0")</f>
        <v>1.984</v>
      </c>
      <c r="Y221" s="166"/>
      <c r="Z221" s="166"/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640</v>
      </c>
      <c r="W222" s="165">
        <f>IFERROR(SUMPRODUCT(W220:W220*H220:H220),"0")</f>
        <v>640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386</v>
      </c>
      <c r="W231" s="164">
        <f>IFERROR(IF(V231="","",V231),"")</f>
        <v>386</v>
      </c>
      <c r="X231" s="37">
        <f>IFERROR(IF(V231="","",V231*0.00502),"")</f>
        <v>1.9377200000000001</v>
      </c>
      <c r="Y231" s="57"/>
      <c r="Z231" s="58"/>
      <c r="AD231" s="62"/>
      <c r="BA231" s="138" t="s">
        <v>74</v>
      </c>
    </row>
    <row r="232" spans="1:53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386</v>
      </c>
      <c r="W232" s="165">
        <f>IFERROR(SUM(W231:W231),"0")</f>
        <v>386</v>
      </c>
      <c r="X232" s="165">
        <f>IFERROR(IF(X231="",0,X231),"0")</f>
        <v>1.9377200000000001</v>
      </c>
      <c r="Y232" s="166"/>
      <c r="Z232" s="166"/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694.80000000000007</v>
      </c>
      <c r="W233" s="165">
        <f>IFERROR(SUMPRODUCT(W231:W231*H231:H231),"0")</f>
        <v>694.80000000000007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65</v>
      </c>
      <c r="W235" s="164">
        <f>IFERROR(IF(V235="","",V235),"")</f>
        <v>65</v>
      </c>
      <c r="X235" s="37">
        <f>IFERROR(IF(V235="","",V235*0.0155),"")</f>
        <v>1.0075000000000001</v>
      </c>
      <c r="Y235" s="57"/>
      <c r="Z235" s="58"/>
      <c r="AD235" s="62"/>
      <c r="BA235" s="139" t="s">
        <v>74</v>
      </c>
    </row>
    <row r="236" spans="1:53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65</v>
      </c>
      <c r="W236" s="165">
        <f>IFERROR(SUM(W235:W235),"0")</f>
        <v>65</v>
      </c>
      <c r="X236" s="165">
        <f>IFERROR(IF(X235="",0,X235),"0")</f>
        <v>1.0075000000000001</v>
      </c>
      <c r="Y236" s="166"/>
      <c r="Z236" s="166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390</v>
      </c>
      <c r="W237" s="165">
        <f>IFERROR(SUMPRODUCT(W235:W235*H235:H235),"0")</f>
        <v>390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hidden="1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180</v>
      </c>
      <c r="W241" s="164">
        <f>IFERROR(IF(V241="","",V241),"")</f>
        <v>180</v>
      </c>
      <c r="X241" s="37">
        <f>IFERROR(IF(V241="","",V241*0.0155),"")</f>
        <v>2.79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180</v>
      </c>
      <c r="W243" s="165">
        <f>IFERROR(SUM(W239:W242),"0")</f>
        <v>180</v>
      </c>
      <c r="X243" s="165">
        <f>IFERROR(IF(X239="",0,X239),"0")+IFERROR(IF(X240="",0,X240),"0")+IFERROR(IF(X241="",0,X241),"0")+IFERROR(IF(X242="",0,X242),"0")</f>
        <v>2.79</v>
      </c>
      <c r="Y243" s="166"/>
      <c r="Z243" s="166"/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900</v>
      </c>
      <c r="W244" s="165">
        <f>IFERROR(SUMPRODUCT(W239:W242*H239:H242),"0")</f>
        <v>900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hidden="1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242</v>
      </c>
      <c r="W252" s="164">
        <f t="shared" si="4"/>
        <v>242</v>
      </c>
      <c r="X252" s="37">
        <f>IFERROR(IF(V252="","",V252*0.00936),"")</f>
        <v>2.26512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54</v>
      </c>
      <c r="W253" s="164">
        <f t="shared" si="4"/>
        <v>54</v>
      </c>
      <c r="X253" s="37">
        <f>IFERROR(IF(V253="","",V253*0.0155),"")</f>
        <v>0.83699999999999997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25</v>
      </c>
      <c r="W255" s="164">
        <f t="shared" si="4"/>
        <v>25</v>
      </c>
      <c r="X255" s="37">
        <f>IFERROR(IF(V255="","",V255*0.00936),"")</f>
        <v>0.23400000000000001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321</v>
      </c>
      <c r="W259" s="165">
        <f>IFERROR(SUM(W246:W258),"0")</f>
        <v>321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3.3361200000000002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1267.4000000000001</v>
      </c>
      <c r="W260" s="165">
        <f>IFERROR(SUMPRODUCT(W246:W258*H246:H258),"0")</f>
        <v>1267.4000000000001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9696.66</v>
      </c>
      <c r="W261" s="165">
        <f>IFERROR(W24+W33+W41+W47+W57+W63+W68+W74+W84+W91+W99+W105+W110+W118+W123+W129+W134+W140+W148+W153+W160+W165+W170+W177+W184+W191+W199+W204+W210+W216+W222+W227+W233+W237+W244+W260,"0")</f>
        <v>9696.66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10226.869599999998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10226.869599999998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19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19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10701.869599999998</v>
      </c>
      <c r="W264" s="165">
        <f>GrossWeightTotalR+PalletQtyTotalR*25</f>
        <v>10701.869599999998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2242</v>
      </c>
      <c r="W265" s="165">
        <f>IFERROR(W23+W32+W40+W46+W56+W62+W67+W73+W83+W90+W98+W104+W109+W117+W122+W128+W133+W139+W147+W152+W159+W164+W169+W176+W183+W190+W198+W203+W209+W215+W221+W226+W232+W236+W243+W259,"0")</f>
        <v>2242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23.142409999999998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0</v>
      </c>
      <c r="D271" s="47">
        <f>IFERROR(V36*H36,"0")+IFERROR(V37*H37,"0")+IFERROR(V38*H38,"0")+IFERROR(V39*H39,"0")</f>
        <v>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0</v>
      </c>
      <c r="G271" s="47">
        <f>IFERROR(V60*H60,"0")+IFERROR(V61*H61,"0")</f>
        <v>2345</v>
      </c>
      <c r="H271" s="47">
        <f>IFERROR(V66*H66,"0")</f>
        <v>0</v>
      </c>
      <c r="I271" s="47">
        <f>IFERROR(V71*H71,"0")+IFERROR(V72*H72,"0")</f>
        <v>0</v>
      </c>
      <c r="J271" s="47">
        <f>IFERROR(V77*H77,"0")+IFERROR(V78*H78,"0")+IFERROR(V79*H79,"0")+IFERROR(V80*H80,"0")+IFERROR(V81*H81,"0")+IFERROR(V82*H82,"0")</f>
        <v>64.8</v>
      </c>
      <c r="K271" s="47">
        <f>IFERROR(V87*H87,"0")+IFERROR(V88*H88,"0")+IFERROR(V89*H89,"0")</f>
        <v>0</v>
      </c>
      <c r="L271" s="47">
        <f>IFERROR(V94*H94,"0")+IFERROR(V95*H95,"0")+IFERROR(V96*H96,"0")+IFERROR(V97*H97,"0")</f>
        <v>612.96</v>
      </c>
      <c r="M271" s="47">
        <f>IFERROR(V102*H102,"0")+IFERROR(V103*H103,"0")</f>
        <v>24</v>
      </c>
      <c r="N271" s="47">
        <f>IFERROR(V108*H108,"0")</f>
        <v>60</v>
      </c>
      <c r="O271" s="47">
        <f>IFERROR(V113*H113,"0")+IFERROR(V114*H114,"0")+IFERROR(V115*H115,"0")+IFERROR(V116*H116,"0")</f>
        <v>0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2165</v>
      </c>
      <c r="U271" s="47">
        <f>IFERROR(V157*H157,"0")+IFERROR(V158*H158,"0")</f>
        <v>117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105</v>
      </c>
      <c r="Y271" s="47">
        <f>IFERROR(V181*H181,"0")+IFERROR(V182*H182,"0")</f>
        <v>0</v>
      </c>
      <c r="Z271" s="47">
        <f>IFERROR(V187*H187,"0")+IFERROR(V188*H188,"0")+IFERROR(V189*H189,"0")</f>
        <v>156.79999999999998</v>
      </c>
      <c r="AA271" s="47">
        <f>IFERROR(V194*H194,"0")+IFERROR(V195*H195,"0")+IFERROR(V196*H196,"0")+IFERROR(V197*H197,"0")</f>
        <v>144</v>
      </c>
      <c r="AB271" s="47">
        <f>IFERROR(V202*H202,"0")</f>
        <v>9.9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640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3252.2000000000003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6063.76</v>
      </c>
      <c r="B274" s="61">
        <f>SUMPRODUCT(--(BA:BA="ПГП"),--(U:U="кор"),H:H,W:W)+SUMPRODUCT(--(BA:BA="ПГП"),--(U:U="кг"),W:W)</f>
        <v>3623.0000000000005</v>
      </c>
      <c r="C274" s="61">
        <f>SUMPRODUCT(--(BA:BA="КИЗ"),--(U:U="кор"),H:H,W:W)+SUMPRODUCT(--(BA:BA="КИЗ"),--(U:U="кг"),W:W)</f>
        <v>9.9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67,40"/>
        <filter val="10 226,87"/>
        <filter val="10 701,87"/>
        <filter val="105,00"/>
        <filter val="117,00"/>
        <filter val="128,00"/>
        <filter val="144,00"/>
        <filter val="156,80"/>
        <filter val="17,00"/>
        <filter val="18,00"/>
        <filter val="180,00"/>
        <filter val="19"/>
        <filter val="2 165,00"/>
        <filter val="2 242,00"/>
        <filter val="2 345,00"/>
        <filter val="20,00"/>
        <filter val="24,00"/>
        <filter val="242,00"/>
        <filter val="25,00"/>
        <filter val="28,00"/>
        <filter val="321,00"/>
        <filter val="35,00"/>
        <filter val="386,00"/>
        <filter val="39,00"/>
        <filter val="390,00"/>
        <filter val="433,00"/>
        <filter val="45,00"/>
        <filter val="469,00"/>
        <filter val="5,00"/>
        <filter val="54,00"/>
        <filter val="60,00"/>
        <filter val="612,96"/>
        <filter val="64,80"/>
        <filter val="640,00"/>
        <filter val="65,00"/>
        <filter val="694,80"/>
        <filter val="8,00"/>
        <filter val="87,00"/>
        <filter val="9 696,66"/>
        <filter val="9,90"/>
        <filter val="900,00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2024-02-23T12:14:19Z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