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9890F8-BFCB-4F39-B911-F403CC401F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W499" i="1" s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N459" i="1"/>
  <c r="W458" i="1"/>
  <c r="X458" i="1" s="1"/>
  <c r="W457" i="1"/>
  <c r="X457" i="1" s="1"/>
  <c r="N457" i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W446" i="1"/>
  <c r="X446" i="1" s="1"/>
  <c r="N446" i="1"/>
  <c r="W445" i="1"/>
  <c r="X445" i="1" s="1"/>
  <c r="W444" i="1"/>
  <c r="X444" i="1" s="1"/>
  <c r="X462" i="1" s="1"/>
  <c r="N444" i="1"/>
  <c r="V440" i="1"/>
  <c r="V439" i="1"/>
  <c r="W438" i="1"/>
  <c r="N438" i="1"/>
  <c r="V436" i="1"/>
  <c r="V435" i="1"/>
  <c r="W434" i="1"/>
  <c r="N434" i="1"/>
  <c r="V432" i="1"/>
  <c r="V431" i="1"/>
  <c r="X430" i="1"/>
  <c r="W430" i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X420" i="1"/>
  <c r="W420" i="1"/>
  <c r="N420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N379" i="1"/>
  <c r="V375" i="1"/>
  <c r="V374" i="1"/>
  <c r="W373" i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N303" i="1"/>
  <c r="X302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X278" i="1" s="1"/>
  <c r="X281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W256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X202" i="1" s="1"/>
  <c r="N198" i="1"/>
  <c r="V196" i="1"/>
  <c r="V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X174" i="1"/>
  <c r="W174" i="1"/>
  <c r="N174" i="1"/>
  <c r="W173" i="1"/>
  <c r="X173" i="1" s="1"/>
  <c r="N173" i="1"/>
  <c r="W172" i="1"/>
  <c r="X172" i="1" s="1"/>
  <c r="N172" i="1"/>
  <c r="W171" i="1"/>
  <c r="W176" i="1" s="1"/>
  <c r="N171" i="1"/>
  <c r="V169" i="1"/>
  <c r="V168" i="1"/>
  <c r="W167" i="1"/>
  <c r="N167" i="1"/>
  <c r="W166" i="1"/>
  <c r="X166" i="1" s="1"/>
  <c r="N166" i="1"/>
  <c r="V164" i="1"/>
  <c r="V163" i="1"/>
  <c r="W162" i="1"/>
  <c r="X162" i="1" s="1"/>
  <c r="N162" i="1"/>
  <c r="W161" i="1"/>
  <c r="W164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X121" i="1" s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W94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N51" i="1"/>
  <c r="W50" i="1"/>
  <c r="W53" i="1" s="1"/>
  <c r="N50" i="1"/>
  <c r="V46" i="1"/>
  <c r="V45" i="1"/>
  <c r="W44" i="1"/>
  <c r="W46" i="1" s="1"/>
  <c r="N44" i="1"/>
  <c r="W42" i="1"/>
  <c r="V42" i="1"/>
  <c r="W41" i="1"/>
  <c r="V41" i="1"/>
  <c r="X40" i="1"/>
  <c r="X41" i="1" s="1"/>
  <c r="W40" i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N26" i="1"/>
  <c r="W24" i="1"/>
  <c r="V24" i="1"/>
  <c r="V23" i="1"/>
  <c r="V519" i="1" s="1"/>
  <c r="W22" i="1"/>
  <c r="N22" i="1"/>
  <c r="H10" i="1"/>
  <c r="A9" i="1"/>
  <c r="J9" i="1" s="1"/>
  <c r="D7" i="1"/>
  <c r="O6" i="1"/>
  <c r="N2" i="1"/>
  <c r="X269" i="1" l="1"/>
  <c r="X476" i="1"/>
  <c r="X50" i="1"/>
  <c r="W52" i="1"/>
  <c r="X136" i="1"/>
  <c r="X348" i="1"/>
  <c r="X349" i="1" s="1"/>
  <c r="W349" i="1"/>
  <c r="X407" i="1"/>
  <c r="X408" i="1" s="1"/>
  <c r="W408" i="1"/>
  <c r="W213" i="1"/>
  <c r="W212" i="1"/>
  <c r="X206" i="1"/>
  <c r="X212" i="1" s="1"/>
  <c r="W375" i="1"/>
  <c r="W374" i="1"/>
  <c r="X373" i="1"/>
  <c r="X374" i="1" s="1"/>
  <c r="W381" i="1"/>
  <c r="X379" i="1"/>
  <c r="X381" i="1" s="1"/>
  <c r="W432" i="1"/>
  <c r="X424" i="1"/>
  <c r="W436" i="1"/>
  <c r="W435" i="1"/>
  <c r="X434" i="1"/>
  <c r="X435" i="1" s="1"/>
  <c r="W440" i="1"/>
  <c r="W439" i="1"/>
  <c r="X438" i="1"/>
  <c r="X439" i="1" s="1"/>
  <c r="X36" i="1"/>
  <c r="X37" i="1" s="1"/>
  <c r="W37" i="1"/>
  <c r="X44" i="1"/>
  <c r="X45" i="1" s="1"/>
  <c r="W45" i="1"/>
  <c r="W85" i="1"/>
  <c r="W169" i="1"/>
  <c r="W217" i="1"/>
  <c r="W216" i="1"/>
  <c r="X215" i="1"/>
  <c r="X216" i="1" s="1"/>
  <c r="X415" i="1"/>
  <c r="W104" i="1"/>
  <c r="W118" i="1"/>
  <c r="H525" i="1"/>
  <c r="W168" i="1"/>
  <c r="W281" i="1"/>
  <c r="W363" i="1"/>
  <c r="W415" i="1"/>
  <c r="W514" i="1"/>
  <c r="V518" i="1"/>
  <c r="V515" i="1"/>
  <c r="X508" i="1"/>
  <c r="X513" i="1" s="1"/>
  <c r="U525" i="1"/>
  <c r="W513" i="1"/>
  <c r="H9" i="1"/>
  <c r="X128" i="1"/>
  <c r="X104" i="1"/>
  <c r="W517" i="1"/>
  <c r="B525" i="1"/>
  <c r="W516" i="1"/>
  <c r="W33" i="1"/>
  <c r="D525" i="1"/>
  <c r="W119" i="1"/>
  <c r="G525" i="1"/>
  <c r="W145" i="1"/>
  <c r="W158" i="1"/>
  <c r="W163" i="1"/>
  <c r="W175" i="1"/>
  <c r="L525" i="1"/>
  <c r="W226" i="1"/>
  <c r="X220" i="1"/>
  <c r="X226" i="1" s="1"/>
  <c r="W249" i="1"/>
  <c r="X248" i="1"/>
  <c r="X249" i="1" s="1"/>
  <c r="W250" i="1"/>
  <c r="W275" i="1"/>
  <c r="X272" i="1"/>
  <c r="X275" i="1" s="1"/>
  <c r="W300" i="1"/>
  <c r="X291" i="1"/>
  <c r="X299" i="1" s="1"/>
  <c r="W299" i="1"/>
  <c r="W309" i="1"/>
  <c r="O525" i="1"/>
  <c r="X308" i="1"/>
  <c r="X309" i="1" s="1"/>
  <c r="W310" i="1"/>
  <c r="W317" i="1"/>
  <c r="X316" i="1"/>
  <c r="X317" i="1" s="1"/>
  <c r="W318" i="1"/>
  <c r="W335" i="1"/>
  <c r="P525" i="1"/>
  <c r="X326" i="1"/>
  <c r="X334" i="1" s="1"/>
  <c r="W334" i="1"/>
  <c r="X340" i="1"/>
  <c r="Q525" i="1"/>
  <c r="W416" i="1"/>
  <c r="W431" i="1"/>
  <c r="W482" i="1"/>
  <c r="X479" i="1"/>
  <c r="X482" i="1" s="1"/>
  <c r="E525" i="1"/>
  <c r="A10" i="1"/>
  <c r="F9" i="1"/>
  <c r="F10" i="1"/>
  <c r="X22" i="1"/>
  <c r="X23" i="1" s="1"/>
  <c r="X26" i="1"/>
  <c r="X33" i="1" s="1"/>
  <c r="C525" i="1"/>
  <c r="X51" i="1"/>
  <c r="X52" i="1" s="1"/>
  <c r="X56" i="1"/>
  <c r="X60" i="1" s="1"/>
  <c r="X64" i="1"/>
  <c r="X85" i="1" s="1"/>
  <c r="X88" i="1"/>
  <c r="X93" i="1" s="1"/>
  <c r="X107" i="1"/>
  <c r="X118" i="1" s="1"/>
  <c r="W129" i="1"/>
  <c r="X141" i="1"/>
  <c r="X144" i="1" s="1"/>
  <c r="W144" i="1"/>
  <c r="W157" i="1"/>
  <c r="X167" i="1"/>
  <c r="X168" i="1" s="1"/>
  <c r="X171" i="1"/>
  <c r="X175" i="1" s="1"/>
  <c r="W196" i="1"/>
  <c r="W202" i="1"/>
  <c r="W203" i="1"/>
  <c r="W227" i="1"/>
  <c r="W276" i="1"/>
  <c r="W287" i="1"/>
  <c r="X284" i="1"/>
  <c r="X287" i="1" s="1"/>
  <c r="W346" i="1"/>
  <c r="X343" i="1"/>
  <c r="X345" i="1" s="1"/>
  <c r="X358" i="1"/>
  <c r="W358" i="1"/>
  <c r="W371" i="1"/>
  <c r="X366" i="1"/>
  <c r="X370" i="1" s="1"/>
  <c r="W397" i="1"/>
  <c r="X384" i="1"/>
  <c r="X397" i="1" s="1"/>
  <c r="W405" i="1"/>
  <c r="X400" i="1"/>
  <c r="X404" i="1" s="1"/>
  <c r="W468" i="1"/>
  <c r="X465" i="1"/>
  <c r="X467" i="1" s="1"/>
  <c r="W476" i="1"/>
  <c r="W483" i="1"/>
  <c r="I525" i="1"/>
  <c r="W86" i="1"/>
  <c r="W105" i="1"/>
  <c r="W128" i="1"/>
  <c r="W137" i="1"/>
  <c r="X195" i="1"/>
  <c r="W195" i="1"/>
  <c r="W246" i="1"/>
  <c r="W257" i="1"/>
  <c r="X252" i="1"/>
  <c r="X256" i="1" s="1"/>
  <c r="W270" i="1"/>
  <c r="W288" i="1"/>
  <c r="W304" i="1"/>
  <c r="X303" i="1"/>
  <c r="X304" i="1" s="1"/>
  <c r="W305" i="1"/>
  <c r="W313" i="1"/>
  <c r="X312" i="1"/>
  <c r="X313" i="1" s="1"/>
  <c r="W314" i="1"/>
  <c r="W321" i="1"/>
  <c r="X320" i="1"/>
  <c r="X321" i="1" s="1"/>
  <c r="W322" i="1"/>
  <c r="W422" i="1"/>
  <c r="X419" i="1"/>
  <c r="X421" i="1" s="1"/>
  <c r="S525" i="1"/>
  <c r="W477" i="1"/>
  <c r="N525" i="1"/>
  <c r="W61" i="1"/>
  <c r="W93" i="1"/>
  <c r="W23" i="1"/>
  <c r="W60" i="1"/>
  <c r="F525" i="1"/>
  <c r="W136" i="1"/>
  <c r="X148" i="1"/>
  <c r="X157" i="1" s="1"/>
  <c r="X161" i="1"/>
  <c r="X163" i="1" s="1"/>
  <c r="M525" i="1"/>
  <c r="W245" i="1"/>
  <c r="X230" i="1"/>
  <c r="X245" i="1" s="1"/>
  <c r="W269" i="1"/>
  <c r="W282" i="1"/>
  <c r="W341" i="1"/>
  <c r="W340" i="1"/>
  <c r="W364" i="1"/>
  <c r="W370" i="1"/>
  <c r="W382" i="1"/>
  <c r="W398" i="1"/>
  <c r="W404" i="1"/>
  <c r="W421" i="1"/>
  <c r="X431" i="1"/>
  <c r="W462" i="1"/>
  <c r="W463" i="1"/>
  <c r="X495" i="1"/>
  <c r="X498" i="1" s="1"/>
  <c r="W498" i="1"/>
  <c r="R525" i="1"/>
  <c r="W493" i="1"/>
  <c r="J525" i="1"/>
  <c r="T525" i="1"/>
  <c r="W359" i="1"/>
  <c r="W515" i="1" l="1"/>
  <c r="W518" i="1"/>
  <c r="W519" i="1"/>
  <c r="X520" i="1"/>
</calcChain>
</file>

<file path=xl/sharedStrings.xml><?xml version="1.0" encoding="utf-8"?>
<sst xmlns="http://schemas.openxmlformats.org/spreadsheetml/2006/main" count="2231" uniqueCount="736">
  <si>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</si>
  <si>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</si>
  <si>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</si>
  <si>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</si>
  <si>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</si>
  <si>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</si>
  <si>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</si>
  <si>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</si>
  <si>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</si>
  <si>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</si>
  <si>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</si>
  <si>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</si>
  <si>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</si>
  <si>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</si>
  <si>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</si>
  <si>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</si>
  <si>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</si>
  <si>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</si>
  <si>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</si>
  <si>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</si>
  <si>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</si>
  <si>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</si>
  <si>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</si>
  <si>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</si>
  <si>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</si>
  <si>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</si>
  <si>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</si>
  <si>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</si>
  <si>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</si>
  <si>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</si>
  <si>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</si>
  <si>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</si>
  <si>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</si>
  <si>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</si>
  <si>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</si>
  <si>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</si>
  <si>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</si>
  <si>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</si>
  <si>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</si>
  <si>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</si>
  <si>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</si>
  <si>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</si>
  <si>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</si>
  <si>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</si>
  <si>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</si>
  <si>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</si>
  <si>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</si>
  <si>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</si>
  <si>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</si>
  <si>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</si>
  <si>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</si>
  <si>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</si>
  <si>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</si>
  <si>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</si>
  <si>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</si>
  <si>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</si>
  <si>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</si>
  <si>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</si>
  <si>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</si>
  <si>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</si>
  <si>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</si>
  <si>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</si>
  <si>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</si>
  <si>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</si>
  <si>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</si>
  <si>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</si>
  <si>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</si>
  <si>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</si>
  <si>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</si>
  <si>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</si>
  <si>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</si>
  <si>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</si>
  <si>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</si>
  <si>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</si>
  <si>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</si>
  <si>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</si>
  <si>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</si>
  <si>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</si>
  <si>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</si>
  <si>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</si>
  <si>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</si>
  <si>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</si>
  <si>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</si>
  <si>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</si>
  <si>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</si>
  <si>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</si>
  <si>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</si>
  <si>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</si>
  <si>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</si>
  <si>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</si>
  <si>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</si>
  <si>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</si>
  <si>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</si>
  <si>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</si>
  <si>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</si>
  <si>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</si>
  <si>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</si>
  <si>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</si>
  <si>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</si>
  <si>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</si>
  <si>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</si>
  <si>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</si>
  <si>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</si>
  <si>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</si>
  <si>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</si>
  <si>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</si>
  <si>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</si>
  <si>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</si>
  <si>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</si>
  <si>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</si>
  <si>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</si>
  <si>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</si>
  <si>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</si>
  <si>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</si>
  <si>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</si>
  <si>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</si>
  <si>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</si>
  <si>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</si>
  <si>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</si>
  <si>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</si>
  <si>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</si>
  <si>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</si>
  <si>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</si>
  <si>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</si>
  <si>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</si>
  <si>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</si>
  <si>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</si>
  <si>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</si>
  <si>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</si>
  <si>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</si>
  <si>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</si>
  <si>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</si>
  <si>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</si>
  <si>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</si>
  <si>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</si>
  <si>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</si>
  <si>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</si>
  <si>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</si>
  <si>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</si>
  <si>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</si>
  <si>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</si>
  <si>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</si>
  <si>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</si>
  <si>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</si>
  <si>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</si>
  <si>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</si>
  <si>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</si>
  <si>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</si>
  <si>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</si>
  <si>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</si>
  <si>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</si>
  <si>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</si>
  <si>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</si>
  <si>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</si>
  <si>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</si>
  <si>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</si>
  <si>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</si>
  <si>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</si>
  <si>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</si>
  <si>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</si>
  <si>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</si>
  <si>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</si>
  <si>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</si>
  <si>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</si>
  <si>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</si>
  <si>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</si>
  <si>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</si>
  <si>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</si>
  <si>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</si>
  <si>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</si>
  <si>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</si>
  <si>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</si>
  <si>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</si>
  <si>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</si>
  <si>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</si>
  <si>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</si>
  <si>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</si>
  <si>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</si>
  <si>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</si>
  <si>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</si>
  <si>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</si>
  <si>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</si>
  <si>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</si>
  <si>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</si>
  <si>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</si>
  <si>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</si>
  <si>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</si>
  <si>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</si>
  <si>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</si>
  <si>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</si>
  <si>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</si>
  <si>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</si>
  <si>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</si>
  <si>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</si>
  <si>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</si>
  <si>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</si>
  <si>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</si>
  <si>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</si>
  <si>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</si>
  <si>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</si>
  <si>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</si>
  <si>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</si>
  <si>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</si>
  <si>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</si>
  <si>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</si>
  <si>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</si>
  <si>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</si>
  <si>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</si>
  <si>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</si>
  <si>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</si>
  <si>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</si>
  <si>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</si>
  <si>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</si>
  <si>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</si>
  <si>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</si>
  <si>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</si>
  <si>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</si>
  <si>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</si>
  <si>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</si>
  <si>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</si>
  <si>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</si>
  <si>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</si>
  <si>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</si>
  <si>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</si>
  <si>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</si>
  <si>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</si>
  <si>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</si>
  <si>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</si>
  <si>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</si>
  <si>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</si>
  <si>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</si>
  <si>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</si>
  <si>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</si>
  <si>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</si>
  <si>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</si>
  <si>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</si>
  <si>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</si>
  <si>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</si>
  <si>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</si>
  <si>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</si>
  <si>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</si>
  <si>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</si>
  <si>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</si>
  <si>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</si>
  <si>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</si>
  <si>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</si>
  <si>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</si>
  <si>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</si>
  <si>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</si>
  <si>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</si>
  <si>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</si>
  <si>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</si>
  <si>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</si>
  <si>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</si>
  <si>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</si>
  <si>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</si>
  <si>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</si>
  <si>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</si>
  <si>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</si>
  <si>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</si>
  <si>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</si>
  <si>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</si>
  <si>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</si>
  <si>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</si>
  <si>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</si>
  <si>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</si>
  <si>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</si>
  <si>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</si>
  <si>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</si>
  <si>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</si>
  <si>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</si>
  <si>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</si>
  <si>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</si>
  <si>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</si>
  <si>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</si>
  <si>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</si>
  <si>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</si>
  <si>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</si>
  <si>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</si>
  <si>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</si>
  <si>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</si>
  <si>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</si>
  <si>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</si>
  <si>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</si>
  <si>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</si>
  <si>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</si>
  <si>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</si>
  <si>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</si>
  <si>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</si>
  <si>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</si>
  <si>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</si>
  <si>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</si>
  <si>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</si>
  <si>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</si>
  <si>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</si>
  <si>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</si>
  <si>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</si>
  <si>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</si>
  <si>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</si>
  <si>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</si>
  <si>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</si>
  <si>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</si>
  <si>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</si>
  <si>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</si>
  <si>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</si>
  <si>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</si>
  <si>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</si>
  <si>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</si>
  <si>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</si>
  <si>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</si>
  <si>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</si>
  <si>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</si>
  <si>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</si>
  <si>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</si>
  <si>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</si>
  <si>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</si>
  <si>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</si>
  <si>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</si>
  <si>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</si>
  <si>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</si>
  <si>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</si>
  <si>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</si>
  <si>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</si>
  <si>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</si>
  <si>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</si>
  <si>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</si>
  <si>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</si>
  <si>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</si>
  <si>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</si>
  <si>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</si>
  <si>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</si>
  <si>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</si>
  <si>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</si>
  <si>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</si>
  <si>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</si>
  <si>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</si>
  <si>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</si>
  <si>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</si>
  <si>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</si>
  <si>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</si>
  <si>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</si>
  <si>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</si>
  <si>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</si>
  <si>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</si>
  <si>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</si>
  <si>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</si>
  <si>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</si>
  <si>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</si>
  <si>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</si>
  <si>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</si>
  <si>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</si>
  <si>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</si>
  <si>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</si>
  <si>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</si>
  <si>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</si>
  <si>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</si>
  <si>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</si>
  <si>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</si>
  <si>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</si>
  <si>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</si>
  <si>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</si>
  <si>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</si>
  <si>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</si>
  <si>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</si>
  <si>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</si>
  <si>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</si>
  <si>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</si>
  <si>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</si>
  <si>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</si>
  <si>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</si>
  <si>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</si>
  <si>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</si>
  <si>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</si>
  <si>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</si>
  <si>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</si>
  <si>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</si>
  <si>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</si>
  <si>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</si>
  <si>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</si>
  <si>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</si>
  <si>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</si>
  <si>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</si>
  <si>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</si>
  <si>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</si>
  <si>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</si>
  <si>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</si>
  <si>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</si>
  <si>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</si>
  <si>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</si>
  <si>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</si>
  <si>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</si>
  <si>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</si>
  <si>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</si>
  <si>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</si>
  <si>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</si>
  <si>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</si>
  <si>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</si>
  <si>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</si>
  <si>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</si>
  <si>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</si>
  <si>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</si>
  <si>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</si>
  <si>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</si>
  <si>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</si>
  <si>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</si>
  <si>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</si>
  <si>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</si>
  <si>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</si>
  <si>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</si>
  <si>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</si>
  <si>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</si>
  <si>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</si>
  <si>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</si>
  <si>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</si>
  <si>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</si>
  <si>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</si>
  <si>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</si>
  <si>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</si>
  <si>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</si>
  <si>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</si>
  <si>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</si>
  <si>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</si>
  <si>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</si>
  <si>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</si>
  <si>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</si>
  <si>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</si>
  <si>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</si>
  <si>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</si>
  <si>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</si>
  <si>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</si>
  <si>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</si>
  <si>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</si>
  <si>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</si>
  <si>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</si>
  <si>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</si>
  <si>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</si>
  <si>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</si>
  <si>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</si>
  <si>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</si>
  <si>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</si>
  <si>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</si>
  <si>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</si>
  <si>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</si>
  <si>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</si>
  <si>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</si>
  <si>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</si>
  <si>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</si>
  <si>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</si>
  <si>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</si>
  <si>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</si>
  <si>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</si>
  <si>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</si>
  <si>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</si>
  <si>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</si>
  <si>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</si>
  <si>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</si>
  <si>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</si>
  <si>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</si>
  <si>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</si>
  <si>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</si>
  <si>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</si>
  <si>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</si>
  <si>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</si>
  <si>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</si>
  <si>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</si>
  <si>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</si>
  <si>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</si>
  <si>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</si>
  <si>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</si>
  <si>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</si>
  <si>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</si>
  <si>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</si>
  <si>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</si>
  <si>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</si>
  <si>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</si>
  <si>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</si>
  <si>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</si>
  <si>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</si>
  <si>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</si>
  <si>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</si>
  <si>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</si>
  <si>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</si>
  <si>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</si>
  <si>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</si>
  <si>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</si>
  <si>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</si>
  <si>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</si>
  <si>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</si>
  <si>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</si>
  <si>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</si>
  <si>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</si>
  <si>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</si>
  <si>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</si>
  <si>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</si>
  <si>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</si>
  <si>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</si>
  <si>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</si>
  <si>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</si>
  <si>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</si>
  <si>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</si>
  <si>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</si>
  <si>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</si>
  <si>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</si>
  <si>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</si>
  <si>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</si>
  <si>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</si>
  <si>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</si>
  <si>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</si>
  <si>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</si>
  <si>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</si>
  <si>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</si>
  <si>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</si>
  <si>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</si>
  <si>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</si>
  <si>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</si>
  <si>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</si>
  <si>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</si>
  <si>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</si>
  <si>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</si>
  <si>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</si>
  <si>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</si>
  <si>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</si>
  <si>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</si>
  <si>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</si>
  <si>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</si>
  <si>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</si>
  <si>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</si>
  <si>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</si>
  <si>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</si>
  <si>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</si>
  <si>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</si>
  <si>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</si>
  <si>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</si>
  <si>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</si>
  <si>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</si>
  <si>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</si>
  <si>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</si>
  <si>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</si>
  <si>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</si>
  <si>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</si>
  <si>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</si>
  <si>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</si>
  <si>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</si>
  <si>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</si>
  <si>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</si>
  <si>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</si>
  <si>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</si>
  <si>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</si>
  <si>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</si>
  <si>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</si>
  <si>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</si>
  <si>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</si>
  <si>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</si>
  <si>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</si>
  <si>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</si>
  <si>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</si>
  <si>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</si>
  <si>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</si>
  <si>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</si>
  <si>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</si>
  <si>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</si>
  <si>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</si>
  <si>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</si>
  <si>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</si>
  <si>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</si>
  <si>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</si>
  <si>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</si>
  <si>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</si>
  <si>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</si>
  <si>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</si>
  <si>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</si>
  <si>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</si>
  <si>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</si>
  <si>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</si>
  <si>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</si>
  <si>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</si>
  <si>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</si>
  <si>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</si>
  <si>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</si>
  <si>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</si>
  <si>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</si>
  <si>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</si>
  <si>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</si>
  <si>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</si>
  <si>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</si>
  <si>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</si>
  <si>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</si>
  <si>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</si>
  <si>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</si>
  <si>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</si>
  <si>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</si>
  <si>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</si>
  <si>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</si>
  <si>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</si>
  <si>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</si>
  <si>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</si>
  <si>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</si>
  <si>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</si>
  <si>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</si>
  <si>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</si>
  <si>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</si>
  <si>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</si>
  <si>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</si>
  <si>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</si>
  <si>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</si>
  <si>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</si>
  <si>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</si>
  <si>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</si>
  <si>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</si>
  <si>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</si>
  <si>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</si>
  <si>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</si>
  <si>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</si>
  <si>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</si>
  <si>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</si>
  <si>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</si>
  <si>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</si>
  <si>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</si>
  <si>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</si>
  <si>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</si>
  <si>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</si>
  <si>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</si>
  <si>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</si>
  <si>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</si>
  <si>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</si>
  <si>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</si>
  <si>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</si>
  <si>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</si>
  <si>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</si>
  <si>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</si>
  <si>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</si>
  <si>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</si>
  <si>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</si>
  <si>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</si>
  <si>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</si>
  <si>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</si>
  <si>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</si>
  <si>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</si>
  <si>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</si>
  <si>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</si>
  <si>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</si>
  <si>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</si>
  <si>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</si>
  <si>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</si>
  <si>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</si>
  <si>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</si>
  <si>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</si>
  <si>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</si>
  <si>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</si>
  <si>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</si>
  <si>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</si>
  <si>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</si>
  <si>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</si>
  <si>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</si>
  <si>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</si>
  <si>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</si>
  <si>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</si>
  <si>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</si>
  <si>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</si>
  <si>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</si>
  <si>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</si>
  <si>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</si>
  <si>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</si>
  <si>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</si>
  <si>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</si>
  <si>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</si>
  <si>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</si>
  <si>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</si>
  <si>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</si>
  <si>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</si>
  <si>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</si>
  <si>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</si>
  <si>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</si>
  <si>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</si>
  <si>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</si>
  <si>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</si>
  <si>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</si>
  <si>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</si>
  <si>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</si>
  <si>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</si>
  <si>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</si>
  <si>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</si>
  <si>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</si>
  <si>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</si>
  <si>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</si>
  <si>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</si>
  <si>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</si>
  <si>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</si>
  <si>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</si>
  <si>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</si>
  <si>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</si>
  <si>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</si>
  <si>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</si>
  <si>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</si>
  <si>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</si>
  <si>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</si>
  <si>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</si>
  <si>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</si>
  <si>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</si>
  <si>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</si>
  <si>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</si>
  <si>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</si>
  <si>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</si>
  <si>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</si>
  <si>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</si>
  <si>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</si>
  <si>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</si>
  <si>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</si>
  <si>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</si>
  <si>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</si>
  <si>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</si>
  <si>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</si>
  <si>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</si>
  <si>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</si>
  <si>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</si>
  <si>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</si>
  <si>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</si>
  <si>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</si>
  <si>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</si>
  <si>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</si>
  <si>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</si>
  <si>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</si>
  <si>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</si>
  <si>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</si>
  <si>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</si>
  <si>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</si>
  <si>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</si>
  <si>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</si>
  <si>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</si>
  <si>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</si>
  <si>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</si>
  <si>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</si>
  <si>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</si>
  <si>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</si>
  <si>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</si>
  <si>
    <t>111007-С252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</si>
</sst>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500" t="s">
        <v>0</v>
      </c>
      <c r="E1" s="361"/>
      <c r="F1" s="361"/>
      <c r="G1" s="12" t="s">
        <v>1</v>
      </c>
      <c r="H1" s="500" t="s">
        <v>2</v>
      </c>
      <c r="I1" s="361"/>
      <c r="J1" s="361"/>
      <c r="K1" s="361"/>
      <c r="L1" s="361"/>
      <c r="M1" s="361"/>
      <c r="N1" s="361"/>
      <c r="O1" s="361"/>
      <c r="P1" s="360" t="s">
        <v>3</v>
      </c>
      <c r="Q1" s="361"/>
      <c r="R1" s="3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7"/>
      <c r="P2" s="367"/>
      <c r="Q2" s="367"/>
      <c r="R2" s="367"/>
      <c r="S2" s="367"/>
      <c r="T2" s="367"/>
      <c r="U2" s="367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7"/>
      <c r="O3" s="367"/>
      <c r="P3" s="367"/>
      <c r="Q3" s="367"/>
      <c r="R3" s="367"/>
      <c r="S3" s="367"/>
      <c r="T3" s="367"/>
      <c r="U3" s="367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665" t="s">
        <v>8</v>
      </c>
      <c r="B5" s="396"/>
      <c r="C5" s="397"/>
      <c r="D5" s="657" t="s">
        <v>735</v>
      </c>
      <c r="E5" s="658"/>
      <c r="F5" s="426" t="s">
        <v>9</v>
      </c>
      <c r="G5" s="397"/>
      <c r="H5" s="657" t="s">
        <v>734</v>
      </c>
      <c r="I5" s="695"/>
      <c r="J5" s="695"/>
      <c r="K5" s="695"/>
      <c r="L5" s="658"/>
      <c r="N5" s="24" t="s">
        <v>10</v>
      </c>
      <c r="O5" s="415">
        <v>45348</v>
      </c>
      <c r="P5" s="416"/>
      <c r="R5" s="409" t="s">
        <v>11</v>
      </c>
      <c r="S5" s="410"/>
      <c r="T5" s="568" t="s">
        <v>12</v>
      </c>
      <c r="U5" s="416"/>
      <c r="Z5" s="51"/>
      <c r="AA5" s="51"/>
      <c r="AB5" s="51"/>
    </row>
    <row r="6" spans="1:29" s="351" customFormat="1" ht="24" customHeight="1" x14ac:dyDescent="0.2">
      <c r="A6" s="665" t="s">
        <v>13</v>
      </c>
      <c r="B6" s="396"/>
      <c r="C6" s="397"/>
      <c r="D6" s="466" t="s">
        <v>14</v>
      </c>
      <c r="E6" s="467"/>
      <c r="F6" s="467"/>
      <c r="G6" s="467"/>
      <c r="H6" s="467"/>
      <c r="I6" s="467"/>
      <c r="J6" s="467"/>
      <c r="K6" s="467"/>
      <c r="L6" s="416"/>
      <c r="N6" s="24" t="s">
        <v>15</v>
      </c>
      <c r="O6" s="637" t="str">
        <f>IF(O5=0," ",CHOOSE(WEEKDAY(O5,2),"Понедельник","Вторник","Среда","Четверг","Пятница","Суббота","Воскресенье"))</f>
        <v>Понедельник</v>
      </c>
      <c r="P6" s="364"/>
      <c r="R6" s="690" t="s">
        <v>16</v>
      </c>
      <c r="S6" s="410"/>
      <c r="T6" s="574" t="s">
        <v>17</v>
      </c>
      <c r="U6" s="575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37" t="str">
        <f>IFERROR(VLOOKUP(DeliveryAddress,Table,3,0),1)</f>
        <v>1</v>
      </c>
      <c r="E7" s="538"/>
      <c r="F7" s="538"/>
      <c r="G7" s="538"/>
      <c r="H7" s="538"/>
      <c r="I7" s="538"/>
      <c r="J7" s="538"/>
      <c r="K7" s="538"/>
      <c r="L7" s="476"/>
      <c r="N7" s="24"/>
      <c r="O7" s="42"/>
      <c r="P7" s="42"/>
      <c r="R7" s="367"/>
      <c r="S7" s="410"/>
      <c r="T7" s="576"/>
      <c r="U7" s="577"/>
      <c r="Z7" s="51"/>
      <c r="AA7" s="51"/>
      <c r="AB7" s="51"/>
    </row>
    <row r="8" spans="1:29" s="351" customFormat="1" ht="25.5" customHeight="1" x14ac:dyDescent="0.2">
      <c r="A8" s="386" t="s">
        <v>18</v>
      </c>
      <c r="B8" s="358"/>
      <c r="C8" s="359"/>
      <c r="D8" s="662"/>
      <c r="E8" s="663"/>
      <c r="F8" s="663"/>
      <c r="G8" s="663"/>
      <c r="H8" s="663"/>
      <c r="I8" s="663"/>
      <c r="J8" s="663"/>
      <c r="K8" s="663"/>
      <c r="L8" s="664"/>
      <c r="N8" s="24" t="s">
        <v>19</v>
      </c>
      <c r="O8" s="441">
        <v>0.33333333333333331</v>
      </c>
      <c r="P8" s="416"/>
      <c r="R8" s="367"/>
      <c r="S8" s="410"/>
      <c r="T8" s="576"/>
      <c r="U8" s="577"/>
      <c r="Z8" s="51"/>
      <c r="AA8" s="51"/>
      <c r="AB8" s="51"/>
    </row>
    <row r="9" spans="1:29" s="351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453"/>
      <c r="E9" s="408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N9" s="26" t="s">
        <v>20</v>
      </c>
      <c r="O9" s="415"/>
      <c r="P9" s="416"/>
      <c r="R9" s="367"/>
      <c r="S9" s="410"/>
      <c r="T9" s="578"/>
      <c r="U9" s="579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453"/>
      <c r="E10" s="408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483" t="str">
        <f>IFERROR(VLOOKUP($D$10,Proxy,2,FALSE),"")</f>
        <v/>
      </c>
      <c r="I10" s="367"/>
      <c r="J10" s="367"/>
      <c r="K10" s="367"/>
      <c r="L10" s="367"/>
      <c r="N10" s="26" t="s">
        <v>21</v>
      </c>
      <c r="O10" s="441"/>
      <c r="P10" s="416"/>
      <c r="S10" s="24" t="s">
        <v>22</v>
      </c>
      <c r="T10" s="702" t="s">
        <v>23</v>
      </c>
      <c r="U10" s="575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16"/>
      <c r="S11" s="24" t="s">
        <v>26</v>
      </c>
      <c r="T11" s="431" t="s">
        <v>27</v>
      </c>
      <c r="U11" s="432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42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5"/>
      <c r="P12" s="476"/>
      <c r="Q12" s="23"/>
      <c r="S12" s="24"/>
      <c r="T12" s="361"/>
      <c r="U12" s="367"/>
      <c r="Z12" s="51"/>
      <c r="AA12" s="51"/>
      <c r="AB12" s="51"/>
    </row>
    <row r="13" spans="1:29" s="351" customFormat="1" ht="23.25" customHeight="1" x14ac:dyDescent="0.2">
      <c r="A13" s="42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1"/>
      <c r="P13" s="432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42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425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91" t="s">
        <v>34</v>
      </c>
      <c r="O15" s="361"/>
      <c r="P15" s="361"/>
      <c r="Q15" s="361"/>
      <c r="R15" s="3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668" t="s">
        <v>37</v>
      </c>
      <c r="D17" s="369" t="s">
        <v>38</v>
      </c>
      <c r="E17" s="37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624"/>
      <c r="P17" s="624"/>
      <c r="Q17" s="624"/>
      <c r="R17" s="370"/>
      <c r="S17" s="414" t="s">
        <v>48</v>
      </c>
      <c r="T17" s="397"/>
      <c r="U17" s="369" t="s">
        <v>49</v>
      </c>
      <c r="V17" s="369" t="s">
        <v>50</v>
      </c>
      <c r="W17" s="728" t="s">
        <v>51</v>
      </c>
      <c r="X17" s="369" t="s">
        <v>52</v>
      </c>
      <c r="Y17" s="384" t="s">
        <v>53</v>
      </c>
      <c r="Z17" s="384" t="s">
        <v>54</v>
      </c>
      <c r="AA17" s="384" t="s">
        <v>55</v>
      </c>
      <c r="AB17" s="683"/>
      <c r="AC17" s="684"/>
      <c r="AD17" s="604"/>
      <c r="BA17" s="678" t="s">
        <v>56</v>
      </c>
    </row>
    <row r="18" spans="1:53" ht="14.25" customHeight="1" x14ac:dyDescent="0.2">
      <c r="A18" s="376"/>
      <c r="B18" s="376"/>
      <c r="C18" s="376"/>
      <c r="D18" s="371"/>
      <c r="E18" s="372"/>
      <c r="F18" s="376"/>
      <c r="G18" s="376"/>
      <c r="H18" s="376"/>
      <c r="I18" s="376"/>
      <c r="J18" s="376"/>
      <c r="K18" s="376"/>
      <c r="L18" s="376"/>
      <c r="M18" s="376"/>
      <c r="N18" s="371"/>
      <c r="O18" s="625"/>
      <c r="P18" s="625"/>
      <c r="Q18" s="625"/>
      <c r="R18" s="372"/>
      <c r="S18" s="350" t="s">
        <v>57</v>
      </c>
      <c r="T18" s="350" t="s">
        <v>58</v>
      </c>
      <c r="U18" s="376"/>
      <c r="V18" s="376"/>
      <c r="W18" s="729"/>
      <c r="X18" s="376"/>
      <c r="Y18" s="385"/>
      <c r="Z18" s="385"/>
      <c r="AA18" s="685"/>
      <c r="AB18" s="686"/>
      <c r="AC18" s="687"/>
      <c r="AD18" s="605"/>
      <c r="BA18" s="367"/>
    </row>
    <row r="19" spans="1:53" ht="27.75" hidden="1" customHeight="1" x14ac:dyDescent="0.2">
      <c r="A19" s="374" t="s">
        <v>59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48"/>
      <c r="Z19" s="48"/>
    </row>
    <row r="20" spans="1:53" ht="16.5" hidden="1" customHeight="1" x14ac:dyDescent="0.25">
      <c r="A20" s="383" t="s">
        <v>59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49"/>
      <c r="Z20" s="349"/>
    </row>
    <row r="21" spans="1:53" ht="14.25" hidden="1" customHeight="1" x14ac:dyDescent="0.25">
      <c r="A21" s="377" t="s">
        <v>60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3">
        <v>4607091389258</v>
      </c>
      <c r="E22" s="364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64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6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77" t="s">
        <v>68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3">
        <v>4607091383881</v>
      </c>
      <c r="E26" s="364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64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3">
        <v>4607091388237</v>
      </c>
      <c r="E27" s="364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64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3">
        <v>4607091383935</v>
      </c>
      <c r="E28" s="364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64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3">
        <v>4680115881853</v>
      </c>
      <c r="E29" s="364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64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3">
        <v>4607091383911</v>
      </c>
      <c r="E30" s="364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64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3">
        <v>4607091383911</v>
      </c>
      <c r="E31" s="364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">
        <v>80</v>
      </c>
      <c r="O31" s="363"/>
      <c r="P31" s="363"/>
      <c r="Q31" s="363"/>
      <c r="R31" s="364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3">
        <v>4607091388244</v>
      </c>
      <c r="E32" s="364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64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6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57" t="s">
        <v>66</v>
      </c>
      <c r="O33" s="358"/>
      <c r="P33" s="358"/>
      <c r="Q33" s="358"/>
      <c r="R33" s="358"/>
      <c r="S33" s="358"/>
      <c r="T33" s="359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57" t="s">
        <v>66</v>
      </c>
      <c r="O34" s="358"/>
      <c r="P34" s="358"/>
      <c r="Q34" s="358"/>
      <c r="R34" s="358"/>
      <c r="S34" s="358"/>
      <c r="T34" s="359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77" t="s">
        <v>83</v>
      </c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3">
        <v>4607091388503</v>
      </c>
      <c r="E36" s="364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64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6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57" t="s">
        <v>66</v>
      </c>
      <c r="O37" s="358"/>
      <c r="P37" s="358"/>
      <c r="Q37" s="358"/>
      <c r="R37" s="358"/>
      <c r="S37" s="358"/>
      <c r="T37" s="359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57" t="s">
        <v>66</v>
      </c>
      <c r="O38" s="358"/>
      <c r="P38" s="358"/>
      <c r="Q38" s="358"/>
      <c r="R38" s="358"/>
      <c r="S38" s="358"/>
      <c r="T38" s="359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77" t="s">
        <v>88</v>
      </c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3">
        <v>4607091388282</v>
      </c>
      <c r="E40" s="364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64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6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57" t="s">
        <v>66</v>
      </c>
      <c r="O41" s="358"/>
      <c r="P41" s="358"/>
      <c r="Q41" s="358"/>
      <c r="R41" s="358"/>
      <c r="S41" s="358"/>
      <c r="T41" s="359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57" t="s">
        <v>66</v>
      </c>
      <c r="O42" s="358"/>
      <c r="P42" s="358"/>
      <c r="Q42" s="358"/>
      <c r="R42" s="358"/>
      <c r="S42" s="358"/>
      <c r="T42" s="359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77" t="s">
        <v>92</v>
      </c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3">
        <v>4607091389111</v>
      </c>
      <c r="E44" s="364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64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6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57" t="s">
        <v>66</v>
      </c>
      <c r="O45" s="358"/>
      <c r="P45" s="358"/>
      <c r="Q45" s="358"/>
      <c r="R45" s="358"/>
      <c r="S45" s="358"/>
      <c r="T45" s="359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57" t="s">
        <v>66</v>
      </c>
      <c r="O46" s="358"/>
      <c r="P46" s="358"/>
      <c r="Q46" s="358"/>
      <c r="R46" s="358"/>
      <c r="S46" s="358"/>
      <c r="T46" s="359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374" t="s">
        <v>95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375"/>
      <c r="Y47" s="48"/>
      <c r="Z47" s="48"/>
    </row>
    <row r="48" spans="1:53" ht="16.5" hidden="1" customHeight="1" x14ac:dyDescent="0.25">
      <c r="A48" s="383" t="s">
        <v>96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49"/>
      <c r="Z48" s="349"/>
    </row>
    <row r="49" spans="1:53" ht="14.25" hidden="1" customHeight="1" x14ac:dyDescent="0.25">
      <c r="A49" s="377" t="s">
        <v>97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48"/>
      <c r="Z49" s="348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73">
        <v>4680115881440</v>
      </c>
      <c r="E50" s="364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64"/>
      <c r="S50" s="34"/>
      <c r="T50" s="34"/>
      <c r="U50" s="35" t="s">
        <v>65</v>
      </c>
      <c r="V50" s="353">
        <v>0</v>
      </c>
      <c r="W50" s="354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3">
        <v>4680115881433</v>
      </c>
      <c r="E51" s="364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64"/>
      <c r="S51" s="34"/>
      <c r="T51" s="34"/>
      <c r="U51" s="35" t="s">
        <v>65</v>
      </c>
      <c r="V51" s="353">
        <v>90</v>
      </c>
      <c r="W51" s="354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66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57" t="s">
        <v>66</v>
      </c>
      <c r="O52" s="358"/>
      <c r="P52" s="358"/>
      <c r="Q52" s="358"/>
      <c r="R52" s="358"/>
      <c r="S52" s="358"/>
      <c r="T52" s="359"/>
      <c r="U52" s="37" t="s">
        <v>67</v>
      </c>
      <c r="V52" s="355">
        <f>IFERROR(V50/H50,"0")+IFERROR(V51/H51,"0")</f>
        <v>33.333333333333329</v>
      </c>
      <c r="W52" s="355">
        <f>IFERROR(W50/H50,"0")+IFERROR(W51/H51,"0")</f>
        <v>34</v>
      </c>
      <c r="X52" s="355">
        <f>IFERROR(IF(X50="",0,X50),"0")+IFERROR(IF(X51="",0,X51),"0")</f>
        <v>0.25602000000000003</v>
      </c>
      <c r="Y52" s="356"/>
      <c r="Z52" s="356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57" t="s">
        <v>66</v>
      </c>
      <c r="O53" s="358"/>
      <c r="P53" s="358"/>
      <c r="Q53" s="358"/>
      <c r="R53" s="358"/>
      <c r="S53" s="358"/>
      <c r="T53" s="359"/>
      <c r="U53" s="37" t="s">
        <v>65</v>
      </c>
      <c r="V53" s="355">
        <f>IFERROR(SUM(V50:V51),"0")</f>
        <v>90</v>
      </c>
      <c r="W53" s="355">
        <f>IFERROR(SUM(W50:W51),"0")</f>
        <v>91.800000000000011</v>
      </c>
      <c r="X53" s="37"/>
      <c r="Y53" s="356"/>
      <c r="Z53" s="356"/>
    </row>
    <row r="54" spans="1:53" ht="16.5" hidden="1" customHeight="1" x14ac:dyDescent="0.25">
      <c r="A54" s="383" t="s">
        <v>104</v>
      </c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49"/>
      <c r="Z54" s="349"/>
    </row>
    <row r="55" spans="1:53" ht="14.25" hidden="1" customHeight="1" x14ac:dyDescent="0.25">
      <c r="A55" s="377" t="s">
        <v>105</v>
      </c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3">
        <v>4680115881426</v>
      </c>
      <c r="E56" s="364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64"/>
      <c r="S56" s="34"/>
      <c r="T56" s="34"/>
      <c r="U56" s="35" t="s">
        <v>65</v>
      </c>
      <c r="V56" s="353">
        <v>400</v>
      </c>
      <c r="W56" s="354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3">
        <v>4680115881426</v>
      </c>
      <c r="E57" s="364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64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3">
        <v>4680115881419</v>
      </c>
      <c r="E58" s="364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64"/>
      <c r="S58" s="34"/>
      <c r="T58" s="34"/>
      <c r="U58" s="35" t="s">
        <v>65</v>
      </c>
      <c r="V58" s="353">
        <v>315</v>
      </c>
      <c r="W58" s="354">
        <f>IFERROR(IF(V58="",0,CEILING((V58/$H58),1)*$H58),"")</f>
        <v>315</v>
      </c>
      <c r="X58" s="36">
        <f>IFERROR(IF(W58=0,"",ROUNDUP(W58/H58,0)*0.00937),"")</f>
        <v>0.65590000000000004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3">
        <v>4680115881525</v>
      </c>
      <c r="E59" s="364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8" t="s">
        <v>114</v>
      </c>
      <c r="O59" s="363"/>
      <c r="P59" s="363"/>
      <c r="Q59" s="363"/>
      <c r="R59" s="364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6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57" t="s">
        <v>66</v>
      </c>
      <c r="O60" s="358"/>
      <c r="P60" s="358"/>
      <c r="Q60" s="358"/>
      <c r="R60" s="358"/>
      <c r="S60" s="358"/>
      <c r="T60" s="359"/>
      <c r="U60" s="37" t="s">
        <v>67</v>
      </c>
      <c r="V60" s="355">
        <f>IFERROR(V56/H56,"0")+IFERROR(V57/H57,"0")+IFERROR(V58/H58,"0")+IFERROR(V59/H59,"0")</f>
        <v>107.03703703703704</v>
      </c>
      <c r="W60" s="355">
        <f>IFERROR(W56/H56,"0")+IFERROR(W57/H57,"0")+IFERROR(W58/H58,"0")+IFERROR(W59/H59,"0")</f>
        <v>108</v>
      </c>
      <c r="X60" s="355">
        <f>IFERROR(IF(X56="",0,X56),"0")+IFERROR(IF(X57="",0,X57),"0")+IFERROR(IF(X58="",0,X58),"0")+IFERROR(IF(X59="",0,X59),"0")</f>
        <v>1.4823999999999999</v>
      </c>
      <c r="Y60" s="356"/>
      <c r="Z60" s="356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57" t="s">
        <v>66</v>
      </c>
      <c r="O61" s="358"/>
      <c r="P61" s="358"/>
      <c r="Q61" s="358"/>
      <c r="R61" s="358"/>
      <c r="S61" s="358"/>
      <c r="T61" s="359"/>
      <c r="U61" s="37" t="s">
        <v>65</v>
      </c>
      <c r="V61" s="355">
        <f>IFERROR(SUM(V56:V59),"0")</f>
        <v>715</v>
      </c>
      <c r="W61" s="355">
        <f>IFERROR(SUM(W56:W59),"0")</f>
        <v>725.40000000000009</v>
      </c>
      <c r="X61" s="37"/>
      <c r="Y61" s="356"/>
      <c r="Z61" s="356"/>
    </row>
    <row r="62" spans="1:53" ht="16.5" hidden="1" customHeight="1" x14ac:dyDescent="0.25">
      <c r="A62" s="383" t="s">
        <v>95</v>
      </c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49"/>
      <c r="Z62" s="349"/>
    </row>
    <row r="63" spans="1:53" ht="14.25" hidden="1" customHeight="1" x14ac:dyDescent="0.25">
      <c r="A63" s="377" t="s">
        <v>105</v>
      </c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48"/>
      <c r="Z63" s="348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73">
        <v>4607091382945</v>
      </c>
      <c r="E64" s="364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64"/>
      <c r="S64" s="34"/>
      <c r="T64" s="34"/>
      <c r="U64" s="35" t="s">
        <v>65</v>
      </c>
      <c r="V64" s="353">
        <v>30</v>
      </c>
      <c r="W64" s="354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73">
        <v>4607091385670</v>
      </c>
      <c r="E65" s="364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64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73">
        <v>4607091385670</v>
      </c>
      <c r="E66" s="364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64"/>
      <c r="S66" s="34"/>
      <c r="T66" s="34"/>
      <c r="U66" s="35" t="s">
        <v>65</v>
      </c>
      <c r="V66" s="353">
        <v>200</v>
      </c>
      <c r="W66" s="354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3">
        <v>4680115883956</v>
      </c>
      <c r="E67" s="364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64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3">
        <v>4680115881327</v>
      </c>
      <c r="E68" s="364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64"/>
      <c r="S68" s="34"/>
      <c r="T68" s="34"/>
      <c r="U68" s="35" t="s">
        <v>65</v>
      </c>
      <c r="V68" s="353">
        <v>250</v>
      </c>
      <c r="W68" s="354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3">
        <v>4680115882133</v>
      </c>
      <c r="E69" s="364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64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3">
        <v>4680115882133</v>
      </c>
      <c r="E70" s="364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64"/>
      <c r="S70" s="34"/>
      <c r="T70" s="34"/>
      <c r="U70" s="35" t="s">
        <v>65</v>
      </c>
      <c r="V70" s="353">
        <v>60</v>
      </c>
      <c r="W70" s="354">
        <f t="shared" si="2"/>
        <v>67.199999999999989</v>
      </c>
      <c r="X70" s="36">
        <f t="shared" si="3"/>
        <v>0.1305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3">
        <v>4607091382952</v>
      </c>
      <c r="E71" s="364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64"/>
      <c r="S71" s="34"/>
      <c r="T71" s="34"/>
      <c r="U71" s="35" t="s">
        <v>65</v>
      </c>
      <c r="V71" s="353">
        <v>15</v>
      </c>
      <c r="W71" s="354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73">
        <v>4607091385687</v>
      </c>
      <c r="E72" s="364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64"/>
      <c r="S72" s="34"/>
      <c r="T72" s="34"/>
      <c r="U72" s="35" t="s">
        <v>65</v>
      </c>
      <c r="V72" s="353">
        <v>120</v>
      </c>
      <c r="W72" s="354">
        <f t="shared" si="2"/>
        <v>120</v>
      </c>
      <c r="X72" s="36">
        <f t="shared" ref="X72:X78" si="4">IFERROR(IF(W72=0,"",ROUNDUP(W72/H72,0)*0.00937),"")</f>
        <v>0.28110000000000002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73">
        <v>4680115882539</v>
      </c>
      <c r="E73" s="364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64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3">
        <v>4607091384604</v>
      </c>
      <c r="E74" s="364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64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3">
        <v>4680115880283</v>
      </c>
      <c r="E75" s="364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64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3">
        <v>4680115883949</v>
      </c>
      <c r="E76" s="364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64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3">
        <v>4680115881518</v>
      </c>
      <c r="E77" s="364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64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3">
        <v>4680115881303</v>
      </c>
      <c r="E78" s="364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64"/>
      <c r="S78" s="34"/>
      <c r="T78" s="34"/>
      <c r="U78" s="35" t="s">
        <v>65</v>
      </c>
      <c r="V78" s="353">
        <v>1080</v>
      </c>
      <c r="W78" s="354">
        <f t="shared" si="2"/>
        <v>1080</v>
      </c>
      <c r="X78" s="36">
        <f t="shared" si="4"/>
        <v>2.2488000000000001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73">
        <v>4680115882577</v>
      </c>
      <c r="E79" s="364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64"/>
      <c r="S79" s="34"/>
      <c r="T79" s="34"/>
      <c r="U79" s="35" t="s">
        <v>65</v>
      </c>
      <c r="V79" s="353">
        <v>40</v>
      </c>
      <c r="W79" s="354">
        <f t="shared" si="2"/>
        <v>41.6</v>
      </c>
      <c r="X79" s="36">
        <f>IFERROR(IF(W79=0,"",ROUNDUP(W79/H79,0)*0.00753),"")</f>
        <v>9.7890000000000005E-2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3">
        <v>4680115882577</v>
      </c>
      <c r="E80" s="364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64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3">
        <v>4680115882720</v>
      </c>
      <c r="E81" s="364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64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3">
        <v>4680115880269</v>
      </c>
      <c r="E82" s="364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64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3">
        <v>4680115880429</v>
      </c>
      <c r="E83" s="364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64"/>
      <c r="S83" s="34"/>
      <c r="T83" s="34"/>
      <c r="U83" s="35" t="s">
        <v>65</v>
      </c>
      <c r="V83" s="353">
        <v>202.5</v>
      </c>
      <c r="W83" s="354">
        <f t="shared" si="2"/>
        <v>202.5</v>
      </c>
      <c r="X83" s="36">
        <f>IFERROR(IF(W83=0,"",ROUNDUP(W83/H83,0)*0.00937),"")</f>
        <v>0.42164999999999997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3">
        <v>4680115881457</v>
      </c>
      <c r="E84" s="364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64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6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8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381.54100529100526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384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4.1963400000000002</v>
      </c>
      <c r="Y85" s="356"/>
      <c r="Z85" s="356"/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55">
        <f>IFERROR(SUM(V64:V84),"0")</f>
        <v>1997.5</v>
      </c>
      <c r="W86" s="355">
        <f>IFERROR(SUM(W64:W84),"0")</f>
        <v>2020.6999999999998</v>
      </c>
      <c r="X86" s="37"/>
      <c r="Y86" s="356"/>
      <c r="Z86" s="356"/>
    </row>
    <row r="87" spans="1:53" ht="14.25" hidden="1" customHeight="1" x14ac:dyDescent="0.25">
      <c r="A87" s="377" t="s">
        <v>97</v>
      </c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7"/>
      <c r="N87" s="367"/>
      <c r="O87" s="367"/>
      <c r="P87" s="367"/>
      <c r="Q87" s="367"/>
      <c r="R87" s="367"/>
      <c r="S87" s="367"/>
      <c r="T87" s="367"/>
      <c r="U87" s="367"/>
      <c r="V87" s="367"/>
      <c r="W87" s="367"/>
      <c r="X87" s="36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3">
        <v>4680115881488</v>
      </c>
      <c r="E88" s="364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64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3">
        <v>4607091384765</v>
      </c>
      <c r="E89" s="364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5" t="s">
        <v>160</v>
      </c>
      <c r="O89" s="363"/>
      <c r="P89" s="363"/>
      <c r="Q89" s="363"/>
      <c r="R89" s="364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3">
        <v>4680115882751</v>
      </c>
      <c r="E90" s="364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64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3">
        <v>4680115882775</v>
      </c>
      <c r="E91" s="364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64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3">
        <v>4680115880658</v>
      </c>
      <c r="E92" s="364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64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6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77" t="s">
        <v>60</v>
      </c>
      <c r="B95" s="367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3">
        <v>4607091387667</v>
      </c>
      <c r="E96" s="364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64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3">
        <v>4607091387636</v>
      </c>
      <c r="E97" s="364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64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3">
        <v>4607091382426</v>
      </c>
      <c r="E98" s="364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64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3">
        <v>4607091386547</v>
      </c>
      <c r="E99" s="364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64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3">
        <v>4607091384734</v>
      </c>
      <c r="E100" s="364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8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64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3">
        <v>4607091382464</v>
      </c>
      <c r="E101" s="364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64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73">
        <v>4680115883444</v>
      </c>
      <c r="E102" s="364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64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73">
        <v>4680115883444</v>
      </c>
      <c r="E103" s="364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64"/>
      <c r="S103" s="34"/>
      <c r="T103" s="34"/>
      <c r="U103" s="35" t="s">
        <v>65</v>
      </c>
      <c r="V103" s="353">
        <v>0</v>
      </c>
      <c r="W103" s="35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6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0</v>
      </c>
      <c r="W104" s="355">
        <f>IFERROR(W96/H96,"0")+IFERROR(W97/H97,"0")+IFERROR(W98/H98,"0")+IFERROR(W99/H99,"0")+IFERROR(W100/H100,"0")+IFERROR(W101/H101,"0")+IFERROR(W102/H102,"0")+IFERROR(W103/H103,"0")</f>
        <v>0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6"/>
      <c r="Z104" s="356"/>
    </row>
    <row r="105" spans="1:53" hidden="1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55">
        <f>IFERROR(SUM(V96:V103),"0")</f>
        <v>0</v>
      </c>
      <c r="W105" s="355">
        <f>IFERROR(SUM(W96:W103),"0")</f>
        <v>0</v>
      </c>
      <c r="X105" s="37"/>
      <c r="Y105" s="356"/>
      <c r="Z105" s="356"/>
    </row>
    <row r="106" spans="1:53" ht="14.25" hidden="1" customHeight="1" x14ac:dyDescent="0.25">
      <c r="A106" s="377" t="s">
        <v>68</v>
      </c>
      <c r="B106" s="367"/>
      <c r="C106" s="367"/>
      <c r="D106" s="367"/>
      <c r="E106" s="367"/>
      <c r="F106" s="367"/>
      <c r="G106" s="367"/>
      <c r="H106" s="367"/>
      <c r="I106" s="367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3">
        <v>4607091386967</v>
      </c>
      <c r="E107" s="364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64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3">
        <v>4607091386967</v>
      </c>
      <c r="E108" s="364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64"/>
      <c r="S108" s="34"/>
      <c r="T108" s="34"/>
      <c r="U108" s="35" t="s">
        <v>65</v>
      </c>
      <c r="V108" s="353">
        <v>200</v>
      </c>
      <c r="W108" s="354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3">
        <v>4607091385304</v>
      </c>
      <c r="E109" s="364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64"/>
      <c r="S109" s="34"/>
      <c r="T109" s="34"/>
      <c r="U109" s="35" t="s">
        <v>65</v>
      </c>
      <c r="V109" s="353">
        <v>50</v>
      </c>
      <c r="W109" s="354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3">
        <v>4607091386264</v>
      </c>
      <c r="E110" s="364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64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3">
        <v>4680115882584</v>
      </c>
      <c r="E111" s="364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64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3">
        <v>4680115882584</v>
      </c>
      <c r="E112" s="364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64"/>
      <c r="S112" s="34"/>
      <c r="T112" s="34"/>
      <c r="U112" s="35" t="s">
        <v>65</v>
      </c>
      <c r="V112" s="353">
        <v>59.400000000000013</v>
      </c>
      <c r="W112" s="354">
        <f t="shared" si="6"/>
        <v>60.720000000000006</v>
      </c>
      <c r="X112" s="36">
        <f>IFERROR(IF(W112=0,"",ROUNDUP(W112/H112,0)*0.00753),"")</f>
        <v>0.17319000000000001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3">
        <v>4607091385731</v>
      </c>
      <c r="E113" s="364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64"/>
      <c r="S113" s="34"/>
      <c r="T113" s="34"/>
      <c r="U113" s="35" t="s">
        <v>65</v>
      </c>
      <c r="V113" s="353">
        <v>315</v>
      </c>
      <c r="W113" s="354">
        <f t="shared" si="6"/>
        <v>315.90000000000003</v>
      </c>
      <c r="X113" s="36">
        <f>IFERROR(IF(W113=0,"",ROUNDUP(W113/H113,0)*0.00753),"")</f>
        <v>0.88101000000000007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3">
        <v>4680115880214</v>
      </c>
      <c r="E114" s="364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64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3">
        <v>4680115880894</v>
      </c>
      <c r="E115" s="364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64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3">
        <v>4607091385427</v>
      </c>
      <c r="E116" s="364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64"/>
      <c r="S116" s="34"/>
      <c r="T116" s="34"/>
      <c r="U116" s="35" t="s">
        <v>65</v>
      </c>
      <c r="V116" s="353">
        <v>30</v>
      </c>
      <c r="W116" s="354">
        <f t="shared" si="6"/>
        <v>30</v>
      </c>
      <c r="X116" s="36">
        <f>IFERROR(IF(W116=0,"",ROUNDUP(W116/H116,0)*0.00753),"")</f>
        <v>7.5300000000000006E-2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3">
        <v>4680115882645</v>
      </c>
      <c r="E117" s="364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64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6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7"/>
      <c r="M118" s="368"/>
      <c r="N118" s="357" t="s">
        <v>66</v>
      </c>
      <c r="O118" s="358"/>
      <c r="P118" s="358"/>
      <c r="Q118" s="358"/>
      <c r="R118" s="358"/>
      <c r="S118" s="358"/>
      <c r="T118" s="359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178.92857142857142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180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1.782</v>
      </c>
      <c r="Y118" s="356"/>
      <c r="Z118" s="356"/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57" t="s">
        <v>66</v>
      </c>
      <c r="O119" s="358"/>
      <c r="P119" s="358"/>
      <c r="Q119" s="358"/>
      <c r="R119" s="358"/>
      <c r="S119" s="358"/>
      <c r="T119" s="359"/>
      <c r="U119" s="37" t="s">
        <v>65</v>
      </c>
      <c r="V119" s="355">
        <f>IFERROR(SUM(V107:V117),"0")</f>
        <v>654.40000000000009</v>
      </c>
      <c r="W119" s="355">
        <f>IFERROR(SUM(W107:W117),"0")</f>
        <v>658.62000000000012</v>
      </c>
      <c r="X119" s="37"/>
      <c r="Y119" s="356"/>
      <c r="Z119" s="356"/>
    </row>
    <row r="120" spans="1:53" ht="14.25" hidden="1" customHeight="1" x14ac:dyDescent="0.25">
      <c r="A120" s="377" t="s">
        <v>203</v>
      </c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7"/>
      <c r="N120" s="367"/>
      <c r="O120" s="367"/>
      <c r="P120" s="367"/>
      <c r="Q120" s="367"/>
      <c r="R120" s="367"/>
      <c r="S120" s="367"/>
      <c r="T120" s="367"/>
      <c r="U120" s="367"/>
      <c r="V120" s="367"/>
      <c r="W120" s="367"/>
      <c r="X120" s="36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3">
        <v>4607091383065</v>
      </c>
      <c r="E121" s="364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64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3">
        <v>4680115881532</v>
      </c>
      <c r="E122" s="364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64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3">
        <v>4680115881532</v>
      </c>
      <c r="E123" s="364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64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3">
        <v>4680115881532</v>
      </c>
      <c r="E124" s="364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8" t="s">
        <v>210</v>
      </c>
      <c r="O124" s="363"/>
      <c r="P124" s="363"/>
      <c r="Q124" s="363"/>
      <c r="R124" s="364"/>
      <c r="S124" s="34"/>
      <c r="T124" s="34"/>
      <c r="U124" s="35" t="s">
        <v>65</v>
      </c>
      <c r="V124" s="353">
        <v>100</v>
      </c>
      <c r="W124" s="354">
        <f t="shared" si="7"/>
        <v>100.80000000000001</v>
      </c>
      <c r="X124" s="36">
        <f>IFERROR(IF(W124=0,"",ROUNDUP(W124/H124,0)*0.02175),"")</f>
        <v>0.26100000000000001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3">
        <v>4680115882652</v>
      </c>
      <c r="E125" s="364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64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73">
        <v>4680115880238</v>
      </c>
      <c r="E126" s="364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64"/>
      <c r="S126" s="34"/>
      <c r="T126" s="34"/>
      <c r="U126" s="35" t="s">
        <v>65</v>
      </c>
      <c r="V126" s="353">
        <v>66</v>
      </c>
      <c r="W126" s="354">
        <f t="shared" si="7"/>
        <v>67.319999999999993</v>
      </c>
      <c r="X126" s="36">
        <f>IFERROR(IF(W126=0,"",ROUNDUP(W126/H126,0)*0.00753),"")</f>
        <v>0.25602000000000003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3">
        <v>4680115881464</v>
      </c>
      <c r="E127" s="364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64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6"/>
      <c r="B128" s="367"/>
      <c r="C128" s="367"/>
      <c r="D128" s="367"/>
      <c r="E128" s="367"/>
      <c r="F128" s="367"/>
      <c r="G128" s="367"/>
      <c r="H128" s="367"/>
      <c r="I128" s="367"/>
      <c r="J128" s="367"/>
      <c r="K128" s="367"/>
      <c r="L128" s="367"/>
      <c r="M128" s="368"/>
      <c r="N128" s="357" t="s">
        <v>66</v>
      </c>
      <c r="O128" s="358"/>
      <c r="P128" s="358"/>
      <c r="Q128" s="358"/>
      <c r="R128" s="358"/>
      <c r="S128" s="358"/>
      <c r="T128" s="359"/>
      <c r="U128" s="37" t="s">
        <v>67</v>
      </c>
      <c r="V128" s="355">
        <f>IFERROR(V121/H121,"0")+IFERROR(V122/H122,"0")+IFERROR(V123/H123,"0")+IFERROR(V124/H124,"0")+IFERROR(V125/H125,"0")+IFERROR(V126/H126,"0")+IFERROR(V127/H127,"0")</f>
        <v>45.238095238095241</v>
      </c>
      <c r="W128" s="355">
        <f>IFERROR(W121/H121,"0")+IFERROR(W122/H122,"0")+IFERROR(W123/H123,"0")+IFERROR(W124/H124,"0")+IFERROR(W125/H125,"0")+IFERROR(W126/H126,"0")+IFERROR(W127/H127,"0")</f>
        <v>46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0.51702000000000004</v>
      </c>
      <c r="Y128" s="356"/>
      <c r="Z128" s="356"/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57" t="s">
        <v>66</v>
      </c>
      <c r="O129" s="358"/>
      <c r="P129" s="358"/>
      <c r="Q129" s="358"/>
      <c r="R129" s="358"/>
      <c r="S129" s="358"/>
      <c r="T129" s="359"/>
      <c r="U129" s="37" t="s">
        <v>65</v>
      </c>
      <c r="V129" s="355">
        <f>IFERROR(SUM(V121:V127),"0")</f>
        <v>166</v>
      </c>
      <c r="W129" s="355">
        <f>IFERROR(SUM(W121:W127),"0")</f>
        <v>168.12</v>
      </c>
      <c r="X129" s="37"/>
      <c r="Y129" s="356"/>
      <c r="Z129" s="356"/>
    </row>
    <row r="130" spans="1:53" ht="16.5" hidden="1" customHeight="1" x14ac:dyDescent="0.25">
      <c r="A130" s="383" t="s">
        <v>217</v>
      </c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7"/>
      <c r="N130" s="367"/>
      <c r="O130" s="367"/>
      <c r="P130" s="367"/>
      <c r="Q130" s="367"/>
      <c r="R130" s="367"/>
      <c r="S130" s="367"/>
      <c r="T130" s="367"/>
      <c r="U130" s="367"/>
      <c r="V130" s="367"/>
      <c r="W130" s="367"/>
      <c r="X130" s="367"/>
      <c r="Y130" s="349"/>
      <c r="Z130" s="349"/>
    </row>
    <row r="131" spans="1:53" ht="14.25" hidden="1" customHeight="1" x14ac:dyDescent="0.25">
      <c r="A131" s="377" t="s">
        <v>68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3">
        <v>4607091385168</v>
      </c>
      <c r="E132" s="364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64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3">
        <v>4607091385168</v>
      </c>
      <c r="E133" s="364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64"/>
      <c r="S133" s="34"/>
      <c r="T133" s="34"/>
      <c r="U133" s="35" t="s">
        <v>65</v>
      </c>
      <c r="V133" s="353">
        <v>250</v>
      </c>
      <c r="W133" s="354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3">
        <v>4607091383256</v>
      </c>
      <c r="E134" s="364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64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3">
        <v>4607091385748</v>
      </c>
      <c r="E135" s="364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64"/>
      <c r="S135" s="34"/>
      <c r="T135" s="34"/>
      <c r="U135" s="35" t="s">
        <v>65</v>
      </c>
      <c r="V135" s="353">
        <v>495</v>
      </c>
      <c r="W135" s="354">
        <f>IFERROR(IF(V135="",0,CEILING((V135/$H135),1)*$H135),"")</f>
        <v>496.8</v>
      </c>
      <c r="X135" s="36">
        <f>IFERROR(IF(W135=0,"",ROUNDUP(W135/H135,0)*0.00753),"")</f>
        <v>1.3855200000000001</v>
      </c>
      <c r="Y135" s="56"/>
      <c r="Z135" s="57"/>
      <c r="AD135" s="58"/>
      <c r="BA135" s="131" t="s">
        <v>1</v>
      </c>
    </row>
    <row r="136" spans="1:53" x14ac:dyDescent="0.2">
      <c r="A136" s="366"/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8"/>
      <c r="N136" s="357" t="s">
        <v>66</v>
      </c>
      <c r="O136" s="358"/>
      <c r="P136" s="358"/>
      <c r="Q136" s="358"/>
      <c r="R136" s="358"/>
      <c r="S136" s="358"/>
      <c r="T136" s="359"/>
      <c r="U136" s="37" t="s">
        <v>67</v>
      </c>
      <c r="V136" s="355">
        <f>IFERROR(V132/H132,"0")+IFERROR(V133/H133,"0")+IFERROR(V134/H134,"0")+IFERROR(V135/H135,"0")</f>
        <v>213.09523809523807</v>
      </c>
      <c r="W136" s="355">
        <f>IFERROR(W132/H132,"0")+IFERROR(W133/H133,"0")+IFERROR(W134/H134,"0")+IFERROR(W135/H135,"0")</f>
        <v>214</v>
      </c>
      <c r="X136" s="355">
        <f>IFERROR(IF(X132="",0,X132),"0")+IFERROR(IF(X133="",0,X133),"0")+IFERROR(IF(X134="",0,X134),"0")+IFERROR(IF(X135="",0,X135),"0")</f>
        <v>2.0380199999999999</v>
      </c>
      <c r="Y136" s="356"/>
      <c r="Z136" s="356"/>
    </row>
    <row r="137" spans="1:53" x14ac:dyDescent="0.2">
      <c r="A137" s="367"/>
      <c r="B137" s="367"/>
      <c r="C137" s="367"/>
      <c r="D137" s="367"/>
      <c r="E137" s="367"/>
      <c r="F137" s="367"/>
      <c r="G137" s="367"/>
      <c r="H137" s="367"/>
      <c r="I137" s="367"/>
      <c r="J137" s="367"/>
      <c r="K137" s="367"/>
      <c r="L137" s="367"/>
      <c r="M137" s="368"/>
      <c r="N137" s="357" t="s">
        <v>66</v>
      </c>
      <c r="O137" s="358"/>
      <c r="P137" s="358"/>
      <c r="Q137" s="358"/>
      <c r="R137" s="358"/>
      <c r="S137" s="358"/>
      <c r="T137" s="359"/>
      <c r="U137" s="37" t="s">
        <v>65</v>
      </c>
      <c r="V137" s="355">
        <f>IFERROR(SUM(V132:V135),"0")</f>
        <v>745</v>
      </c>
      <c r="W137" s="355">
        <f>IFERROR(SUM(W132:W135),"0")</f>
        <v>748.8</v>
      </c>
      <c r="X137" s="37"/>
      <c r="Y137" s="356"/>
      <c r="Z137" s="356"/>
    </row>
    <row r="138" spans="1:53" ht="27.75" hidden="1" customHeight="1" x14ac:dyDescent="0.2">
      <c r="A138" s="374" t="s">
        <v>225</v>
      </c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48"/>
      <c r="Z138" s="48"/>
    </row>
    <row r="139" spans="1:53" ht="16.5" hidden="1" customHeight="1" x14ac:dyDescent="0.25">
      <c r="A139" s="383" t="s">
        <v>226</v>
      </c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7"/>
      <c r="N139" s="367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49"/>
      <c r="Z139" s="349"/>
    </row>
    <row r="140" spans="1:53" ht="14.25" hidden="1" customHeight="1" x14ac:dyDescent="0.25">
      <c r="A140" s="377" t="s">
        <v>105</v>
      </c>
      <c r="B140" s="367"/>
      <c r="C140" s="367"/>
      <c r="D140" s="367"/>
      <c r="E140" s="367"/>
      <c r="F140" s="367"/>
      <c r="G140" s="367"/>
      <c r="H140" s="367"/>
      <c r="I140" s="367"/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3">
        <v>4607091383423</v>
      </c>
      <c r="E141" s="364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64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3">
        <v>4607091381405</v>
      </c>
      <c r="E142" s="364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64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3">
        <v>4607091386516</v>
      </c>
      <c r="E143" s="364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64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6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8"/>
      <c r="N144" s="357" t="s">
        <v>66</v>
      </c>
      <c r="O144" s="358"/>
      <c r="P144" s="358"/>
      <c r="Q144" s="358"/>
      <c r="R144" s="358"/>
      <c r="S144" s="358"/>
      <c r="T144" s="359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7"/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8"/>
      <c r="N145" s="357" t="s">
        <v>66</v>
      </c>
      <c r="O145" s="358"/>
      <c r="P145" s="358"/>
      <c r="Q145" s="358"/>
      <c r="R145" s="358"/>
      <c r="S145" s="358"/>
      <c r="T145" s="359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83" t="s">
        <v>233</v>
      </c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49"/>
      <c r="Z146" s="349"/>
    </row>
    <row r="147" spans="1:53" ht="14.25" hidden="1" customHeight="1" x14ac:dyDescent="0.25">
      <c r="A147" s="377" t="s">
        <v>60</v>
      </c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7"/>
      <c r="N147" s="367"/>
      <c r="O147" s="367"/>
      <c r="P147" s="367"/>
      <c r="Q147" s="367"/>
      <c r="R147" s="367"/>
      <c r="S147" s="367"/>
      <c r="T147" s="367"/>
      <c r="U147" s="367"/>
      <c r="V147" s="367"/>
      <c r="W147" s="367"/>
      <c r="X147" s="367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3">
        <v>4680115880993</v>
      </c>
      <c r="E148" s="364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64"/>
      <c r="S148" s="34"/>
      <c r="T148" s="34"/>
      <c r="U148" s="35" t="s">
        <v>65</v>
      </c>
      <c r="V148" s="353">
        <v>100</v>
      </c>
      <c r="W148" s="354">
        <f t="shared" ref="W148:W156" si="8">IFERROR(IF(V148="",0,CEILING((V148/$H148),1)*$H148),"")</f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73">
        <v>4680115881761</v>
      </c>
      <c r="E149" s="364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64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3">
        <v>4680115881563</v>
      </c>
      <c r="E150" s="364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64"/>
      <c r="S150" s="34"/>
      <c r="T150" s="34"/>
      <c r="U150" s="35" t="s">
        <v>65</v>
      </c>
      <c r="V150" s="353">
        <v>120</v>
      </c>
      <c r="W150" s="354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3">
        <v>4680115880986</v>
      </c>
      <c r="E151" s="364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64"/>
      <c r="S151" s="34"/>
      <c r="T151" s="34"/>
      <c r="U151" s="35" t="s">
        <v>65</v>
      </c>
      <c r="V151" s="353">
        <v>140</v>
      </c>
      <c r="W151" s="354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3">
        <v>4680115880207</v>
      </c>
      <c r="E152" s="364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9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64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3">
        <v>4680115881785</v>
      </c>
      <c r="E153" s="364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64"/>
      <c r="S153" s="34"/>
      <c r="T153" s="34"/>
      <c r="U153" s="35" t="s">
        <v>65</v>
      </c>
      <c r="V153" s="353">
        <v>175</v>
      </c>
      <c r="W153" s="354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3">
        <v>4680115881679</v>
      </c>
      <c r="E154" s="364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64"/>
      <c r="S154" s="34"/>
      <c r="T154" s="34"/>
      <c r="U154" s="35" t="s">
        <v>65</v>
      </c>
      <c r="V154" s="353">
        <v>245</v>
      </c>
      <c r="W154" s="354">
        <f t="shared" si="8"/>
        <v>245.70000000000002</v>
      </c>
      <c r="X154" s="36">
        <f>IFERROR(IF(W154=0,"",ROUNDUP(W154/H154,0)*0.00502),"")</f>
        <v>0.58733999999999997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3">
        <v>4680115880191</v>
      </c>
      <c r="E155" s="364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64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73">
        <v>4680115883963</v>
      </c>
      <c r="E156" s="364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64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6"/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8"/>
      <c r="N157" s="357" t="s">
        <v>66</v>
      </c>
      <c r="O157" s="358"/>
      <c r="P157" s="358"/>
      <c r="Q157" s="358"/>
      <c r="R157" s="358"/>
      <c r="S157" s="358"/>
      <c r="T157" s="359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319.04761904761904</v>
      </c>
      <c r="W157" s="355">
        <f>IFERROR(W148/H148,"0")+IFERROR(W149/H149,"0")+IFERROR(W150/H150,"0")+IFERROR(W151/H151,"0")+IFERROR(W152/H152,"0")+IFERROR(W153/H153,"0")+IFERROR(W154/H154,"0")+IFERROR(W155/H155,"0")+IFERROR(W156/H156,"0")</f>
        <v>321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1.7444500000000001</v>
      </c>
      <c r="Y157" s="356"/>
      <c r="Z157" s="356"/>
    </row>
    <row r="158" spans="1:53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8"/>
      <c r="N158" s="357" t="s">
        <v>66</v>
      </c>
      <c r="O158" s="358"/>
      <c r="P158" s="358"/>
      <c r="Q158" s="358"/>
      <c r="R158" s="358"/>
      <c r="S158" s="358"/>
      <c r="T158" s="359"/>
      <c r="U158" s="37" t="s">
        <v>65</v>
      </c>
      <c r="V158" s="355">
        <f>IFERROR(SUM(V148:V156),"0")</f>
        <v>780</v>
      </c>
      <c r="W158" s="355">
        <f>IFERROR(SUM(W148:W156),"0")</f>
        <v>785.40000000000009</v>
      </c>
      <c r="X158" s="37"/>
      <c r="Y158" s="356"/>
      <c r="Z158" s="356"/>
    </row>
    <row r="159" spans="1:53" ht="16.5" hidden="1" customHeight="1" x14ac:dyDescent="0.25">
      <c r="A159" s="383" t="s">
        <v>252</v>
      </c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49"/>
      <c r="Z159" s="349"/>
    </row>
    <row r="160" spans="1:53" ht="14.25" hidden="1" customHeight="1" x14ac:dyDescent="0.25">
      <c r="A160" s="377" t="s">
        <v>105</v>
      </c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73">
        <v>4680115881402</v>
      </c>
      <c r="E161" s="364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64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3">
        <v>4680115881396</v>
      </c>
      <c r="E162" s="364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64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6"/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8"/>
      <c r="N163" s="357" t="s">
        <v>66</v>
      </c>
      <c r="O163" s="358"/>
      <c r="P163" s="358"/>
      <c r="Q163" s="358"/>
      <c r="R163" s="358"/>
      <c r="S163" s="358"/>
      <c r="T163" s="359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hidden="1" x14ac:dyDescent="0.2">
      <c r="A164" s="367"/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8"/>
      <c r="N164" s="357" t="s">
        <v>66</v>
      </c>
      <c r="O164" s="358"/>
      <c r="P164" s="358"/>
      <c r="Q164" s="358"/>
      <c r="R164" s="358"/>
      <c r="S164" s="358"/>
      <c r="T164" s="359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hidden="1" customHeight="1" x14ac:dyDescent="0.25">
      <c r="A165" s="377" t="s">
        <v>97</v>
      </c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7"/>
      <c r="N165" s="367"/>
      <c r="O165" s="367"/>
      <c r="P165" s="367"/>
      <c r="Q165" s="367"/>
      <c r="R165" s="367"/>
      <c r="S165" s="367"/>
      <c r="T165" s="367"/>
      <c r="U165" s="367"/>
      <c r="V165" s="367"/>
      <c r="W165" s="367"/>
      <c r="X165" s="36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3">
        <v>4680115882935</v>
      </c>
      <c r="E166" s="364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64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3">
        <v>4680115880764</v>
      </c>
      <c r="E167" s="364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64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6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8"/>
      <c r="N168" s="357" t="s">
        <v>66</v>
      </c>
      <c r="O168" s="358"/>
      <c r="P168" s="358"/>
      <c r="Q168" s="358"/>
      <c r="R168" s="358"/>
      <c r="S168" s="358"/>
      <c r="T168" s="359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8"/>
      <c r="N169" s="357" t="s">
        <v>66</v>
      </c>
      <c r="O169" s="358"/>
      <c r="P169" s="358"/>
      <c r="Q169" s="358"/>
      <c r="R169" s="358"/>
      <c r="S169" s="358"/>
      <c r="T169" s="359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77" t="s">
        <v>60</v>
      </c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7"/>
      <c r="N170" s="367"/>
      <c r="O170" s="367"/>
      <c r="P170" s="367"/>
      <c r="Q170" s="367"/>
      <c r="R170" s="367"/>
      <c r="S170" s="367"/>
      <c r="T170" s="367"/>
      <c r="U170" s="367"/>
      <c r="V170" s="367"/>
      <c r="W170" s="367"/>
      <c r="X170" s="367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3">
        <v>4680115882683</v>
      </c>
      <c r="E171" s="364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64"/>
      <c r="S171" s="34"/>
      <c r="T171" s="34"/>
      <c r="U171" s="35" t="s">
        <v>65</v>
      </c>
      <c r="V171" s="353">
        <v>300</v>
      </c>
      <c r="W171" s="354">
        <f>IFERROR(IF(V171="",0,CEILING((V171/$H171),1)*$H171),"")</f>
        <v>302.40000000000003</v>
      </c>
      <c r="X171" s="36">
        <f>IFERROR(IF(W171=0,"",ROUNDUP(W171/H171,0)*0.00937),"")</f>
        <v>0.52471999999999996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3">
        <v>4680115882690</v>
      </c>
      <c r="E172" s="364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64"/>
      <c r="S172" s="34"/>
      <c r="T172" s="34"/>
      <c r="U172" s="35" t="s">
        <v>65</v>
      </c>
      <c r="V172" s="353">
        <v>150</v>
      </c>
      <c r="W172" s="354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3">
        <v>4680115882669</v>
      </c>
      <c r="E173" s="364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64"/>
      <c r="S173" s="34"/>
      <c r="T173" s="34"/>
      <c r="U173" s="35" t="s">
        <v>65</v>
      </c>
      <c r="V173" s="353">
        <v>350</v>
      </c>
      <c r="W173" s="354">
        <f>IFERROR(IF(V173="",0,CEILING((V173/$H173),1)*$H173),"")</f>
        <v>351</v>
      </c>
      <c r="X173" s="36">
        <f>IFERROR(IF(W173=0,"",ROUNDUP(W173/H173,0)*0.00937),"")</f>
        <v>0.60904999999999998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3">
        <v>4680115882676</v>
      </c>
      <c r="E174" s="364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64"/>
      <c r="S174" s="34"/>
      <c r="T174" s="34"/>
      <c r="U174" s="35" t="s">
        <v>65</v>
      </c>
      <c r="V174" s="353">
        <v>200</v>
      </c>
      <c r="W174" s="354">
        <f>IFERROR(IF(V174="",0,CEILING((V174/$H174),1)*$H174),"")</f>
        <v>205.20000000000002</v>
      </c>
      <c r="X174" s="36">
        <f>IFERROR(IF(W174=0,"",ROUNDUP(W174/H174,0)*0.00937),"")</f>
        <v>0.35605999999999999</v>
      </c>
      <c r="Y174" s="56"/>
      <c r="Z174" s="57"/>
      <c r="AD174" s="58"/>
      <c r="BA174" s="151" t="s">
        <v>1</v>
      </c>
    </row>
    <row r="175" spans="1:53" x14ac:dyDescent="0.2">
      <c r="A175" s="366"/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8"/>
      <c r="N175" s="357" t="s">
        <v>66</v>
      </c>
      <c r="O175" s="358"/>
      <c r="P175" s="358"/>
      <c r="Q175" s="358"/>
      <c r="R175" s="358"/>
      <c r="S175" s="358"/>
      <c r="T175" s="359"/>
      <c r="U175" s="37" t="s">
        <v>67</v>
      </c>
      <c r="V175" s="355">
        <f>IFERROR(V171/H171,"0")+IFERROR(V172/H172,"0")+IFERROR(V173/H173,"0")+IFERROR(V174/H174,"0")</f>
        <v>185.18518518518519</v>
      </c>
      <c r="W175" s="355">
        <f>IFERROR(W171/H171,"0")+IFERROR(W172/H172,"0")+IFERROR(W173/H173,"0")+IFERROR(W174/H174,"0")</f>
        <v>187</v>
      </c>
      <c r="X175" s="355">
        <f>IFERROR(IF(X171="",0,X171),"0")+IFERROR(IF(X172="",0,X172),"0")+IFERROR(IF(X173="",0,X173),"0")+IFERROR(IF(X174="",0,X174),"0")</f>
        <v>1.7521899999999999</v>
      </c>
      <c r="Y175" s="356"/>
      <c r="Z175" s="356"/>
    </row>
    <row r="176" spans="1:53" x14ac:dyDescent="0.2">
      <c r="A176" s="367"/>
      <c r="B176" s="367"/>
      <c r="C176" s="367"/>
      <c r="D176" s="367"/>
      <c r="E176" s="367"/>
      <c r="F176" s="367"/>
      <c r="G176" s="367"/>
      <c r="H176" s="367"/>
      <c r="I176" s="367"/>
      <c r="J176" s="367"/>
      <c r="K176" s="367"/>
      <c r="L176" s="367"/>
      <c r="M176" s="368"/>
      <c r="N176" s="357" t="s">
        <v>66</v>
      </c>
      <c r="O176" s="358"/>
      <c r="P176" s="358"/>
      <c r="Q176" s="358"/>
      <c r="R176" s="358"/>
      <c r="S176" s="358"/>
      <c r="T176" s="359"/>
      <c r="U176" s="37" t="s">
        <v>65</v>
      </c>
      <c r="V176" s="355">
        <f>IFERROR(SUM(V171:V174),"0")</f>
        <v>1000</v>
      </c>
      <c r="W176" s="355">
        <f>IFERROR(SUM(W171:W174),"0")</f>
        <v>1009.8000000000001</v>
      </c>
      <c r="X176" s="37"/>
      <c r="Y176" s="356"/>
      <c r="Z176" s="356"/>
    </row>
    <row r="177" spans="1:53" ht="14.25" hidden="1" customHeight="1" x14ac:dyDescent="0.25">
      <c r="A177" s="377" t="s">
        <v>68</v>
      </c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7"/>
      <c r="N177" s="367"/>
      <c r="O177" s="367"/>
      <c r="P177" s="367"/>
      <c r="Q177" s="367"/>
      <c r="R177" s="367"/>
      <c r="S177" s="367"/>
      <c r="T177" s="367"/>
      <c r="U177" s="367"/>
      <c r="V177" s="367"/>
      <c r="W177" s="367"/>
      <c r="X177" s="36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3">
        <v>4680115881556</v>
      </c>
      <c r="E178" s="364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64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3">
        <v>4680115880573</v>
      </c>
      <c r="E179" s="364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64"/>
      <c r="S179" s="34"/>
      <c r="T179" s="34"/>
      <c r="U179" s="35" t="s">
        <v>65</v>
      </c>
      <c r="V179" s="353">
        <v>250</v>
      </c>
      <c r="W179" s="354">
        <f t="shared" si="9"/>
        <v>252.29999999999998</v>
      </c>
      <c r="X179" s="36">
        <f>IFERROR(IF(W179=0,"",ROUNDUP(W179/H179,0)*0.02175),"")</f>
        <v>0.63074999999999992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3">
        <v>4680115881594</v>
      </c>
      <c r="E180" s="364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64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3">
        <v>4680115881587</v>
      </c>
      <c r="E181" s="364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64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3">
        <v>4680115880962</v>
      </c>
      <c r="E182" s="364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64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3">
        <v>4680115881617</v>
      </c>
      <c r="E183" s="364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64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3">
        <v>4680115881228</v>
      </c>
      <c r="E184" s="364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64"/>
      <c r="S184" s="34"/>
      <c r="T184" s="34"/>
      <c r="U184" s="35" t="s">
        <v>65</v>
      </c>
      <c r="V184" s="353">
        <v>480</v>
      </c>
      <c r="W184" s="354">
        <f t="shared" si="9"/>
        <v>480</v>
      </c>
      <c r="X184" s="36">
        <f>IFERROR(IF(W184=0,"",ROUNDUP(W184/H184,0)*0.00753),"")</f>
        <v>1.506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3">
        <v>4680115881037</v>
      </c>
      <c r="E185" s="364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64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3">
        <v>4680115881211</v>
      </c>
      <c r="E186" s="364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64"/>
      <c r="S186" s="34"/>
      <c r="T186" s="34"/>
      <c r="U186" s="35" t="s">
        <v>65</v>
      </c>
      <c r="V186" s="353">
        <v>480</v>
      </c>
      <c r="W186" s="354">
        <f t="shared" si="9"/>
        <v>480</v>
      </c>
      <c r="X186" s="36">
        <f>IFERROR(IF(W186=0,"",ROUNDUP(W186/H186,0)*0.00753),"")</f>
        <v>1.506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3">
        <v>4680115881020</v>
      </c>
      <c r="E187" s="364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64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3">
        <v>4680115882195</v>
      </c>
      <c r="E188" s="364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64"/>
      <c r="S188" s="34"/>
      <c r="T188" s="34"/>
      <c r="U188" s="35" t="s">
        <v>65</v>
      </c>
      <c r="V188" s="353">
        <v>280</v>
      </c>
      <c r="W188" s="354">
        <f t="shared" si="9"/>
        <v>280.8</v>
      </c>
      <c r="X188" s="36">
        <f t="shared" ref="X188:X194" si="10">IFERROR(IF(W188=0,"",ROUNDUP(W188/H188,0)*0.00753),"")</f>
        <v>0.88101000000000007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3">
        <v>4680115882607</v>
      </c>
      <c r="E189" s="364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64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3">
        <v>4680115880092</v>
      </c>
      <c r="E190" s="364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64"/>
      <c r="S190" s="34"/>
      <c r="T190" s="34"/>
      <c r="U190" s="35" t="s">
        <v>65</v>
      </c>
      <c r="V190" s="353">
        <v>640</v>
      </c>
      <c r="W190" s="354">
        <f t="shared" si="9"/>
        <v>640.79999999999995</v>
      </c>
      <c r="X190" s="36">
        <f t="shared" si="10"/>
        <v>2.01051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3">
        <v>4680115880221</v>
      </c>
      <c r="E191" s="364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7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64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3">
        <v>4680115882942</v>
      </c>
      <c r="E192" s="364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64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3">
        <v>4680115880504</v>
      </c>
      <c r="E193" s="364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64"/>
      <c r="S193" s="34"/>
      <c r="T193" s="34"/>
      <c r="U193" s="35" t="s">
        <v>65</v>
      </c>
      <c r="V193" s="353">
        <v>104</v>
      </c>
      <c r="W193" s="354">
        <f t="shared" si="9"/>
        <v>105.6</v>
      </c>
      <c r="X193" s="36">
        <f t="shared" si="10"/>
        <v>0.33132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3">
        <v>4680115882164</v>
      </c>
      <c r="E194" s="364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64"/>
      <c r="S194" s="34"/>
      <c r="T194" s="34"/>
      <c r="U194" s="35" t="s">
        <v>65</v>
      </c>
      <c r="V194" s="353">
        <v>280</v>
      </c>
      <c r="W194" s="354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66"/>
      <c r="B195" s="367"/>
      <c r="C195" s="367"/>
      <c r="D195" s="367"/>
      <c r="E195" s="367"/>
      <c r="F195" s="367"/>
      <c r="G195" s="367"/>
      <c r="H195" s="367"/>
      <c r="I195" s="367"/>
      <c r="J195" s="367"/>
      <c r="K195" s="367"/>
      <c r="L195" s="367"/>
      <c r="M195" s="368"/>
      <c r="N195" s="357" t="s">
        <v>66</v>
      </c>
      <c r="O195" s="358"/>
      <c r="P195" s="358"/>
      <c r="Q195" s="358"/>
      <c r="R195" s="358"/>
      <c r="S195" s="358"/>
      <c r="T195" s="359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972.06896551724139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974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7.7465999999999999</v>
      </c>
      <c r="Y195" s="356"/>
      <c r="Z195" s="356"/>
    </row>
    <row r="196" spans="1:53" x14ac:dyDescent="0.2">
      <c r="A196" s="367"/>
      <c r="B196" s="367"/>
      <c r="C196" s="367"/>
      <c r="D196" s="367"/>
      <c r="E196" s="367"/>
      <c r="F196" s="367"/>
      <c r="G196" s="367"/>
      <c r="H196" s="367"/>
      <c r="I196" s="367"/>
      <c r="J196" s="367"/>
      <c r="K196" s="367"/>
      <c r="L196" s="367"/>
      <c r="M196" s="368"/>
      <c r="N196" s="357" t="s">
        <v>66</v>
      </c>
      <c r="O196" s="358"/>
      <c r="P196" s="358"/>
      <c r="Q196" s="358"/>
      <c r="R196" s="358"/>
      <c r="S196" s="358"/>
      <c r="T196" s="359"/>
      <c r="U196" s="37" t="s">
        <v>65</v>
      </c>
      <c r="V196" s="355">
        <f>IFERROR(SUM(V178:V194),"0")</f>
        <v>2514</v>
      </c>
      <c r="W196" s="355">
        <f>IFERROR(SUM(W178:W194),"0")</f>
        <v>2520.2999999999997</v>
      </c>
      <c r="X196" s="37"/>
      <c r="Y196" s="356"/>
      <c r="Z196" s="356"/>
    </row>
    <row r="197" spans="1:53" ht="14.25" hidden="1" customHeight="1" x14ac:dyDescent="0.25">
      <c r="A197" s="377" t="s">
        <v>203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3">
        <v>4680115882874</v>
      </c>
      <c r="E198" s="364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64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3">
        <v>4680115884434</v>
      </c>
      <c r="E199" s="364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64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3">
        <v>4680115880801</v>
      </c>
      <c r="E200" s="364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64"/>
      <c r="S200" s="34"/>
      <c r="T200" s="34"/>
      <c r="U200" s="35" t="s">
        <v>65</v>
      </c>
      <c r="V200" s="353">
        <v>36</v>
      </c>
      <c r="W200" s="354">
        <f>IFERROR(IF(V200="",0,CEILING((V200/$H200),1)*$H200),"")</f>
        <v>36</v>
      </c>
      <c r="X200" s="36">
        <f>IFERROR(IF(W200=0,"",ROUNDUP(W200/H200,0)*0.00753),"")</f>
        <v>0.11295000000000001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3">
        <v>4680115880818</v>
      </c>
      <c r="E201" s="364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64"/>
      <c r="S201" s="34"/>
      <c r="T201" s="34"/>
      <c r="U201" s="35" t="s">
        <v>65</v>
      </c>
      <c r="V201" s="353">
        <v>60</v>
      </c>
      <c r="W201" s="354">
        <f>IFERROR(IF(V201="",0,CEILING((V201/$H201),1)*$H201),"")</f>
        <v>60</v>
      </c>
      <c r="X201" s="36">
        <f>IFERROR(IF(W201=0,"",ROUNDUP(W201/H201,0)*0.00753),"")</f>
        <v>0.18825</v>
      </c>
      <c r="Y201" s="56"/>
      <c r="Z201" s="57"/>
      <c r="AD201" s="58"/>
      <c r="BA201" s="172" t="s">
        <v>1</v>
      </c>
    </row>
    <row r="202" spans="1:53" x14ac:dyDescent="0.2">
      <c r="A202" s="366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8"/>
      <c r="N202" s="357" t="s">
        <v>66</v>
      </c>
      <c r="O202" s="358"/>
      <c r="P202" s="358"/>
      <c r="Q202" s="358"/>
      <c r="R202" s="358"/>
      <c r="S202" s="358"/>
      <c r="T202" s="359"/>
      <c r="U202" s="37" t="s">
        <v>67</v>
      </c>
      <c r="V202" s="355">
        <f>IFERROR(V198/H198,"0")+IFERROR(V199/H199,"0")+IFERROR(V200/H200,"0")+IFERROR(V201/H201,"0")</f>
        <v>40</v>
      </c>
      <c r="W202" s="355">
        <f>IFERROR(W198/H198,"0")+IFERROR(W199/H199,"0")+IFERROR(W200/H200,"0")+IFERROR(W201/H201,"0")</f>
        <v>40</v>
      </c>
      <c r="X202" s="355">
        <f>IFERROR(IF(X198="",0,X198),"0")+IFERROR(IF(X199="",0,X199),"0")+IFERROR(IF(X200="",0,X200),"0")+IFERROR(IF(X201="",0,X201),"0")</f>
        <v>0.30120000000000002</v>
      </c>
      <c r="Y202" s="356"/>
      <c r="Z202" s="356"/>
    </row>
    <row r="203" spans="1:53" x14ac:dyDescent="0.2">
      <c r="A203" s="367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8"/>
      <c r="N203" s="357" t="s">
        <v>66</v>
      </c>
      <c r="O203" s="358"/>
      <c r="P203" s="358"/>
      <c r="Q203" s="358"/>
      <c r="R203" s="358"/>
      <c r="S203" s="358"/>
      <c r="T203" s="359"/>
      <c r="U203" s="37" t="s">
        <v>65</v>
      </c>
      <c r="V203" s="355">
        <f>IFERROR(SUM(V198:V201),"0")</f>
        <v>96</v>
      </c>
      <c r="W203" s="355">
        <f>IFERROR(SUM(W198:W201),"0")</f>
        <v>96</v>
      </c>
      <c r="X203" s="37"/>
      <c r="Y203" s="356"/>
      <c r="Z203" s="356"/>
    </row>
    <row r="204" spans="1:53" ht="16.5" hidden="1" customHeight="1" x14ac:dyDescent="0.25">
      <c r="A204" s="383" t="s">
        <v>311</v>
      </c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7"/>
      <c r="N204" s="367"/>
      <c r="O204" s="367"/>
      <c r="P204" s="367"/>
      <c r="Q204" s="367"/>
      <c r="R204" s="367"/>
      <c r="S204" s="367"/>
      <c r="T204" s="367"/>
      <c r="U204" s="367"/>
      <c r="V204" s="367"/>
      <c r="W204" s="367"/>
      <c r="X204" s="367"/>
      <c r="Y204" s="349"/>
      <c r="Z204" s="349"/>
    </row>
    <row r="205" spans="1:53" ht="14.25" hidden="1" customHeight="1" x14ac:dyDescent="0.25">
      <c r="A205" s="377" t="s">
        <v>105</v>
      </c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7"/>
      <c r="N205" s="367"/>
      <c r="O205" s="367"/>
      <c r="P205" s="367"/>
      <c r="Q205" s="367"/>
      <c r="R205" s="367"/>
      <c r="S205" s="367"/>
      <c r="T205" s="367"/>
      <c r="U205" s="367"/>
      <c r="V205" s="367"/>
      <c r="W205" s="367"/>
      <c r="X205" s="36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3">
        <v>4680115884274</v>
      </c>
      <c r="E206" s="364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9" t="s">
        <v>314</v>
      </c>
      <c r="O206" s="363"/>
      <c r="P206" s="363"/>
      <c r="Q206" s="363"/>
      <c r="R206" s="364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3">
        <v>4680115884281</v>
      </c>
      <c r="E207" s="364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3"/>
      <c r="P207" s="363"/>
      <c r="Q207" s="363"/>
      <c r="R207" s="364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3">
        <v>4680115884298</v>
      </c>
      <c r="E208" s="364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7" t="s">
        <v>321</v>
      </c>
      <c r="O208" s="363"/>
      <c r="P208" s="363"/>
      <c r="Q208" s="363"/>
      <c r="R208" s="364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3">
        <v>4680115884199</v>
      </c>
      <c r="E209" s="364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6" t="s">
        <v>324</v>
      </c>
      <c r="O209" s="363"/>
      <c r="P209" s="363"/>
      <c r="Q209" s="363"/>
      <c r="R209" s="364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3">
        <v>4680115884250</v>
      </c>
      <c r="E210" s="364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6" t="s">
        <v>327</v>
      </c>
      <c r="O210" s="363"/>
      <c r="P210" s="363"/>
      <c r="Q210" s="363"/>
      <c r="R210" s="364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3">
        <v>4680115884267</v>
      </c>
      <c r="E211" s="364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5" t="s">
        <v>330</v>
      </c>
      <c r="O211" s="363"/>
      <c r="P211" s="363"/>
      <c r="Q211" s="363"/>
      <c r="R211" s="364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6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8"/>
      <c r="N212" s="357" t="s">
        <v>66</v>
      </c>
      <c r="O212" s="358"/>
      <c r="P212" s="358"/>
      <c r="Q212" s="358"/>
      <c r="R212" s="358"/>
      <c r="S212" s="358"/>
      <c r="T212" s="359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7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68"/>
      <c r="N213" s="357" t="s">
        <v>66</v>
      </c>
      <c r="O213" s="358"/>
      <c r="P213" s="358"/>
      <c r="Q213" s="358"/>
      <c r="R213" s="358"/>
      <c r="S213" s="358"/>
      <c r="T213" s="359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77" t="s">
        <v>60</v>
      </c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3">
        <v>4607091389845</v>
      </c>
      <c r="E215" s="364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64"/>
      <c r="S215" s="34"/>
      <c r="T215" s="34"/>
      <c r="U215" s="35" t="s">
        <v>65</v>
      </c>
      <c r="V215" s="353">
        <v>227.5</v>
      </c>
      <c r="W215" s="354">
        <f>IFERROR(IF(V215="",0,CEILING((V215/$H215),1)*$H215),"")</f>
        <v>228.9</v>
      </c>
      <c r="X215" s="36">
        <f>IFERROR(IF(W215=0,"",ROUNDUP(W215/H215,0)*0.00502),"")</f>
        <v>0.54718</v>
      </c>
      <c r="Y215" s="56"/>
      <c r="Z215" s="57"/>
      <c r="AD215" s="58"/>
      <c r="BA215" s="179" t="s">
        <v>1</v>
      </c>
    </row>
    <row r="216" spans="1:53" x14ac:dyDescent="0.2">
      <c r="A216" s="366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8"/>
      <c r="N216" s="357" t="s">
        <v>66</v>
      </c>
      <c r="O216" s="358"/>
      <c r="P216" s="358"/>
      <c r="Q216" s="358"/>
      <c r="R216" s="358"/>
      <c r="S216" s="358"/>
      <c r="T216" s="359"/>
      <c r="U216" s="37" t="s">
        <v>67</v>
      </c>
      <c r="V216" s="355">
        <f>IFERROR(V215/H215,"0")</f>
        <v>108.33333333333333</v>
      </c>
      <c r="W216" s="355">
        <f>IFERROR(W215/H215,"0")</f>
        <v>109</v>
      </c>
      <c r="X216" s="355">
        <f>IFERROR(IF(X215="",0,X215),"0")</f>
        <v>0.54718</v>
      </c>
      <c r="Y216" s="356"/>
      <c r="Z216" s="356"/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57" t="s">
        <v>66</v>
      </c>
      <c r="O217" s="358"/>
      <c r="P217" s="358"/>
      <c r="Q217" s="358"/>
      <c r="R217" s="358"/>
      <c r="S217" s="358"/>
      <c r="T217" s="359"/>
      <c r="U217" s="37" t="s">
        <v>65</v>
      </c>
      <c r="V217" s="355">
        <f>IFERROR(SUM(V215:V215),"0")</f>
        <v>227.5</v>
      </c>
      <c r="W217" s="355">
        <f>IFERROR(SUM(W215:W215),"0")</f>
        <v>228.9</v>
      </c>
      <c r="X217" s="37"/>
      <c r="Y217" s="356"/>
      <c r="Z217" s="356"/>
    </row>
    <row r="218" spans="1:53" ht="16.5" hidden="1" customHeight="1" x14ac:dyDescent="0.25">
      <c r="A218" s="383" t="s">
        <v>333</v>
      </c>
      <c r="B218" s="367"/>
      <c r="C218" s="367"/>
      <c r="D218" s="367"/>
      <c r="E218" s="367"/>
      <c r="F218" s="367"/>
      <c r="G218" s="367"/>
      <c r="H218" s="367"/>
      <c r="I218" s="367"/>
      <c r="J218" s="367"/>
      <c r="K218" s="367"/>
      <c r="L218" s="367"/>
      <c r="M218" s="367"/>
      <c r="N218" s="367"/>
      <c r="O218" s="367"/>
      <c r="P218" s="367"/>
      <c r="Q218" s="367"/>
      <c r="R218" s="367"/>
      <c r="S218" s="367"/>
      <c r="T218" s="367"/>
      <c r="U218" s="367"/>
      <c r="V218" s="367"/>
      <c r="W218" s="367"/>
      <c r="X218" s="367"/>
      <c r="Y218" s="349"/>
      <c r="Z218" s="349"/>
    </row>
    <row r="219" spans="1:53" ht="14.25" hidden="1" customHeight="1" x14ac:dyDescent="0.25">
      <c r="A219" s="377" t="s">
        <v>105</v>
      </c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7"/>
      <c r="N219" s="367"/>
      <c r="O219" s="367"/>
      <c r="P219" s="367"/>
      <c r="Q219" s="367"/>
      <c r="R219" s="367"/>
      <c r="S219" s="367"/>
      <c r="T219" s="367"/>
      <c r="U219" s="367"/>
      <c r="V219" s="367"/>
      <c r="W219" s="367"/>
      <c r="X219" s="367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3">
        <v>4680115884137</v>
      </c>
      <c r="E220" s="364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71" t="s">
        <v>336</v>
      </c>
      <c r="O220" s="363"/>
      <c r="P220" s="363"/>
      <c r="Q220" s="363"/>
      <c r="R220" s="364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3">
        <v>4680115884236</v>
      </c>
      <c r="E221" s="364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0" t="s">
        <v>339</v>
      </c>
      <c r="O221" s="363"/>
      <c r="P221" s="363"/>
      <c r="Q221" s="363"/>
      <c r="R221" s="364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3">
        <v>4680115884175</v>
      </c>
      <c r="E222" s="364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3"/>
      <c r="P222" s="363"/>
      <c r="Q222" s="363"/>
      <c r="R222" s="364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3">
        <v>4680115884144</v>
      </c>
      <c r="E223" s="364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345</v>
      </c>
      <c r="O223" s="363"/>
      <c r="P223" s="363"/>
      <c r="Q223" s="363"/>
      <c r="R223" s="364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3">
        <v>4680115884182</v>
      </c>
      <c r="E224" s="364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7" t="s">
        <v>348</v>
      </c>
      <c r="O224" s="363"/>
      <c r="P224" s="363"/>
      <c r="Q224" s="363"/>
      <c r="R224" s="364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3">
        <v>4680115884205</v>
      </c>
      <c r="E225" s="364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50" t="s">
        <v>351</v>
      </c>
      <c r="O225" s="363"/>
      <c r="P225" s="363"/>
      <c r="Q225" s="363"/>
      <c r="R225" s="364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6"/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8"/>
      <c r="N226" s="357" t="s">
        <v>66</v>
      </c>
      <c r="O226" s="358"/>
      <c r="P226" s="358"/>
      <c r="Q226" s="358"/>
      <c r="R226" s="358"/>
      <c r="S226" s="358"/>
      <c r="T226" s="359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57" t="s">
        <v>66</v>
      </c>
      <c r="O227" s="358"/>
      <c r="P227" s="358"/>
      <c r="Q227" s="358"/>
      <c r="R227" s="358"/>
      <c r="S227" s="358"/>
      <c r="T227" s="359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83" t="s">
        <v>352</v>
      </c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7"/>
      <c r="N228" s="367"/>
      <c r="O228" s="367"/>
      <c r="P228" s="367"/>
      <c r="Q228" s="367"/>
      <c r="R228" s="367"/>
      <c r="S228" s="367"/>
      <c r="T228" s="367"/>
      <c r="U228" s="367"/>
      <c r="V228" s="367"/>
      <c r="W228" s="367"/>
      <c r="X228" s="367"/>
      <c r="Y228" s="349"/>
      <c r="Z228" s="349"/>
    </row>
    <row r="229" spans="1:53" ht="14.25" hidden="1" customHeight="1" x14ac:dyDescent="0.25">
      <c r="A229" s="377" t="s">
        <v>105</v>
      </c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3">
        <v>4607091387445</v>
      </c>
      <c r="E230" s="364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64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3">
        <v>4607091386004</v>
      </c>
      <c r="E231" s="364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64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3">
        <v>4607091386004</v>
      </c>
      <c r="E232" s="364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64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3">
        <v>4607091386073</v>
      </c>
      <c r="E233" s="364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3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64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3">
        <v>4607091387322</v>
      </c>
      <c r="E234" s="364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64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3">
        <v>4607091387322</v>
      </c>
      <c r="E235" s="364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64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3">
        <v>4607091387377</v>
      </c>
      <c r="E236" s="364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64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3">
        <v>4607091387353</v>
      </c>
      <c r="E237" s="364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64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3">
        <v>4607091386011</v>
      </c>
      <c r="E238" s="364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64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3">
        <v>4607091387308</v>
      </c>
      <c r="E239" s="364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64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3">
        <v>4607091387339</v>
      </c>
      <c r="E240" s="364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64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3">
        <v>4680115882638</v>
      </c>
      <c r="E241" s="364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64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3">
        <v>4680115881938</v>
      </c>
      <c r="E242" s="364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64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3">
        <v>4607091387346</v>
      </c>
      <c r="E243" s="364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64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73">
        <v>4607091389807</v>
      </c>
      <c r="E244" s="364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64"/>
      <c r="S244" s="34"/>
      <c r="T244" s="34"/>
      <c r="U244" s="35" t="s">
        <v>65</v>
      </c>
      <c r="V244" s="353">
        <v>16</v>
      </c>
      <c r="W244" s="354">
        <f t="shared" si="13"/>
        <v>16</v>
      </c>
      <c r="X244" s="36">
        <f t="shared" si="14"/>
        <v>3.7479999999999999E-2</v>
      </c>
      <c r="Y244" s="56"/>
      <c r="Z244" s="57"/>
      <c r="AD244" s="58"/>
      <c r="BA244" s="200" t="s">
        <v>1</v>
      </c>
    </row>
    <row r="245" spans="1:53" x14ac:dyDescent="0.2">
      <c r="A245" s="366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7"/>
      <c r="M245" s="368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4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4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3.7479999999999999E-2</v>
      </c>
      <c r="Y245" s="356"/>
      <c r="Z245" s="356"/>
    </row>
    <row r="246" spans="1:53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55">
        <f>IFERROR(SUM(V230:V244),"0")</f>
        <v>16</v>
      </c>
      <c r="W246" s="355">
        <f>IFERROR(SUM(W230:W244),"0")</f>
        <v>16</v>
      </c>
      <c r="X246" s="37"/>
      <c r="Y246" s="356"/>
      <c r="Z246" s="356"/>
    </row>
    <row r="247" spans="1:53" ht="14.25" hidden="1" customHeight="1" x14ac:dyDescent="0.25">
      <c r="A247" s="377" t="s">
        <v>97</v>
      </c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3">
        <v>4680115881914</v>
      </c>
      <c r="E248" s="364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64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6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8"/>
      <c r="N249" s="357" t="s">
        <v>66</v>
      </c>
      <c r="O249" s="358"/>
      <c r="P249" s="358"/>
      <c r="Q249" s="358"/>
      <c r="R249" s="358"/>
      <c r="S249" s="358"/>
      <c r="T249" s="359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57" t="s">
        <v>66</v>
      </c>
      <c r="O250" s="358"/>
      <c r="P250" s="358"/>
      <c r="Q250" s="358"/>
      <c r="R250" s="358"/>
      <c r="S250" s="358"/>
      <c r="T250" s="359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77" t="s">
        <v>60</v>
      </c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7"/>
      <c r="N251" s="367"/>
      <c r="O251" s="367"/>
      <c r="P251" s="367"/>
      <c r="Q251" s="367"/>
      <c r="R251" s="367"/>
      <c r="S251" s="367"/>
      <c r="T251" s="367"/>
      <c r="U251" s="367"/>
      <c r="V251" s="367"/>
      <c r="W251" s="367"/>
      <c r="X251" s="367"/>
      <c r="Y251" s="348"/>
      <c r="Z251" s="348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3">
        <v>4607091387193</v>
      </c>
      <c r="E252" s="364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64"/>
      <c r="S252" s="34"/>
      <c r="T252" s="34"/>
      <c r="U252" s="35" t="s">
        <v>65</v>
      </c>
      <c r="V252" s="353">
        <v>20</v>
      </c>
      <c r="W252" s="354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3">
        <v>4607091387230</v>
      </c>
      <c r="E253" s="364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64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3">
        <v>4607091387285</v>
      </c>
      <c r="E254" s="364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64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73">
        <v>4680115880481</v>
      </c>
      <c r="E255" s="364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64"/>
      <c r="S255" s="34"/>
      <c r="T255" s="34"/>
      <c r="U255" s="35" t="s">
        <v>65</v>
      </c>
      <c r="V255" s="353">
        <v>84.000000000000014</v>
      </c>
      <c r="W255" s="354">
        <f>IFERROR(IF(V255="",0,CEILING((V255/$H255),1)*$H255),"")</f>
        <v>84</v>
      </c>
      <c r="X255" s="36">
        <f>IFERROR(IF(W255=0,"",ROUNDUP(W255/H255,0)*0.00502),"")</f>
        <v>0.251</v>
      </c>
      <c r="Y255" s="56"/>
      <c r="Z255" s="57"/>
      <c r="AD255" s="58"/>
      <c r="BA255" s="205" t="s">
        <v>1</v>
      </c>
    </row>
    <row r="256" spans="1:53" x14ac:dyDescent="0.2">
      <c r="A256" s="366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7"/>
      <c r="M256" s="368"/>
      <c r="N256" s="357" t="s">
        <v>66</v>
      </c>
      <c r="O256" s="358"/>
      <c r="P256" s="358"/>
      <c r="Q256" s="358"/>
      <c r="R256" s="358"/>
      <c r="S256" s="358"/>
      <c r="T256" s="359"/>
      <c r="U256" s="37" t="s">
        <v>67</v>
      </c>
      <c r="V256" s="355">
        <f>IFERROR(V252/H252,"0")+IFERROR(V253/H253,"0")+IFERROR(V254/H254,"0")+IFERROR(V255/H255,"0")</f>
        <v>54.761904761904766</v>
      </c>
      <c r="W256" s="355">
        <f>IFERROR(W252/H252,"0")+IFERROR(W253/H253,"0")+IFERROR(W254/H254,"0")+IFERROR(W255/H255,"0")</f>
        <v>55</v>
      </c>
      <c r="X256" s="355">
        <f>IFERROR(IF(X252="",0,X252),"0")+IFERROR(IF(X253="",0,X253),"0")+IFERROR(IF(X254="",0,X254),"0")+IFERROR(IF(X255="",0,X255),"0")</f>
        <v>0.28865000000000002</v>
      </c>
      <c r="Y256" s="356"/>
      <c r="Z256" s="356"/>
    </row>
    <row r="257" spans="1:53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57" t="s">
        <v>66</v>
      </c>
      <c r="O257" s="358"/>
      <c r="P257" s="358"/>
      <c r="Q257" s="358"/>
      <c r="R257" s="358"/>
      <c r="S257" s="358"/>
      <c r="T257" s="359"/>
      <c r="U257" s="37" t="s">
        <v>65</v>
      </c>
      <c r="V257" s="355">
        <f>IFERROR(SUM(V252:V255),"0")</f>
        <v>104.00000000000001</v>
      </c>
      <c r="W257" s="355">
        <f>IFERROR(SUM(W252:W255),"0")</f>
        <v>105</v>
      </c>
      <c r="X257" s="37"/>
      <c r="Y257" s="356"/>
      <c r="Z257" s="356"/>
    </row>
    <row r="258" spans="1:53" ht="14.25" hidden="1" customHeight="1" x14ac:dyDescent="0.25">
      <c r="A258" s="377" t="s">
        <v>68</v>
      </c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3">
        <v>4607091387766</v>
      </c>
      <c r="E259" s="364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64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3">
        <v>4607091387957</v>
      </c>
      <c r="E260" s="364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64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3">
        <v>4607091387964</v>
      </c>
      <c r="E261" s="364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64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3">
        <v>4680115883604</v>
      </c>
      <c r="E262" s="364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64"/>
      <c r="S262" s="34"/>
      <c r="T262" s="34"/>
      <c r="U262" s="35" t="s">
        <v>65</v>
      </c>
      <c r="V262" s="353">
        <v>770</v>
      </c>
      <c r="W262" s="354">
        <f t="shared" si="15"/>
        <v>770.7</v>
      </c>
      <c r="X262" s="36">
        <f>IFERROR(IF(W262=0,"",ROUNDUP(W262/H262,0)*0.00753),"")</f>
        <v>2.7635100000000001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3">
        <v>4680115883567</v>
      </c>
      <c r="E263" s="364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64"/>
      <c r="S263" s="34"/>
      <c r="T263" s="34"/>
      <c r="U263" s="35" t="s">
        <v>65</v>
      </c>
      <c r="V263" s="353">
        <v>245</v>
      </c>
      <c r="W263" s="354">
        <f t="shared" si="15"/>
        <v>245.70000000000002</v>
      </c>
      <c r="X263" s="36">
        <f>IFERROR(IF(W263=0,"",ROUNDUP(W263/H263,0)*0.00753),"")</f>
        <v>0.88101000000000007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3">
        <v>4607091381672</v>
      </c>
      <c r="E264" s="364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64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3">
        <v>4607091387537</v>
      </c>
      <c r="E265" s="364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64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3">
        <v>4607091387513</v>
      </c>
      <c r="E266" s="364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64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73">
        <v>4680115880511</v>
      </c>
      <c r="E267" s="364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64"/>
      <c r="S267" s="34"/>
      <c r="T267" s="34"/>
      <c r="U267" s="35" t="s">
        <v>65</v>
      </c>
      <c r="V267" s="353">
        <v>82.5</v>
      </c>
      <c r="W267" s="354">
        <f t="shared" si="15"/>
        <v>83.16</v>
      </c>
      <c r="X267" s="36">
        <f>IFERROR(IF(W267=0,"",ROUNDUP(W267/H267,0)*0.00753),"")</f>
        <v>0.31625999999999999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3">
        <v>4680115880412</v>
      </c>
      <c r="E268" s="364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2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64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6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57" t="s">
        <v>66</v>
      </c>
      <c r="O269" s="358"/>
      <c r="P269" s="358"/>
      <c r="Q269" s="358"/>
      <c r="R269" s="358"/>
      <c r="S269" s="358"/>
      <c r="T269" s="359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524.99999999999989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526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3.9607799999999997</v>
      </c>
      <c r="Y269" s="356"/>
      <c r="Z269" s="356"/>
    </row>
    <row r="270" spans="1:53" x14ac:dyDescent="0.2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8"/>
      <c r="N270" s="357" t="s">
        <v>66</v>
      </c>
      <c r="O270" s="358"/>
      <c r="P270" s="358"/>
      <c r="Q270" s="358"/>
      <c r="R270" s="358"/>
      <c r="S270" s="358"/>
      <c r="T270" s="359"/>
      <c r="U270" s="37" t="s">
        <v>65</v>
      </c>
      <c r="V270" s="355">
        <f>IFERROR(SUM(V259:V268),"0")</f>
        <v>1097.5</v>
      </c>
      <c r="W270" s="355">
        <f>IFERROR(SUM(W259:W268),"0")</f>
        <v>1099.5600000000002</v>
      </c>
      <c r="X270" s="37"/>
      <c r="Y270" s="356"/>
      <c r="Z270" s="356"/>
    </row>
    <row r="271" spans="1:53" ht="14.25" hidden="1" customHeight="1" x14ac:dyDescent="0.25">
      <c r="A271" s="377" t="s">
        <v>203</v>
      </c>
      <c r="B271" s="367"/>
      <c r="C271" s="367"/>
      <c r="D271" s="367"/>
      <c r="E271" s="367"/>
      <c r="F271" s="367"/>
      <c r="G271" s="367"/>
      <c r="H271" s="367"/>
      <c r="I271" s="367"/>
      <c r="J271" s="367"/>
      <c r="K271" s="367"/>
      <c r="L271" s="367"/>
      <c r="M271" s="367"/>
      <c r="N271" s="367"/>
      <c r="O271" s="367"/>
      <c r="P271" s="367"/>
      <c r="Q271" s="367"/>
      <c r="R271" s="367"/>
      <c r="S271" s="367"/>
      <c r="T271" s="367"/>
      <c r="U271" s="367"/>
      <c r="V271" s="367"/>
      <c r="W271" s="367"/>
      <c r="X271" s="367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73">
        <v>4607091380880</v>
      </c>
      <c r="E272" s="364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64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3">
        <v>4607091384482</v>
      </c>
      <c r="E273" s="364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64"/>
      <c r="S273" s="34"/>
      <c r="T273" s="34"/>
      <c r="U273" s="35" t="s">
        <v>65</v>
      </c>
      <c r="V273" s="353">
        <v>360</v>
      </c>
      <c r="W273" s="354">
        <f>IFERROR(IF(V273="",0,CEILING((V273/$H273),1)*$H273),"")</f>
        <v>366.59999999999997</v>
      </c>
      <c r="X273" s="36">
        <f>IFERROR(IF(W273=0,"",ROUNDUP(W273/H273,0)*0.02175),"")</f>
        <v>1.0222499999999999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73">
        <v>4607091380897</v>
      </c>
      <c r="E274" s="364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64"/>
      <c r="S274" s="34"/>
      <c r="T274" s="34"/>
      <c r="U274" s="35" t="s">
        <v>65</v>
      </c>
      <c r="V274" s="353">
        <v>40</v>
      </c>
      <c r="W274" s="354">
        <f>IFERROR(IF(V274="",0,CEILING((V274/$H274),1)*$H274),"")</f>
        <v>42</v>
      </c>
      <c r="X274" s="36">
        <f>IFERROR(IF(W274=0,"",ROUNDUP(W274/H274,0)*0.02175),"")</f>
        <v>0.10874999999999999</v>
      </c>
      <c r="Y274" s="56"/>
      <c r="Z274" s="57"/>
      <c r="AD274" s="58"/>
      <c r="BA274" s="218" t="s">
        <v>1</v>
      </c>
    </row>
    <row r="275" spans="1:53" x14ac:dyDescent="0.2">
      <c r="A275" s="366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57" t="s">
        <v>66</v>
      </c>
      <c r="O275" s="358"/>
      <c r="P275" s="358"/>
      <c r="Q275" s="358"/>
      <c r="R275" s="358"/>
      <c r="S275" s="358"/>
      <c r="T275" s="359"/>
      <c r="U275" s="37" t="s">
        <v>67</v>
      </c>
      <c r="V275" s="355">
        <f>IFERROR(V272/H272,"0")+IFERROR(V273/H273,"0")+IFERROR(V274/H274,"0")</f>
        <v>50.915750915750912</v>
      </c>
      <c r="W275" s="355">
        <f>IFERROR(W272/H272,"0")+IFERROR(W273/H273,"0")+IFERROR(W274/H274,"0")</f>
        <v>52</v>
      </c>
      <c r="X275" s="355">
        <f>IFERROR(IF(X272="",0,X272),"0")+IFERROR(IF(X273="",0,X273),"0")+IFERROR(IF(X274="",0,X274),"0")</f>
        <v>1.1309999999999998</v>
      </c>
      <c r="Y275" s="356"/>
      <c r="Z275" s="356"/>
    </row>
    <row r="276" spans="1:53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7"/>
      <c r="M276" s="368"/>
      <c r="N276" s="357" t="s">
        <v>66</v>
      </c>
      <c r="O276" s="358"/>
      <c r="P276" s="358"/>
      <c r="Q276" s="358"/>
      <c r="R276" s="358"/>
      <c r="S276" s="358"/>
      <c r="T276" s="359"/>
      <c r="U276" s="37" t="s">
        <v>65</v>
      </c>
      <c r="V276" s="355">
        <f>IFERROR(SUM(V272:V274),"0")</f>
        <v>400</v>
      </c>
      <c r="W276" s="355">
        <f>IFERROR(SUM(W272:W274),"0")</f>
        <v>408.59999999999997</v>
      </c>
      <c r="X276" s="37"/>
      <c r="Y276" s="356"/>
      <c r="Z276" s="356"/>
    </row>
    <row r="277" spans="1:53" ht="14.25" hidden="1" customHeight="1" x14ac:dyDescent="0.25">
      <c r="A277" s="377" t="s">
        <v>83</v>
      </c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7"/>
      <c r="M277" s="367"/>
      <c r="N277" s="367"/>
      <c r="O277" s="367"/>
      <c r="P277" s="367"/>
      <c r="Q277" s="367"/>
      <c r="R277" s="367"/>
      <c r="S277" s="367"/>
      <c r="T277" s="367"/>
      <c r="U277" s="367"/>
      <c r="V277" s="367"/>
      <c r="W277" s="367"/>
      <c r="X277" s="367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3">
        <v>4607091388374</v>
      </c>
      <c r="E278" s="364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529" t="s">
        <v>419</v>
      </c>
      <c r="O278" s="363"/>
      <c r="P278" s="363"/>
      <c r="Q278" s="363"/>
      <c r="R278" s="364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73">
        <v>4607091388381</v>
      </c>
      <c r="E279" s="364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09" t="s">
        <v>422</v>
      </c>
      <c r="O279" s="363"/>
      <c r="P279" s="363"/>
      <c r="Q279" s="363"/>
      <c r="R279" s="364"/>
      <c r="S279" s="34"/>
      <c r="T279" s="34"/>
      <c r="U279" s="35" t="s">
        <v>65</v>
      </c>
      <c r="V279" s="353">
        <v>30</v>
      </c>
      <c r="W279" s="354">
        <f>IFERROR(IF(V279="",0,CEILING((V279/$H279),1)*$H279),"")</f>
        <v>30.4</v>
      </c>
      <c r="X279" s="36">
        <f>IFERROR(IF(W279=0,"",ROUNDUP(W279/H279,0)*0.00753),"")</f>
        <v>7.5300000000000006E-2</v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3">
        <v>4607091388404</v>
      </c>
      <c r="E280" s="364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64"/>
      <c r="S280" s="34"/>
      <c r="T280" s="34"/>
      <c r="U280" s="35" t="s">
        <v>65</v>
      </c>
      <c r="V280" s="353">
        <v>51.000000000000007</v>
      </c>
      <c r="W280" s="354">
        <f>IFERROR(IF(V280="",0,CEILING((V280/$H280),1)*$H280),"")</f>
        <v>51</v>
      </c>
      <c r="X280" s="36">
        <f>IFERROR(IF(W280=0,"",ROUNDUP(W280/H280,0)*0.00753),"")</f>
        <v>0.15060000000000001</v>
      </c>
      <c r="Y280" s="56"/>
      <c r="Z280" s="57"/>
      <c r="AD280" s="58"/>
      <c r="BA280" s="221" t="s">
        <v>1</v>
      </c>
    </row>
    <row r="281" spans="1:53" x14ac:dyDescent="0.2">
      <c r="A281" s="366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57" t="s">
        <v>66</v>
      </c>
      <c r="O281" s="358"/>
      <c r="P281" s="358"/>
      <c r="Q281" s="358"/>
      <c r="R281" s="358"/>
      <c r="S281" s="358"/>
      <c r="T281" s="359"/>
      <c r="U281" s="37" t="s">
        <v>67</v>
      </c>
      <c r="V281" s="355">
        <f>IFERROR(V278/H278,"0")+IFERROR(V279/H279,"0")+IFERROR(V280/H280,"0")</f>
        <v>29.868421052631582</v>
      </c>
      <c r="W281" s="355">
        <f>IFERROR(W278/H278,"0")+IFERROR(W279/H279,"0")+IFERROR(W280/H280,"0")</f>
        <v>30</v>
      </c>
      <c r="X281" s="355">
        <f>IFERROR(IF(X278="",0,X278),"0")+IFERROR(IF(X279="",0,X279),"0")+IFERROR(IF(X280="",0,X280),"0")</f>
        <v>0.22590000000000002</v>
      </c>
      <c r="Y281" s="356"/>
      <c r="Z281" s="356"/>
    </row>
    <row r="282" spans="1:53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7"/>
      <c r="M282" s="368"/>
      <c r="N282" s="357" t="s">
        <v>66</v>
      </c>
      <c r="O282" s="358"/>
      <c r="P282" s="358"/>
      <c r="Q282" s="358"/>
      <c r="R282" s="358"/>
      <c r="S282" s="358"/>
      <c r="T282" s="359"/>
      <c r="U282" s="37" t="s">
        <v>65</v>
      </c>
      <c r="V282" s="355">
        <f>IFERROR(SUM(V278:V280),"0")</f>
        <v>81</v>
      </c>
      <c r="W282" s="355">
        <f>IFERROR(SUM(W278:W280),"0")</f>
        <v>81.400000000000006</v>
      </c>
      <c r="X282" s="37"/>
      <c r="Y282" s="356"/>
      <c r="Z282" s="356"/>
    </row>
    <row r="283" spans="1:53" ht="14.25" hidden="1" customHeight="1" x14ac:dyDescent="0.25">
      <c r="A283" s="377" t="s">
        <v>425</v>
      </c>
      <c r="B283" s="367"/>
      <c r="C283" s="367"/>
      <c r="D283" s="367"/>
      <c r="E283" s="367"/>
      <c r="F283" s="367"/>
      <c r="G283" s="367"/>
      <c r="H283" s="367"/>
      <c r="I283" s="367"/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73">
        <v>4680115881808</v>
      </c>
      <c r="E284" s="364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64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3">
        <v>4680115881822</v>
      </c>
      <c r="E285" s="364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64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3">
        <v>4680115880016</v>
      </c>
      <c r="E286" s="364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64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6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57" t="s">
        <v>66</v>
      </c>
      <c r="O287" s="358"/>
      <c r="P287" s="358"/>
      <c r="Q287" s="358"/>
      <c r="R287" s="358"/>
      <c r="S287" s="358"/>
      <c r="T287" s="359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8"/>
      <c r="N288" s="357" t="s">
        <v>66</v>
      </c>
      <c r="O288" s="358"/>
      <c r="P288" s="358"/>
      <c r="Q288" s="358"/>
      <c r="R288" s="358"/>
      <c r="S288" s="358"/>
      <c r="T288" s="359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83" t="s">
        <v>434</v>
      </c>
      <c r="B289" s="367"/>
      <c r="C289" s="367"/>
      <c r="D289" s="367"/>
      <c r="E289" s="367"/>
      <c r="F289" s="367"/>
      <c r="G289" s="367"/>
      <c r="H289" s="367"/>
      <c r="I289" s="367"/>
      <c r="J289" s="367"/>
      <c r="K289" s="367"/>
      <c r="L289" s="367"/>
      <c r="M289" s="367"/>
      <c r="N289" s="367"/>
      <c r="O289" s="367"/>
      <c r="P289" s="367"/>
      <c r="Q289" s="367"/>
      <c r="R289" s="367"/>
      <c r="S289" s="367"/>
      <c r="T289" s="367"/>
      <c r="U289" s="367"/>
      <c r="V289" s="367"/>
      <c r="W289" s="367"/>
      <c r="X289" s="367"/>
      <c r="Y289" s="349"/>
      <c r="Z289" s="349"/>
    </row>
    <row r="290" spans="1:53" ht="14.25" hidden="1" customHeight="1" x14ac:dyDescent="0.25">
      <c r="A290" s="377" t="s">
        <v>105</v>
      </c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7"/>
      <c r="N290" s="367"/>
      <c r="O290" s="367"/>
      <c r="P290" s="367"/>
      <c r="Q290" s="367"/>
      <c r="R290" s="367"/>
      <c r="S290" s="367"/>
      <c r="T290" s="367"/>
      <c r="U290" s="367"/>
      <c r="V290" s="367"/>
      <c r="W290" s="367"/>
      <c r="X290" s="367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73">
        <v>4607091387421</v>
      </c>
      <c r="E291" s="364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64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3">
        <v>4607091387421</v>
      </c>
      <c r="E292" s="364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64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3">
        <v>4607091387452</v>
      </c>
      <c r="E293" s="364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64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73">
        <v>4607091387452</v>
      </c>
      <c r="E294" s="364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64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73">
        <v>4607091387452</v>
      </c>
      <c r="E295" s="364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64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3">
        <v>4607091385984</v>
      </c>
      <c r="E296" s="364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64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3">
        <v>4607091387438</v>
      </c>
      <c r="E297" s="364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64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3">
        <v>4607091387469</v>
      </c>
      <c r="E298" s="364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64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6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57" t="s">
        <v>66</v>
      </c>
      <c r="O299" s="358"/>
      <c r="P299" s="358"/>
      <c r="Q299" s="358"/>
      <c r="R299" s="358"/>
      <c r="S299" s="358"/>
      <c r="T299" s="359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7"/>
      <c r="B300" s="367"/>
      <c r="C300" s="367"/>
      <c r="D300" s="367"/>
      <c r="E300" s="367"/>
      <c r="F300" s="367"/>
      <c r="G300" s="367"/>
      <c r="H300" s="367"/>
      <c r="I300" s="367"/>
      <c r="J300" s="367"/>
      <c r="K300" s="367"/>
      <c r="L300" s="367"/>
      <c r="M300" s="368"/>
      <c r="N300" s="357" t="s">
        <v>66</v>
      </c>
      <c r="O300" s="358"/>
      <c r="P300" s="358"/>
      <c r="Q300" s="358"/>
      <c r="R300" s="358"/>
      <c r="S300" s="358"/>
      <c r="T300" s="359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77" t="s">
        <v>60</v>
      </c>
      <c r="B301" s="367"/>
      <c r="C301" s="367"/>
      <c r="D301" s="367"/>
      <c r="E301" s="367"/>
      <c r="F301" s="367"/>
      <c r="G301" s="367"/>
      <c r="H301" s="367"/>
      <c r="I301" s="367"/>
      <c r="J301" s="367"/>
      <c r="K301" s="367"/>
      <c r="L301" s="367"/>
      <c r="M301" s="367"/>
      <c r="N301" s="367"/>
      <c r="O301" s="367"/>
      <c r="P301" s="367"/>
      <c r="Q301" s="367"/>
      <c r="R301" s="367"/>
      <c r="S301" s="367"/>
      <c r="T301" s="367"/>
      <c r="U301" s="367"/>
      <c r="V301" s="367"/>
      <c r="W301" s="367"/>
      <c r="X301" s="367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3">
        <v>4607091387292</v>
      </c>
      <c r="E302" s="364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64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3">
        <v>4607091387315</v>
      </c>
      <c r="E303" s="364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64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6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57" t="s">
        <v>66</v>
      </c>
      <c r="O304" s="358"/>
      <c r="P304" s="358"/>
      <c r="Q304" s="358"/>
      <c r="R304" s="358"/>
      <c r="S304" s="358"/>
      <c r="T304" s="359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7"/>
      <c r="B305" s="367"/>
      <c r="C305" s="367"/>
      <c r="D305" s="367"/>
      <c r="E305" s="367"/>
      <c r="F305" s="367"/>
      <c r="G305" s="367"/>
      <c r="H305" s="367"/>
      <c r="I305" s="367"/>
      <c r="J305" s="367"/>
      <c r="K305" s="367"/>
      <c r="L305" s="367"/>
      <c r="M305" s="368"/>
      <c r="N305" s="357" t="s">
        <v>66</v>
      </c>
      <c r="O305" s="358"/>
      <c r="P305" s="358"/>
      <c r="Q305" s="358"/>
      <c r="R305" s="358"/>
      <c r="S305" s="358"/>
      <c r="T305" s="359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83" t="s">
        <v>452</v>
      </c>
      <c r="B306" s="367"/>
      <c r="C306" s="367"/>
      <c r="D306" s="367"/>
      <c r="E306" s="367"/>
      <c r="F306" s="367"/>
      <c r="G306" s="367"/>
      <c r="H306" s="367"/>
      <c r="I306" s="367"/>
      <c r="J306" s="367"/>
      <c r="K306" s="367"/>
      <c r="L306" s="367"/>
      <c r="M306" s="367"/>
      <c r="N306" s="367"/>
      <c r="O306" s="367"/>
      <c r="P306" s="367"/>
      <c r="Q306" s="367"/>
      <c r="R306" s="367"/>
      <c r="S306" s="367"/>
      <c r="T306" s="367"/>
      <c r="U306" s="367"/>
      <c r="V306" s="367"/>
      <c r="W306" s="367"/>
      <c r="X306" s="367"/>
      <c r="Y306" s="349"/>
      <c r="Z306" s="349"/>
    </row>
    <row r="307" spans="1:53" ht="14.25" hidden="1" customHeight="1" x14ac:dyDescent="0.25">
      <c r="A307" s="377" t="s">
        <v>60</v>
      </c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7"/>
      <c r="N307" s="367"/>
      <c r="O307" s="367"/>
      <c r="P307" s="367"/>
      <c r="Q307" s="367"/>
      <c r="R307" s="367"/>
      <c r="S307" s="367"/>
      <c r="T307" s="367"/>
      <c r="U307" s="367"/>
      <c r="V307" s="367"/>
      <c r="W307" s="367"/>
      <c r="X307" s="367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3">
        <v>4607091383836</v>
      </c>
      <c r="E308" s="364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6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64"/>
      <c r="S308" s="34"/>
      <c r="T308" s="34"/>
      <c r="U308" s="35" t="s">
        <v>65</v>
      </c>
      <c r="V308" s="353">
        <v>18</v>
      </c>
      <c r="W308" s="354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66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57" t="s">
        <v>66</v>
      </c>
      <c r="O309" s="358"/>
      <c r="P309" s="358"/>
      <c r="Q309" s="358"/>
      <c r="R309" s="358"/>
      <c r="S309" s="358"/>
      <c r="T309" s="359"/>
      <c r="U309" s="37" t="s">
        <v>67</v>
      </c>
      <c r="V309" s="355">
        <f>IFERROR(V308/H308,"0")</f>
        <v>10</v>
      </c>
      <c r="W309" s="355">
        <f>IFERROR(W308/H308,"0")</f>
        <v>10</v>
      </c>
      <c r="X309" s="355">
        <f>IFERROR(IF(X308="",0,X308),"0")</f>
        <v>7.5300000000000006E-2</v>
      </c>
      <c r="Y309" s="356"/>
      <c r="Z309" s="356"/>
    </row>
    <row r="310" spans="1:53" x14ac:dyDescent="0.2">
      <c r="A310" s="367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8"/>
      <c r="N310" s="357" t="s">
        <v>66</v>
      </c>
      <c r="O310" s="358"/>
      <c r="P310" s="358"/>
      <c r="Q310" s="358"/>
      <c r="R310" s="358"/>
      <c r="S310" s="358"/>
      <c r="T310" s="359"/>
      <c r="U310" s="37" t="s">
        <v>65</v>
      </c>
      <c r="V310" s="355">
        <f>IFERROR(SUM(V308:V308),"0")</f>
        <v>18</v>
      </c>
      <c r="W310" s="355">
        <f>IFERROR(SUM(W308:W308),"0")</f>
        <v>18</v>
      </c>
      <c r="X310" s="37"/>
      <c r="Y310" s="356"/>
      <c r="Z310" s="356"/>
    </row>
    <row r="311" spans="1:53" ht="14.25" hidden="1" customHeight="1" x14ac:dyDescent="0.25">
      <c r="A311" s="377" t="s">
        <v>68</v>
      </c>
      <c r="B311" s="367"/>
      <c r="C311" s="367"/>
      <c r="D311" s="367"/>
      <c r="E311" s="367"/>
      <c r="F311" s="367"/>
      <c r="G311" s="367"/>
      <c r="H311" s="367"/>
      <c r="I311" s="367"/>
      <c r="J311" s="367"/>
      <c r="K311" s="367"/>
      <c r="L311" s="367"/>
      <c r="M311" s="367"/>
      <c r="N311" s="367"/>
      <c r="O311" s="367"/>
      <c r="P311" s="367"/>
      <c r="Q311" s="367"/>
      <c r="R311" s="367"/>
      <c r="S311" s="367"/>
      <c r="T311" s="367"/>
      <c r="U311" s="367"/>
      <c r="V311" s="367"/>
      <c r="W311" s="367"/>
      <c r="X311" s="367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3">
        <v>4607091387919</v>
      </c>
      <c r="E312" s="364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64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6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8"/>
      <c r="N313" s="357" t="s">
        <v>66</v>
      </c>
      <c r="O313" s="358"/>
      <c r="P313" s="358"/>
      <c r="Q313" s="358"/>
      <c r="R313" s="358"/>
      <c r="S313" s="358"/>
      <c r="T313" s="359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8"/>
      <c r="N314" s="357" t="s">
        <v>66</v>
      </c>
      <c r="O314" s="358"/>
      <c r="P314" s="358"/>
      <c r="Q314" s="358"/>
      <c r="R314" s="358"/>
      <c r="S314" s="358"/>
      <c r="T314" s="359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77" t="s">
        <v>203</v>
      </c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7"/>
      <c r="N315" s="367"/>
      <c r="O315" s="367"/>
      <c r="P315" s="367"/>
      <c r="Q315" s="367"/>
      <c r="R315" s="367"/>
      <c r="S315" s="367"/>
      <c r="T315" s="367"/>
      <c r="U315" s="367"/>
      <c r="V315" s="367"/>
      <c r="W315" s="367"/>
      <c r="X315" s="367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3">
        <v>4607091388831</v>
      </c>
      <c r="E316" s="364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64"/>
      <c r="S316" s="34"/>
      <c r="T316" s="34"/>
      <c r="U316" s="35" t="s">
        <v>65</v>
      </c>
      <c r="V316" s="353">
        <v>26.6</v>
      </c>
      <c r="W316" s="354">
        <f>IFERROR(IF(V316="",0,CEILING((V316/$H316),1)*$H316),"")</f>
        <v>27.36</v>
      </c>
      <c r="X316" s="36">
        <f>IFERROR(IF(W316=0,"",ROUNDUP(W316/H316,0)*0.00753),"")</f>
        <v>9.0359999999999996E-2</v>
      </c>
      <c r="Y316" s="56"/>
      <c r="Z316" s="57"/>
      <c r="AD316" s="58"/>
      <c r="BA316" s="237" t="s">
        <v>1</v>
      </c>
    </row>
    <row r="317" spans="1:53" x14ac:dyDescent="0.2">
      <c r="A317" s="366"/>
      <c r="B317" s="367"/>
      <c r="C317" s="367"/>
      <c r="D317" s="367"/>
      <c r="E317" s="367"/>
      <c r="F317" s="367"/>
      <c r="G317" s="367"/>
      <c r="H317" s="367"/>
      <c r="I317" s="367"/>
      <c r="J317" s="367"/>
      <c r="K317" s="367"/>
      <c r="L317" s="367"/>
      <c r="M317" s="368"/>
      <c r="N317" s="357" t="s">
        <v>66</v>
      </c>
      <c r="O317" s="358"/>
      <c r="P317" s="358"/>
      <c r="Q317" s="358"/>
      <c r="R317" s="358"/>
      <c r="S317" s="358"/>
      <c r="T317" s="359"/>
      <c r="U317" s="37" t="s">
        <v>67</v>
      </c>
      <c r="V317" s="355">
        <f>IFERROR(V316/H316,"0")</f>
        <v>11.666666666666668</v>
      </c>
      <c r="W317" s="355">
        <f>IFERROR(W316/H316,"0")</f>
        <v>12</v>
      </c>
      <c r="X317" s="355">
        <f>IFERROR(IF(X316="",0,X316),"0")</f>
        <v>9.0359999999999996E-2</v>
      </c>
      <c r="Y317" s="356"/>
      <c r="Z317" s="356"/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57" t="s">
        <v>66</v>
      </c>
      <c r="O318" s="358"/>
      <c r="P318" s="358"/>
      <c r="Q318" s="358"/>
      <c r="R318" s="358"/>
      <c r="S318" s="358"/>
      <c r="T318" s="359"/>
      <c r="U318" s="37" t="s">
        <v>65</v>
      </c>
      <c r="V318" s="355">
        <f>IFERROR(SUM(V316:V316),"0")</f>
        <v>26.6</v>
      </c>
      <c r="W318" s="355">
        <f>IFERROR(SUM(W316:W316),"0")</f>
        <v>27.36</v>
      </c>
      <c r="X318" s="37"/>
      <c r="Y318" s="356"/>
      <c r="Z318" s="356"/>
    </row>
    <row r="319" spans="1:53" ht="14.25" hidden="1" customHeight="1" x14ac:dyDescent="0.25">
      <c r="A319" s="377" t="s">
        <v>83</v>
      </c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7"/>
      <c r="N319" s="367"/>
      <c r="O319" s="367"/>
      <c r="P319" s="367"/>
      <c r="Q319" s="367"/>
      <c r="R319" s="367"/>
      <c r="S319" s="367"/>
      <c r="T319" s="367"/>
      <c r="U319" s="367"/>
      <c r="V319" s="367"/>
      <c r="W319" s="367"/>
      <c r="X319" s="367"/>
      <c r="Y319" s="348"/>
      <c r="Z319" s="348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73">
        <v>4607091383102</v>
      </c>
      <c r="E320" s="364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64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6"/>
      <c r="B321" s="367"/>
      <c r="C321" s="367"/>
      <c r="D321" s="367"/>
      <c r="E321" s="367"/>
      <c r="F321" s="367"/>
      <c r="G321" s="367"/>
      <c r="H321" s="367"/>
      <c r="I321" s="367"/>
      <c r="J321" s="367"/>
      <c r="K321" s="367"/>
      <c r="L321" s="367"/>
      <c r="M321" s="368"/>
      <c r="N321" s="357" t="s">
        <v>66</v>
      </c>
      <c r="O321" s="358"/>
      <c r="P321" s="358"/>
      <c r="Q321" s="358"/>
      <c r="R321" s="358"/>
      <c r="S321" s="358"/>
      <c r="T321" s="359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hidden="1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57" t="s">
        <v>66</v>
      </c>
      <c r="O322" s="358"/>
      <c r="P322" s="358"/>
      <c r="Q322" s="358"/>
      <c r="R322" s="358"/>
      <c r="S322" s="358"/>
      <c r="T322" s="359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hidden="1" customHeight="1" x14ac:dyDescent="0.2">
      <c r="A323" s="374" t="s">
        <v>461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48"/>
      <c r="Z323" s="48"/>
    </row>
    <row r="324" spans="1:53" ht="16.5" hidden="1" customHeight="1" x14ac:dyDescent="0.25">
      <c r="A324" s="383" t="s">
        <v>462</v>
      </c>
      <c r="B324" s="367"/>
      <c r="C324" s="367"/>
      <c r="D324" s="367"/>
      <c r="E324" s="367"/>
      <c r="F324" s="367"/>
      <c r="G324" s="367"/>
      <c r="H324" s="367"/>
      <c r="I324" s="367"/>
      <c r="J324" s="367"/>
      <c r="K324" s="367"/>
      <c r="L324" s="367"/>
      <c r="M324" s="367"/>
      <c r="N324" s="367"/>
      <c r="O324" s="367"/>
      <c r="P324" s="367"/>
      <c r="Q324" s="367"/>
      <c r="R324" s="367"/>
      <c r="S324" s="367"/>
      <c r="T324" s="367"/>
      <c r="U324" s="367"/>
      <c r="V324" s="367"/>
      <c r="W324" s="367"/>
      <c r="X324" s="367"/>
      <c r="Y324" s="349"/>
      <c r="Z324" s="349"/>
    </row>
    <row r="325" spans="1:53" ht="14.25" hidden="1" customHeight="1" x14ac:dyDescent="0.25">
      <c r="A325" s="377" t="s">
        <v>105</v>
      </c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7"/>
      <c r="M325" s="367"/>
      <c r="N325" s="367"/>
      <c r="O325" s="367"/>
      <c r="P325" s="367"/>
      <c r="Q325" s="367"/>
      <c r="R325" s="367"/>
      <c r="S325" s="367"/>
      <c r="T325" s="367"/>
      <c r="U325" s="367"/>
      <c r="V325" s="367"/>
      <c r="W325" s="367"/>
      <c r="X325" s="367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3">
        <v>4607091383997</v>
      </c>
      <c r="E326" s="364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3"/>
      <c r="P326" s="363"/>
      <c r="Q326" s="363"/>
      <c r="R326" s="364"/>
      <c r="S326" s="34"/>
      <c r="T326" s="34"/>
      <c r="U326" s="35" t="s">
        <v>65</v>
      </c>
      <c r="V326" s="353">
        <v>1000</v>
      </c>
      <c r="W326" s="354">
        <f t="shared" ref="W326:W333" si="17">IFERROR(IF(V326="",0,CEILING((V326/$H326),1)*$H326),"")</f>
        <v>1005</v>
      </c>
      <c r="X326" s="36">
        <f>IFERROR(IF(W326=0,"",ROUNDUP(W326/H326,0)*0.02175),"")</f>
        <v>1.4572499999999999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3">
        <v>4607091383997</v>
      </c>
      <c r="E327" s="364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3"/>
      <c r="P327" s="363"/>
      <c r="Q327" s="363"/>
      <c r="R327" s="364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3">
        <v>4607091384130</v>
      </c>
      <c r="E328" s="364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3"/>
      <c r="P328" s="363"/>
      <c r="Q328" s="363"/>
      <c r="R328" s="364"/>
      <c r="S328" s="34"/>
      <c r="T328" s="34"/>
      <c r="U328" s="35" t="s">
        <v>65</v>
      </c>
      <c r="V328" s="353">
        <v>950</v>
      </c>
      <c r="W328" s="354">
        <f t="shared" si="17"/>
        <v>960</v>
      </c>
      <c r="X328" s="36">
        <f>IFERROR(IF(W328=0,"",ROUNDUP(W328/H328,0)*0.02175),"")</f>
        <v>1.3919999999999999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3">
        <v>4607091384130</v>
      </c>
      <c r="E329" s="364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3"/>
      <c r="P329" s="363"/>
      <c r="Q329" s="363"/>
      <c r="R329" s="364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3">
        <v>4607091384147</v>
      </c>
      <c r="E330" s="364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3"/>
      <c r="P330" s="363"/>
      <c r="Q330" s="363"/>
      <c r="R330" s="364"/>
      <c r="S330" s="34"/>
      <c r="T330" s="34"/>
      <c r="U330" s="35" t="s">
        <v>65</v>
      </c>
      <c r="V330" s="353">
        <v>400</v>
      </c>
      <c r="W330" s="354">
        <f t="shared" si="17"/>
        <v>405</v>
      </c>
      <c r="X330" s="36">
        <f>IFERROR(IF(W330=0,"",ROUNDUP(W330/H330,0)*0.02175),"")</f>
        <v>0.58724999999999994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3">
        <v>4607091384147</v>
      </c>
      <c r="E331" s="364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3"/>
      <c r="P331" s="363"/>
      <c r="Q331" s="363"/>
      <c r="R331" s="364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3">
        <v>4607091384154</v>
      </c>
      <c r="E332" s="364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3"/>
      <c r="P332" s="363"/>
      <c r="Q332" s="363"/>
      <c r="R332" s="364"/>
      <c r="S332" s="34"/>
      <c r="T332" s="34"/>
      <c r="U332" s="35" t="s">
        <v>65</v>
      </c>
      <c r="V332" s="353">
        <v>125</v>
      </c>
      <c r="W332" s="354">
        <f t="shared" si="17"/>
        <v>125</v>
      </c>
      <c r="X332" s="36">
        <f>IFERROR(IF(W332=0,"",ROUNDUP(W332/H332,0)*0.00937),"")</f>
        <v>0.23424999999999999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73">
        <v>4607091384161</v>
      </c>
      <c r="E333" s="364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3"/>
      <c r="P333" s="363"/>
      <c r="Q333" s="363"/>
      <c r="R333" s="364"/>
      <c r="S333" s="34"/>
      <c r="T333" s="34"/>
      <c r="U333" s="35" t="s">
        <v>65</v>
      </c>
      <c r="V333" s="353">
        <v>30</v>
      </c>
      <c r="W333" s="354">
        <f t="shared" si="17"/>
        <v>30</v>
      </c>
      <c r="X333" s="36">
        <f>IFERROR(IF(W333=0,"",ROUNDUP(W333/H333,0)*0.00937),"")</f>
        <v>5.6219999999999999E-2</v>
      </c>
      <c r="Y333" s="56"/>
      <c r="Z333" s="57"/>
      <c r="AD333" s="58"/>
      <c r="BA333" s="246" t="s">
        <v>1</v>
      </c>
    </row>
    <row r="334" spans="1:53" x14ac:dyDescent="0.2">
      <c r="A334" s="366"/>
      <c r="B334" s="367"/>
      <c r="C334" s="367"/>
      <c r="D334" s="367"/>
      <c r="E334" s="367"/>
      <c r="F334" s="367"/>
      <c r="G334" s="367"/>
      <c r="H334" s="367"/>
      <c r="I334" s="367"/>
      <c r="J334" s="367"/>
      <c r="K334" s="367"/>
      <c r="L334" s="367"/>
      <c r="M334" s="368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187.66666666666666</v>
      </c>
      <c r="W334" s="355">
        <f>IFERROR(W326/H326,"0")+IFERROR(W327/H327,"0")+IFERROR(W328/H328,"0")+IFERROR(W329/H329,"0")+IFERROR(W330/H330,"0")+IFERROR(W331/H331,"0")+IFERROR(W332/H332,"0")+IFERROR(W333/H333,"0")</f>
        <v>189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3.7269699999999997</v>
      </c>
      <c r="Y334" s="356"/>
      <c r="Z334" s="356"/>
    </row>
    <row r="335" spans="1:53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7"/>
      <c r="M335" s="368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55">
        <f>IFERROR(SUM(V326:V333),"0")</f>
        <v>2505</v>
      </c>
      <c r="W335" s="355">
        <f>IFERROR(SUM(W326:W333),"0")</f>
        <v>2525</v>
      </c>
      <c r="X335" s="37"/>
      <c r="Y335" s="356"/>
      <c r="Z335" s="356"/>
    </row>
    <row r="336" spans="1:53" ht="14.25" hidden="1" customHeight="1" x14ac:dyDescent="0.25">
      <c r="A336" s="377" t="s">
        <v>97</v>
      </c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3">
        <v>4607091383980</v>
      </c>
      <c r="E337" s="364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3"/>
      <c r="P337" s="363"/>
      <c r="Q337" s="363"/>
      <c r="R337" s="364"/>
      <c r="S337" s="34"/>
      <c r="T337" s="34"/>
      <c r="U337" s="35" t="s">
        <v>65</v>
      </c>
      <c r="V337" s="353">
        <v>800</v>
      </c>
      <c r="W337" s="354">
        <f>IFERROR(IF(V337="",0,CEILING((V337/$H337),1)*$H337),"")</f>
        <v>810</v>
      </c>
      <c r="X337" s="36">
        <f>IFERROR(IF(W337=0,"",ROUNDUP(W337/H337,0)*0.02175),"")</f>
        <v>1.1744999999999999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3">
        <v>4680115883314</v>
      </c>
      <c r="E338" s="364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3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3"/>
      <c r="P338" s="363"/>
      <c r="Q338" s="363"/>
      <c r="R338" s="364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3">
        <v>4607091384178</v>
      </c>
      <c r="E339" s="364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3"/>
      <c r="P339" s="363"/>
      <c r="Q339" s="363"/>
      <c r="R339" s="364"/>
      <c r="S339" s="34"/>
      <c r="T339" s="34"/>
      <c r="U339" s="35" t="s">
        <v>65</v>
      </c>
      <c r="V339" s="353">
        <v>20</v>
      </c>
      <c r="W339" s="354">
        <f>IFERROR(IF(V339="",0,CEILING((V339/$H339),1)*$H339),"")</f>
        <v>20</v>
      </c>
      <c r="X339" s="36">
        <f>IFERROR(IF(W339=0,"",ROUNDUP(W339/H339,0)*0.00937),"")</f>
        <v>4.6850000000000003E-2</v>
      </c>
      <c r="Y339" s="56"/>
      <c r="Z339" s="57"/>
      <c r="AD339" s="58"/>
      <c r="BA339" s="249" t="s">
        <v>1</v>
      </c>
    </row>
    <row r="340" spans="1:53" x14ac:dyDescent="0.2">
      <c r="A340" s="366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8"/>
      <c r="N340" s="357" t="s">
        <v>66</v>
      </c>
      <c r="O340" s="358"/>
      <c r="P340" s="358"/>
      <c r="Q340" s="358"/>
      <c r="R340" s="358"/>
      <c r="S340" s="358"/>
      <c r="T340" s="359"/>
      <c r="U340" s="37" t="s">
        <v>67</v>
      </c>
      <c r="V340" s="355">
        <f>IFERROR(V337/H337,"0")+IFERROR(V338/H338,"0")+IFERROR(V339/H339,"0")</f>
        <v>58.333333333333336</v>
      </c>
      <c r="W340" s="355">
        <f>IFERROR(W337/H337,"0")+IFERROR(W338/H338,"0")+IFERROR(W339/H339,"0")</f>
        <v>59</v>
      </c>
      <c r="X340" s="355">
        <f>IFERROR(IF(X337="",0,X337),"0")+IFERROR(IF(X338="",0,X338),"0")+IFERROR(IF(X339="",0,X339),"0")</f>
        <v>1.2213499999999999</v>
      </c>
      <c r="Y340" s="356"/>
      <c r="Z340" s="356"/>
    </row>
    <row r="341" spans="1:53" x14ac:dyDescent="0.2">
      <c r="A341" s="367"/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8"/>
      <c r="N341" s="357" t="s">
        <v>66</v>
      </c>
      <c r="O341" s="358"/>
      <c r="P341" s="358"/>
      <c r="Q341" s="358"/>
      <c r="R341" s="358"/>
      <c r="S341" s="358"/>
      <c r="T341" s="359"/>
      <c r="U341" s="37" t="s">
        <v>65</v>
      </c>
      <c r="V341" s="355">
        <f>IFERROR(SUM(V337:V339),"0")</f>
        <v>820</v>
      </c>
      <c r="W341" s="355">
        <f>IFERROR(SUM(W337:W339),"0")</f>
        <v>830</v>
      </c>
      <c r="X341" s="37"/>
      <c r="Y341" s="356"/>
      <c r="Z341" s="356"/>
    </row>
    <row r="342" spans="1:53" ht="14.25" hidden="1" customHeight="1" x14ac:dyDescent="0.25">
      <c r="A342" s="377" t="s">
        <v>68</v>
      </c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7"/>
      <c r="N342" s="367"/>
      <c r="O342" s="367"/>
      <c r="P342" s="367"/>
      <c r="Q342" s="367"/>
      <c r="R342" s="367"/>
      <c r="S342" s="367"/>
      <c r="T342" s="367"/>
      <c r="U342" s="367"/>
      <c r="V342" s="367"/>
      <c r="W342" s="367"/>
      <c r="X342" s="367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3">
        <v>4607091383928</v>
      </c>
      <c r="E343" s="364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520" t="s">
        <v>484</v>
      </c>
      <c r="O343" s="363"/>
      <c r="P343" s="363"/>
      <c r="Q343" s="363"/>
      <c r="R343" s="364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73">
        <v>4607091384260</v>
      </c>
      <c r="E344" s="364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3"/>
      <c r="P344" s="363"/>
      <c r="Q344" s="363"/>
      <c r="R344" s="364"/>
      <c r="S344" s="34"/>
      <c r="T344" s="34"/>
      <c r="U344" s="35" t="s">
        <v>65</v>
      </c>
      <c r="V344" s="353">
        <v>40</v>
      </c>
      <c r="W344" s="354">
        <f>IFERROR(IF(V344="",0,CEILING((V344/$H344),1)*$H344),"")</f>
        <v>46.8</v>
      </c>
      <c r="X344" s="36">
        <f>IFERROR(IF(W344=0,"",ROUNDUP(W344/H344,0)*0.02175),"")</f>
        <v>0.1305</v>
      </c>
      <c r="Y344" s="56"/>
      <c r="Z344" s="57"/>
      <c r="AD344" s="58"/>
      <c r="BA344" s="251" t="s">
        <v>1</v>
      </c>
    </row>
    <row r="345" spans="1:53" x14ac:dyDescent="0.2">
      <c r="A345" s="366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8"/>
      <c r="N345" s="357" t="s">
        <v>66</v>
      </c>
      <c r="O345" s="358"/>
      <c r="P345" s="358"/>
      <c r="Q345" s="358"/>
      <c r="R345" s="358"/>
      <c r="S345" s="358"/>
      <c r="T345" s="359"/>
      <c r="U345" s="37" t="s">
        <v>67</v>
      </c>
      <c r="V345" s="355">
        <f>IFERROR(V343/H343,"0")+IFERROR(V344/H344,"0")</f>
        <v>5.1282051282051286</v>
      </c>
      <c r="W345" s="355">
        <f>IFERROR(W343/H343,"0")+IFERROR(W344/H344,"0")</f>
        <v>6</v>
      </c>
      <c r="X345" s="355">
        <f>IFERROR(IF(X343="",0,X343),"0")+IFERROR(IF(X344="",0,X344),"0")</f>
        <v>0.1305</v>
      </c>
      <c r="Y345" s="356"/>
      <c r="Z345" s="356"/>
    </row>
    <row r="346" spans="1:53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8"/>
      <c r="N346" s="357" t="s">
        <v>66</v>
      </c>
      <c r="O346" s="358"/>
      <c r="P346" s="358"/>
      <c r="Q346" s="358"/>
      <c r="R346" s="358"/>
      <c r="S346" s="358"/>
      <c r="T346" s="359"/>
      <c r="U346" s="37" t="s">
        <v>65</v>
      </c>
      <c r="V346" s="355">
        <f>IFERROR(SUM(V343:V344),"0")</f>
        <v>40</v>
      </c>
      <c r="W346" s="355">
        <f>IFERROR(SUM(W343:W344),"0")</f>
        <v>46.8</v>
      </c>
      <c r="X346" s="37"/>
      <c r="Y346" s="356"/>
      <c r="Z346" s="356"/>
    </row>
    <row r="347" spans="1:53" ht="14.25" hidden="1" customHeight="1" x14ac:dyDescent="0.25">
      <c r="A347" s="377" t="s">
        <v>203</v>
      </c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7"/>
      <c r="N347" s="367"/>
      <c r="O347" s="367"/>
      <c r="P347" s="367"/>
      <c r="Q347" s="367"/>
      <c r="R347" s="367"/>
      <c r="S347" s="367"/>
      <c r="T347" s="367"/>
      <c r="U347" s="367"/>
      <c r="V347" s="367"/>
      <c r="W347" s="367"/>
      <c r="X347" s="367"/>
      <c r="Y347" s="348"/>
      <c r="Z347" s="348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73">
        <v>4607091384673</v>
      </c>
      <c r="E348" s="364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3"/>
      <c r="P348" s="363"/>
      <c r="Q348" s="363"/>
      <c r="R348" s="364"/>
      <c r="S348" s="34"/>
      <c r="T348" s="34"/>
      <c r="U348" s="35" t="s">
        <v>65</v>
      </c>
      <c r="V348" s="353">
        <v>60</v>
      </c>
      <c r="W348" s="354">
        <f>IFERROR(IF(V348="",0,CEILING((V348/$H348),1)*$H348),"")</f>
        <v>62.4</v>
      </c>
      <c r="X348" s="36">
        <f>IFERROR(IF(W348=0,"",ROUNDUP(W348/H348,0)*0.02175),"")</f>
        <v>0.17399999999999999</v>
      </c>
      <c r="Y348" s="56"/>
      <c r="Z348" s="57"/>
      <c r="AD348" s="58"/>
      <c r="BA348" s="252" t="s">
        <v>1</v>
      </c>
    </row>
    <row r="349" spans="1:53" x14ac:dyDescent="0.2">
      <c r="A349" s="366"/>
      <c r="B349" s="367"/>
      <c r="C349" s="367"/>
      <c r="D349" s="367"/>
      <c r="E349" s="367"/>
      <c r="F349" s="367"/>
      <c r="G349" s="367"/>
      <c r="H349" s="367"/>
      <c r="I349" s="367"/>
      <c r="J349" s="367"/>
      <c r="K349" s="367"/>
      <c r="L349" s="367"/>
      <c r="M349" s="368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55">
        <f>IFERROR(V348/H348,"0")</f>
        <v>7.6923076923076925</v>
      </c>
      <c r="W349" s="355">
        <f>IFERROR(W348/H348,"0")</f>
        <v>8</v>
      </c>
      <c r="X349" s="355">
        <f>IFERROR(IF(X348="",0,X348),"0")</f>
        <v>0.17399999999999999</v>
      </c>
      <c r="Y349" s="356"/>
      <c r="Z349" s="356"/>
    </row>
    <row r="350" spans="1:53" x14ac:dyDescent="0.2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8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55">
        <f>IFERROR(SUM(V348:V348),"0")</f>
        <v>60</v>
      </c>
      <c r="W350" s="355">
        <f>IFERROR(SUM(W348:W348),"0")</f>
        <v>62.4</v>
      </c>
      <c r="X350" s="37"/>
      <c r="Y350" s="356"/>
      <c r="Z350" s="356"/>
    </row>
    <row r="351" spans="1:53" ht="16.5" hidden="1" customHeight="1" x14ac:dyDescent="0.25">
      <c r="A351" s="383" t="s">
        <v>489</v>
      </c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7"/>
      <c r="N351" s="367"/>
      <c r="O351" s="367"/>
      <c r="P351" s="367"/>
      <c r="Q351" s="367"/>
      <c r="R351" s="367"/>
      <c r="S351" s="367"/>
      <c r="T351" s="367"/>
      <c r="U351" s="367"/>
      <c r="V351" s="367"/>
      <c r="W351" s="367"/>
      <c r="X351" s="367"/>
      <c r="Y351" s="349"/>
      <c r="Z351" s="349"/>
    </row>
    <row r="352" spans="1:53" ht="14.25" hidden="1" customHeight="1" x14ac:dyDescent="0.25">
      <c r="A352" s="377" t="s">
        <v>105</v>
      </c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7"/>
      <c r="N352" s="367"/>
      <c r="O352" s="367"/>
      <c r="P352" s="367"/>
      <c r="Q352" s="367"/>
      <c r="R352" s="367"/>
      <c r="S352" s="367"/>
      <c r="T352" s="367"/>
      <c r="U352" s="367"/>
      <c r="V352" s="367"/>
      <c r="W352" s="367"/>
      <c r="X352" s="367"/>
      <c r="Y352" s="348"/>
      <c r="Z352" s="348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73">
        <v>4607091384185</v>
      </c>
      <c r="E353" s="364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3"/>
      <c r="P353" s="363"/>
      <c r="Q353" s="363"/>
      <c r="R353" s="364"/>
      <c r="S353" s="34"/>
      <c r="T353" s="34"/>
      <c r="U353" s="35" t="s">
        <v>65</v>
      </c>
      <c r="V353" s="353">
        <v>70</v>
      </c>
      <c r="W353" s="354">
        <f>IFERROR(IF(V353="",0,CEILING((V353/$H353),1)*$H353),"")</f>
        <v>72</v>
      </c>
      <c r="X353" s="36">
        <f>IFERROR(IF(W353=0,"",ROUNDUP(W353/H353,0)*0.02175),"")</f>
        <v>0.1305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3">
        <v>4607091384192</v>
      </c>
      <c r="E354" s="364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3"/>
      <c r="P354" s="363"/>
      <c r="Q354" s="363"/>
      <c r="R354" s="364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3">
        <v>4680115881907</v>
      </c>
      <c r="E355" s="364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3"/>
      <c r="P355" s="363"/>
      <c r="Q355" s="363"/>
      <c r="R355" s="364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3">
        <v>4680115883925</v>
      </c>
      <c r="E356" s="364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3"/>
      <c r="P356" s="363"/>
      <c r="Q356" s="363"/>
      <c r="R356" s="364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3">
        <v>4607091384680</v>
      </c>
      <c r="E357" s="364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3"/>
      <c r="P357" s="363"/>
      <c r="Q357" s="363"/>
      <c r="R357" s="364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6"/>
      <c r="B358" s="367"/>
      <c r="C358" s="367"/>
      <c r="D358" s="367"/>
      <c r="E358" s="367"/>
      <c r="F358" s="367"/>
      <c r="G358" s="367"/>
      <c r="H358" s="367"/>
      <c r="I358" s="367"/>
      <c r="J358" s="367"/>
      <c r="K358" s="367"/>
      <c r="L358" s="367"/>
      <c r="M358" s="368"/>
      <c r="N358" s="357" t="s">
        <v>66</v>
      </c>
      <c r="O358" s="358"/>
      <c r="P358" s="358"/>
      <c r="Q358" s="358"/>
      <c r="R358" s="358"/>
      <c r="S358" s="358"/>
      <c r="T358" s="359"/>
      <c r="U358" s="37" t="s">
        <v>67</v>
      </c>
      <c r="V358" s="355">
        <f>IFERROR(V353/H353,"0")+IFERROR(V354/H354,"0")+IFERROR(V355/H355,"0")+IFERROR(V356/H356,"0")+IFERROR(V357/H357,"0")</f>
        <v>5.833333333333333</v>
      </c>
      <c r="W358" s="355">
        <f>IFERROR(W353/H353,"0")+IFERROR(W354/H354,"0")+IFERROR(W355/H355,"0")+IFERROR(W356/H356,"0")+IFERROR(W357/H357,"0")</f>
        <v>6</v>
      </c>
      <c r="X358" s="355">
        <f>IFERROR(IF(X353="",0,X353),"0")+IFERROR(IF(X354="",0,X354),"0")+IFERROR(IF(X355="",0,X355),"0")+IFERROR(IF(X356="",0,X356),"0")+IFERROR(IF(X357="",0,X357),"0")</f>
        <v>0.1305</v>
      </c>
      <c r="Y358" s="356"/>
      <c r="Z358" s="356"/>
    </row>
    <row r="359" spans="1:53" x14ac:dyDescent="0.2">
      <c r="A359" s="367"/>
      <c r="B359" s="367"/>
      <c r="C359" s="367"/>
      <c r="D359" s="367"/>
      <c r="E359" s="367"/>
      <c r="F359" s="367"/>
      <c r="G359" s="367"/>
      <c r="H359" s="367"/>
      <c r="I359" s="367"/>
      <c r="J359" s="367"/>
      <c r="K359" s="367"/>
      <c r="L359" s="367"/>
      <c r="M359" s="368"/>
      <c r="N359" s="357" t="s">
        <v>66</v>
      </c>
      <c r="O359" s="358"/>
      <c r="P359" s="358"/>
      <c r="Q359" s="358"/>
      <c r="R359" s="358"/>
      <c r="S359" s="358"/>
      <c r="T359" s="359"/>
      <c r="U359" s="37" t="s">
        <v>65</v>
      </c>
      <c r="V359" s="355">
        <f>IFERROR(SUM(V353:V357),"0")</f>
        <v>70</v>
      </c>
      <c r="W359" s="355">
        <f>IFERROR(SUM(W353:W357),"0")</f>
        <v>72</v>
      </c>
      <c r="X359" s="37"/>
      <c r="Y359" s="356"/>
      <c r="Z359" s="356"/>
    </row>
    <row r="360" spans="1:53" ht="14.25" hidden="1" customHeight="1" x14ac:dyDescent="0.25">
      <c r="A360" s="377" t="s">
        <v>60</v>
      </c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67"/>
      <c r="N360" s="367"/>
      <c r="O360" s="367"/>
      <c r="P360" s="367"/>
      <c r="Q360" s="367"/>
      <c r="R360" s="367"/>
      <c r="S360" s="367"/>
      <c r="T360" s="367"/>
      <c r="U360" s="367"/>
      <c r="V360" s="367"/>
      <c r="W360" s="367"/>
      <c r="X360" s="367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3">
        <v>4607091384802</v>
      </c>
      <c r="E361" s="364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3"/>
      <c r="P361" s="363"/>
      <c r="Q361" s="363"/>
      <c r="R361" s="364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3">
        <v>4607091384826</v>
      </c>
      <c r="E362" s="364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7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3"/>
      <c r="P362" s="363"/>
      <c r="Q362" s="363"/>
      <c r="R362" s="364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6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8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8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77" t="s">
        <v>68</v>
      </c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7"/>
      <c r="N365" s="367"/>
      <c r="O365" s="367"/>
      <c r="P365" s="367"/>
      <c r="Q365" s="367"/>
      <c r="R365" s="367"/>
      <c r="S365" s="367"/>
      <c r="T365" s="367"/>
      <c r="U365" s="367"/>
      <c r="V365" s="367"/>
      <c r="W365" s="367"/>
      <c r="X365" s="367"/>
      <c r="Y365" s="348"/>
      <c r="Z365" s="348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73">
        <v>4607091384246</v>
      </c>
      <c r="E366" s="364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3"/>
      <c r="P366" s="363"/>
      <c r="Q366" s="363"/>
      <c r="R366" s="364"/>
      <c r="S366" s="34"/>
      <c r="T366" s="34"/>
      <c r="U366" s="35" t="s">
        <v>65</v>
      </c>
      <c r="V366" s="353">
        <v>40</v>
      </c>
      <c r="W366" s="354">
        <f>IFERROR(IF(V366="",0,CEILING((V366/$H366),1)*$H366),"")</f>
        <v>46.8</v>
      </c>
      <c r="X366" s="36">
        <f>IFERROR(IF(W366=0,"",ROUNDUP(W366/H366,0)*0.02175),"")</f>
        <v>0.1305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3">
        <v>4680115881976</v>
      </c>
      <c r="E367" s="364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3"/>
      <c r="P367" s="363"/>
      <c r="Q367" s="363"/>
      <c r="R367" s="364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3">
        <v>4607091384253</v>
      </c>
      <c r="E368" s="364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3"/>
      <c r="P368" s="363"/>
      <c r="Q368" s="363"/>
      <c r="R368" s="364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3">
        <v>4680115881969</v>
      </c>
      <c r="E369" s="364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3"/>
      <c r="P369" s="363"/>
      <c r="Q369" s="363"/>
      <c r="R369" s="364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6"/>
      <c r="B370" s="367"/>
      <c r="C370" s="367"/>
      <c r="D370" s="367"/>
      <c r="E370" s="367"/>
      <c r="F370" s="367"/>
      <c r="G370" s="367"/>
      <c r="H370" s="367"/>
      <c r="I370" s="367"/>
      <c r="J370" s="367"/>
      <c r="K370" s="367"/>
      <c r="L370" s="367"/>
      <c r="M370" s="368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55">
        <f>IFERROR(V366/H366,"0")+IFERROR(V367/H367,"0")+IFERROR(V368/H368,"0")+IFERROR(V369/H369,"0")</f>
        <v>5.1282051282051286</v>
      </c>
      <c r="W370" s="355">
        <f>IFERROR(W366/H366,"0")+IFERROR(W367/H367,"0")+IFERROR(W368/H368,"0")+IFERROR(W369/H369,"0")</f>
        <v>6</v>
      </c>
      <c r="X370" s="355">
        <f>IFERROR(IF(X366="",0,X366),"0")+IFERROR(IF(X367="",0,X367),"0")+IFERROR(IF(X368="",0,X368),"0")+IFERROR(IF(X369="",0,X369),"0")</f>
        <v>0.1305</v>
      </c>
      <c r="Y370" s="356"/>
      <c r="Z370" s="356"/>
    </row>
    <row r="371" spans="1:53" x14ac:dyDescent="0.2">
      <c r="A371" s="367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68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55">
        <f>IFERROR(SUM(V366:V369),"0")</f>
        <v>40</v>
      </c>
      <c r="W371" s="355">
        <f>IFERROR(SUM(W366:W369),"0")</f>
        <v>46.8</v>
      </c>
      <c r="X371" s="37"/>
      <c r="Y371" s="356"/>
      <c r="Z371" s="356"/>
    </row>
    <row r="372" spans="1:53" ht="14.25" hidden="1" customHeight="1" x14ac:dyDescent="0.25">
      <c r="A372" s="377" t="s">
        <v>203</v>
      </c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67"/>
      <c r="N372" s="367"/>
      <c r="O372" s="367"/>
      <c r="P372" s="367"/>
      <c r="Q372" s="367"/>
      <c r="R372" s="367"/>
      <c r="S372" s="367"/>
      <c r="T372" s="367"/>
      <c r="U372" s="367"/>
      <c r="V372" s="367"/>
      <c r="W372" s="367"/>
      <c r="X372" s="367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3">
        <v>4607091389357</v>
      </c>
      <c r="E373" s="364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3"/>
      <c r="P373" s="363"/>
      <c r="Q373" s="363"/>
      <c r="R373" s="364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6"/>
      <c r="B374" s="367"/>
      <c r="C374" s="367"/>
      <c r="D374" s="367"/>
      <c r="E374" s="367"/>
      <c r="F374" s="367"/>
      <c r="G374" s="367"/>
      <c r="H374" s="367"/>
      <c r="I374" s="367"/>
      <c r="J374" s="367"/>
      <c r="K374" s="367"/>
      <c r="L374" s="367"/>
      <c r="M374" s="368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8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374" t="s">
        <v>514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48"/>
      <c r="Z376" s="48"/>
    </row>
    <row r="377" spans="1:53" ht="16.5" hidden="1" customHeight="1" x14ac:dyDescent="0.25">
      <c r="A377" s="383" t="s">
        <v>515</v>
      </c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7"/>
      <c r="N377" s="367"/>
      <c r="O377" s="367"/>
      <c r="P377" s="367"/>
      <c r="Q377" s="367"/>
      <c r="R377" s="367"/>
      <c r="S377" s="367"/>
      <c r="T377" s="367"/>
      <c r="U377" s="367"/>
      <c r="V377" s="367"/>
      <c r="W377" s="367"/>
      <c r="X377" s="367"/>
      <c r="Y377" s="349"/>
      <c r="Z377" s="349"/>
    </row>
    <row r="378" spans="1:53" ht="14.25" hidden="1" customHeight="1" x14ac:dyDescent="0.25">
      <c r="A378" s="377" t="s">
        <v>105</v>
      </c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7"/>
      <c r="N378" s="367"/>
      <c r="O378" s="367"/>
      <c r="P378" s="367"/>
      <c r="Q378" s="367"/>
      <c r="R378" s="367"/>
      <c r="S378" s="367"/>
      <c r="T378" s="367"/>
      <c r="U378" s="367"/>
      <c r="V378" s="367"/>
      <c r="W378" s="367"/>
      <c r="X378" s="367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3">
        <v>4607091389708</v>
      </c>
      <c r="E379" s="364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3"/>
      <c r="P379" s="363"/>
      <c r="Q379" s="363"/>
      <c r="R379" s="364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73">
        <v>4607091389692</v>
      </c>
      <c r="E380" s="364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3"/>
      <c r="P380" s="363"/>
      <c r="Q380" s="363"/>
      <c r="R380" s="364"/>
      <c r="S380" s="34"/>
      <c r="T380" s="34"/>
      <c r="U380" s="35" t="s">
        <v>65</v>
      </c>
      <c r="V380" s="353">
        <v>0</v>
      </c>
      <c r="W380" s="354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6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7"/>
      <c r="M381" s="368"/>
      <c r="N381" s="357" t="s">
        <v>66</v>
      </c>
      <c r="O381" s="358"/>
      <c r="P381" s="358"/>
      <c r="Q381" s="358"/>
      <c r="R381" s="358"/>
      <c r="S381" s="358"/>
      <c r="T381" s="359"/>
      <c r="U381" s="37" t="s">
        <v>67</v>
      </c>
      <c r="V381" s="355">
        <f>IFERROR(V379/H379,"0")+IFERROR(V380/H380,"0")</f>
        <v>0</v>
      </c>
      <c r="W381" s="355">
        <f>IFERROR(W379/H379,"0")+IFERROR(W380/H380,"0")</f>
        <v>0</v>
      </c>
      <c r="X381" s="355">
        <f>IFERROR(IF(X379="",0,X379),"0")+IFERROR(IF(X380="",0,X380),"0")</f>
        <v>0</v>
      </c>
      <c r="Y381" s="356"/>
      <c r="Z381" s="356"/>
    </row>
    <row r="382" spans="1:53" hidden="1" x14ac:dyDescent="0.2">
      <c r="A382" s="367"/>
      <c r="B382" s="367"/>
      <c r="C382" s="367"/>
      <c r="D382" s="367"/>
      <c r="E382" s="367"/>
      <c r="F382" s="367"/>
      <c r="G382" s="367"/>
      <c r="H382" s="367"/>
      <c r="I382" s="367"/>
      <c r="J382" s="367"/>
      <c r="K382" s="367"/>
      <c r="L382" s="367"/>
      <c r="M382" s="368"/>
      <c r="N382" s="357" t="s">
        <v>66</v>
      </c>
      <c r="O382" s="358"/>
      <c r="P382" s="358"/>
      <c r="Q382" s="358"/>
      <c r="R382" s="358"/>
      <c r="S382" s="358"/>
      <c r="T382" s="359"/>
      <c r="U382" s="37" t="s">
        <v>65</v>
      </c>
      <c r="V382" s="355">
        <f>IFERROR(SUM(V379:V380),"0")</f>
        <v>0</v>
      </c>
      <c r="W382" s="355">
        <f>IFERROR(SUM(W379:W380),"0")</f>
        <v>0</v>
      </c>
      <c r="X382" s="37"/>
      <c r="Y382" s="356"/>
      <c r="Z382" s="356"/>
    </row>
    <row r="383" spans="1:53" ht="14.25" hidden="1" customHeight="1" x14ac:dyDescent="0.25">
      <c r="A383" s="377" t="s">
        <v>60</v>
      </c>
      <c r="B383" s="367"/>
      <c r="C383" s="367"/>
      <c r="D383" s="367"/>
      <c r="E383" s="367"/>
      <c r="F383" s="367"/>
      <c r="G383" s="367"/>
      <c r="H383" s="367"/>
      <c r="I383" s="367"/>
      <c r="J383" s="367"/>
      <c r="K383" s="367"/>
      <c r="L383" s="367"/>
      <c r="M383" s="367"/>
      <c r="N383" s="367"/>
      <c r="O383" s="367"/>
      <c r="P383" s="367"/>
      <c r="Q383" s="367"/>
      <c r="R383" s="367"/>
      <c r="S383" s="367"/>
      <c r="T383" s="367"/>
      <c r="U383" s="367"/>
      <c r="V383" s="367"/>
      <c r="W383" s="367"/>
      <c r="X383" s="367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3">
        <v>4607091389753</v>
      </c>
      <c r="E384" s="364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73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3"/>
      <c r="P384" s="363"/>
      <c r="Q384" s="363"/>
      <c r="R384" s="364"/>
      <c r="S384" s="34"/>
      <c r="T384" s="34"/>
      <c r="U384" s="35" t="s">
        <v>65</v>
      </c>
      <c r="V384" s="353">
        <v>80</v>
      </c>
      <c r="W384" s="354">
        <f t="shared" ref="W384:W396" si="18">IFERROR(IF(V384="",0,CEILING((V384/$H384),1)*$H384),"")</f>
        <v>84</v>
      </c>
      <c r="X384" s="36">
        <f>IFERROR(IF(W384=0,"",ROUNDUP(W384/H384,0)*0.00753),"")</f>
        <v>0.15060000000000001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3">
        <v>4607091389760</v>
      </c>
      <c r="E385" s="364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3"/>
      <c r="P385" s="363"/>
      <c r="Q385" s="363"/>
      <c r="R385" s="364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3">
        <v>4607091389746</v>
      </c>
      <c r="E386" s="364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6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3"/>
      <c r="P386" s="363"/>
      <c r="Q386" s="363"/>
      <c r="R386" s="364"/>
      <c r="S386" s="34"/>
      <c r="T386" s="34"/>
      <c r="U386" s="35" t="s">
        <v>65</v>
      </c>
      <c r="V386" s="353">
        <v>100</v>
      </c>
      <c r="W386" s="354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3">
        <v>4680115882928</v>
      </c>
      <c r="E387" s="364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3"/>
      <c r="P387" s="363"/>
      <c r="Q387" s="363"/>
      <c r="R387" s="364"/>
      <c r="S387" s="34"/>
      <c r="T387" s="34"/>
      <c r="U387" s="35" t="s">
        <v>65</v>
      </c>
      <c r="V387" s="353">
        <v>112</v>
      </c>
      <c r="W387" s="354">
        <f t="shared" si="18"/>
        <v>112.56</v>
      </c>
      <c r="X387" s="36">
        <f>IFERROR(IF(W387=0,"",ROUNDUP(W387/H387,0)*0.00753),"")</f>
        <v>0.50451000000000001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3">
        <v>4680115883147</v>
      </c>
      <c r="E388" s="364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3"/>
      <c r="P388" s="363"/>
      <c r="Q388" s="363"/>
      <c r="R388" s="364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530</v>
      </c>
      <c r="B389" s="54" t="s">
        <v>531</v>
      </c>
      <c r="C389" s="31">
        <v>4301031178</v>
      </c>
      <c r="D389" s="373">
        <v>4607091384338</v>
      </c>
      <c r="E389" s="364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3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3"/>
      <c r="P389" s="363"/>
      <c r="Q389" s="363"/>
      <c r="R389" s="364"/>
      <c r="S389" s="34"/>
      <c r="T389" s="34"/>
      <c r="U389" s="35" t="s">
        <v>65</v>
      </c>
      <c r="V389" s="353">
        <v>0</v>
      </c>
      <c r="W389" s="354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3">
        <v>4680115883154</v>
      </c>
      <c r="E390" s="364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3"/>
      <c r="P390" s="363"/>
      <c r="Q390" s="363"/>
      <c r="R390" s="364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3">
        <v>4607091389524</v>
      </c>
      <c r="E391" s="364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3"/>
      <c r="P391" s="363"/>
      <c r="Q391" s="363"/>
      <c r="R391" s="364"/>
      <c r="S391" s="34"/>
      <c r="T391" s="34"/>
      <c r="U391" s="35" t="s">
        <v>65</v>
      </c>
      <c r="V391" s="353">
        <v>77</v>
      </c>
      <c r="W391" s="354">
        <f t="shared" si="18"/>
        <v>77.7</v>
      </c>
      <c r="X391" s="36">
        <f t="shared" si="19"/>
        <v>0.18574000000000002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3">
        <v>4680115883161</v>
      </c>
      <c r="E392" s="364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3"/>
      <c r="P392" s="363"/>
      <c r="Q392" s="363"/>
      <c r="R392" s="364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3">
        <v>4607091384345</v>
      </c>
      <c r="E393" s="364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3"/>
      <c r="P393" s="363"/>
      <c r="Q393" s="363"/>
      <c r="R393" s="364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3">
        <v>4680115883178</v>
      </c>
      <c r="E394" s="364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3"/>
      <c r="P394" s="363"/>
      <c r="Q394" s="363"/>
      <c r="R394" s="364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3">
        <v>4607091389531</v>
      </c>
      <c r="E395" s="364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3"/>
      <c r="P395" s="363"/>
      <c r="Q395" s="363"/>
      <c r="R395" s="364"/>
      <c r="S395" s="34"/>
      <c r="T395" s="34"/>
      <c r="U395" s="35" t="s">
        <v>65</v>
      </c>
      <c r="V395" s="353">
        <v>52.5</v>
      </c>
      <c r="W395" s="354">
        <f t="shared" si="18"/>
        <v>52.5</v>
      </c>
      <c r="X395" s="36">
        <f t="shared" si="19"/>
        <v>0.1255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3">
        <v>4680115883185</v>
      </c>
      <c r="E396" s="364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3"/>
      <c r="P396" s="363"/>
      <c r="Q396" s="363"/>
      <c r="R396" s="364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6"/>
      <c r="B397" s="367"/>
      <c r="C397" s="367"/>
      <c r="D397" s="367"/>
      <c r="E397" s="367"/>
      <c r="F397" s="367"/>
      <c r="G397" s="367"/>
      <c r="H397" s="367"/>
      <c r="I397" s="367"/>
      <c r="J397" s="367"/>
      <c r="K397" s="367"/>
      <c r="L397" s="367"/>
      <c r="M397" s="368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171.1904761904762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173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1.14707</v>
      </c>
      <c r="Y397" s="356"/>
      <c r="Z397" s="356"/>
    </row>
    <row r="398" spans="1:53" x14ac:dyDescent="0.2">
      <c r="A398" s="367"/>
      <c r="B398" s="367"/>
      <c r="C398" s="367"/>
      <c r="D398" s="367"/>
      <c r="E398" s="367"/>
      <c r="F398" s="367"/>
      <c r="G398" s="367"/>
      <c r="H398" s="367"/>
      <c r="I398" s="367"/>
      <c r="J398" s="367"/>
      <c r="K398" s="367"/>
      <c r="L398" s="367"/>
      <c r="M398" s="368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55">
        <f>IFERROR(SUM(V384:V396),"0")</f>
        <v>421.5</v>
      </c>
      <c r="W398" s="355">
        <f>IFERROR(SUM(W384:W396),"0")</f>
        <v>427.56</v>
      </c>
      <c r="X398" s="37"/>
      <c r="Y398" s="356"/>
      <c r="Z398" s="356"/>
    </row>
    <row r="399" spans="1:53" ht="14.25" hidden="1" customHeight="1" x14ac:dyDescent="0.25">
      <c r="A399" s="377" t="s">
        <v>68</v>
      </c>
      <c r="B399" s="367"/>
      <c r="C399" s="367"/>
      <c r="D399" s="367"/>
      <c r="E399" s="367"/>
      <c r="F399" s="367"/>
      <c r="G399" s="367"/>
      <c r="H399" s="367"/>
      <c r="I399" s="367"/>
      <c r="J399" s="367"/>
      <c r="K399" s="367"/>
      <c r="L399" s="367"/>
      <c r="M399" s="367"/>
      <c r="N399" s="367"/>
      <c r="O399" s="367"/>
      <c r="P399" s="367"/>
      <c r="Q399" s="367"/>
      <c r="R399" s="367"/>
      <c r="S399" s="367"/>
      <c r="T399" s="367"/>
      <c r="U399" s="367"/>
      <c r="V399" s="367"/>
      <c r="W399" s="367"/>
      <c r="X399" s="367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3">
        <v>4607091389685</v>
      </c>
      <c r="E400" s="364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6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3"/>
      <c r="P400" s="363"/>
      <c r="Q400" s="363"/>
      <c r="R400" s="364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3">
        <v>4607091389654</v>
      </c>
      <c r="E401" s="364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3"/>
      <c r="P401" s="363"/>
      <c r="Q401" s="363"/>
      <c r="R401" s="364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3">
        <v>4607091384352</v>
      </c>
      <c r="E402" s="364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3"/>
      <c r="P402" s="363"/>
      <c r="Q402" s="363"/>
      <c r="R402" s="364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3">
        <v>4607091389661</v>
      </c>
      <c r="E403" s="364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60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3"/>
      <c r="P403" s="363"/>
      <c r="Q403" s="363"/>
      <c r="R403" s="364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6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8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77" t="s">
        <v>203</v>
      </c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7"/>
      <c r="N406" s="367"/>
      <c r="O406" s="367"/>
      <c r="P406" s="367"/>
      <c r="Q406" s="367"/>
      <c r="R406" s="367"/>
      <c r="S406" s="367"/>
      <c r="T406" s="367"/>
      <c r="U406" s="367"/>
      <c r="V406" s="367"/>
      <c r="W406" s="367"/>
      <c r="X406" s="367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3">
        <v>4680115881648</v>
      </c>
      <c r="E407" s="364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3"/>
      <c r="P407" s="363"/>
      <c r="Q407" s="363"/>
      <c r="R407" s="364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6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8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77" t="s">
        <v>83</v>
      </c>
      <c r="B410" s="367"/>
      <c r="C410" s="367"/>
      <c r="D410" s="367"/>
      <c r="E410" s="367"/>
      <c r="F410" s="367"/>
      <c r="G410" s="367"/>
      <c r="H410" s="367"/>
      <c r="I410" s="367"/>
      <c r="J410" s="367"/>
      <c r="K410" s="367"/>
      <c r="L410" s="367"/>
      <c r="M410" s="367"/>
      <c r="N410" s="367"/>
      <c r="O410" s="367"/>
      <c r="P410" s="367"/>
      <c r="Q410" s="367"/>
      <c r="R410" s="367"/>
      <c r="S410" s="367"/>
      <c r="T410" s="367"/>
      <c r="U410" s="367"/>
      <c r="V410" s="367"/>
      <c r="W410" s="367"/>
      <c r="X410" s="367"/>
      <c r="Y410" s="348"/>
      <c r="Z410" s="348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73">
        <v>4680115884359</v>
      </c>
      <c r="E411" s="364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64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3"/>
      <c r="P411" s="363"/>
      <c r="Q411" s="363"/>
      <c r="R411" s="364"/>
      <c r="S411" s="34"/>
      <c r="T411" s="34"/>
      <c r="U411" s="35" t="s">
        <v>65</v>
      </c>
      <c r="V411" s="353">
        <v>0</v>
      </c>
      <c r="W411" s="35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73">
        <v>4680115884335</v>
      </c>
      <c r="E412" s="364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3"/>
      <c r="P412" s="363"/>
      <c r="Q412" s="363"/>
      <c r="R412" s="364"/>
      <c r="S412" s="34"/>
      <c r="T412" s="34"/>
      <c r="U412" s="35" t="s">
        <v>65</v>
      </c>
      <c r="V412" s="353">
        <v>0</v>
      </c>
      <c r="W412" s="35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73">
        <v>4680115884342</v>
      </c>
      <c r="E413" s="364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3"/>
      <c r="P413" s="363"/>
      <c r="Q413" s="363"/>
      <c r="R413" s="364"/>
      <c r="S413" s="34"/>
      <c r="T413" s="34"/>
      <c r="U413" s="35" t="s">
        <v>65</v>
      </c>
      <c r="V413" s="353">
        <v>0</v>
      </c>
      <c r="W413" s="354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73">
        <v>4680115884113</v>
      </c>
      <c r="E414" s="364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3"/>
      <c r="P414" s="363"/>
      <c r="Q414" s="363"/>
      <c r="R414" s="364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6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57" t="s">
        <v>66</v>
      </c>
      <c r="O415" s="358"/>
      <c r="P415" s="358"/>
      <c r="Q415" s="358"/>
      <c r="R415" s="358"/>
      <c r="S415" s="358"/>
      <c r="T415" s="359"/>
      <c r="U415" s="37" t="s">
        <v>67</v>
      </c>
      <c r="V415" s="355">
        <f>IFERROR(V411/H411,"0")+IFERROR(V412/H412,"0")+IFERROR(V413/H413,"0")+IFERROR(V414/H414,"0")</f>
        <v>0</v>
      </c>
      <c r="W415" s="355">
        <f>IFERROR(W411/H411,"0")+IFERROR(W412/H412,"0")+IFERROR(W413/H413,"0")+IFERROR(W414/H414,"0")</f>
        <v>0</v>
      </c>
      <c r="X415" s="355">
        <f>IFERROR(IF(X411="",0,X411),"0")+IFERROR(IF(X412="",0,X412),"0")+IFERROR(IF(X413="",0,X413),"0")+IFERROR(IF(X414="",0,X414),"0")</f>
        <v>0</v>
      </c>
      <c r="Y415" s="356"/>
      <c r="Z415" s="356"/>
    </row>
    <row r="416" spans="1:53" hidden="1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57" t="s">
        <v>66</v>
      </c>
      <c r="O416" s="358"/>
      <c r="P416" s="358"/>
      <c r="Q416" s="358"/>
      <c r="R416" s="358"/>
      <c r="S416" s="358"/>
      <c r="T416" s="359"/>
      <c r="U416" s="37" t="s">
        <v>65</v>
      </c>
      <c r="V416" s="355">
        <f>IFERROR(SUM(V411:V414),"0")</f>
        <v>0</v>
      </c>
      <c r="W416" s="355">
        <f>IFERROR(SUM(W411:W414),"0")</f>
        <v>0</v>
      </c>
      <c r="X416" s="37"/>
      <c r="Y416" s="356"/>
      <c r="Z416" s="356"/>
    </row>
    <row r="417" spans="1:53" ht="16.5" hidden="1" customHeight="1" x14ac:dyDescent="0.25">
      <c r="A417" s="383" t="s">
        <v>566</v>
      </c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7"/>
      <c r="M417" s="367"/>
      <c r="N417" s="367"/>
      <c r="O417" s="367"/>
      <c r="P417" s="367"/>
      <c r="Q417" s="367"/>
      <c r="R417" s="367"/>
      <c r="S417" s="367"/>
      <c r="T417" s="367"/>
      <c r="U417" s="367"/>
      <c r="V417" s="367"/>
      <c r="W417" s="367"/>
      <c r="X417" s="367"/>
      <c r="Y417" s="349"/>
      <c r="Z417" s="349"/>
    </row>
    <row r="418" spans="1:53" ht="14.25" hidden="1" customHeight="1" x14ac:dyDescent="0.25">
      <c r="A418" s="377" t="s">
        <v>97</v>
      </c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367"/>
      <c r="R418" s="367"/>
      <c r="S418" s="367"/>
      <c r="T418" s="367"/>
      <c r="U418" s="367"/>
      <c r="V418" s="367"/>
      <c r="W418" s="367"/>
      <c r="X418" s="367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3">
        <v>4607091389388</v>
      </c>
      <c r="E419" s="364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4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3"/>
      <c r="P419" s="363"/>
      <c r="Q419" s="363"/>
      <c r="R419" s="364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3">
        <v>4607091389364</v>
      </c>
      <c r="E420" s="364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3"/>
      <c r="P420" s="363"/>
      <c r="Q420" s="363"/>
      <c r="R420" s="364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6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57" t="s">
        <v>66</v>
      </c>
      <c r="O421" s="358"/>
      <c r="P421" s="358"/>
      <c r="Q421" s="358"/>
      <c r="R421" s="358"/>
      <c r="S421" s="358"/>
      <c r="T421" s="359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57" t="s">
        <v>66</v>
      </c>
      <c r="O422" s="358"/>
      <c r="P422" s="358"/>
      <c r="Q422" s="358"/>
      <c r="R422" s="358"/>
      <c r="S422" s="358"/>
      <c r="T422" s="359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77" t="s">
        <v>60</v>
      </c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367"/>
      <c r="M423" s="367"/>
      <c r="N423" s="367"/>
      <c r="O423" s="367"/>
      <c r="P423" s="367"/>
      <c r="Q423" s="367"/>
      <c r="R423" s="367"/>
      <c r="S423" s="367"/>
      <c r="T423" s="367"/>
      <c r="U423" s="367"/>
      <c r="V423" s="367"/>
      <c r="W423" s="367"/>
      <c r="X423" s="367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3">
        <v>4607091389739</v>
      </c>
      <c r="E424" s="364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6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3"/>
      <c r="P424" s="363"/>
      <c r="Q424" s="363"/>
      <c r="R424" s="364"/>
      <c r="S424" s="34"/>
      <c r="T424" s="34"/>
      <c r="U424" s="35" t="s">
        <v>65</v>
      </c>
      <c r="V424" s="353">
        <v>140</v>
      </c>
      <c r="W424" s="354">
        <f t="shared" ref="W424:W430" si="20">IFERROR(IF(V424="",0,CEILING((V424/$H424),1)*$H424),"")</f>
        <v>142.80000000000001</v>
      </c>
      <c r="X424" s="36">
        <f>IFERROR(IF(W424=0,"",ROUNDUP(W424/H424,0)*0.00753),"")</f>
        <v>0.25602000000000003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3">
        <v>4680115883048</v>
      </c>
      <c r="E425" s="364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3"/>
      <c r="P425" s="363"/>
      <c r="Q425" s="363"/>
      <c r="R425" s="364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3">
        <v>4607091389425</v>
      </c>
      <c r="E426" s="364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3"/>
      <c r="P426" s="363"/>
      <c r="Q426" s="363"/>
      <c r="R426" s="364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3">
        <v>4680115882911</v>
      </c>
      <c r="E427" s="364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9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3"/>
      <c r="P427" s="363"/>
      <c r="Q427" s="363"/>
      <c r="R427" s="364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3">
        <v>4680115880771</v>
      </c>
      <c r="E428" s="364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3"/>
      <c r="P428" s="363"/>
      <c r="Q428" s="363"/>
      <c r="R428" s="364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73">
        <v>4607091389500</v>
      </c>
      <c r="E429" s="364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3"/>
      <c r="P429" s="363"/>
      <c r="Q429" s="363"/>
      <c r="R429" s="364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3">
        <v>4680115881983</v>
      </c>
      <c r="E430" s="364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3"/>
      <c r="P430" s="363"/>
      <c r="Q430" s="363"/>
      <c r="R430" s="364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6"/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8"/>
      <c r="N431" s="357" t="s">
        <v>66</v>
      </c>
      <c r="O431" s="358"/>
      <c r="P431" s="358"/>
      <c r="Q431" s="358"/>
      <c r="R431" s="358"/>
      <c r="S431" s="358"/>
      <c r="T431" s="359"/>
      <c r="U431" s="37" t="s">
        <v>67</v>
      </c>
      <c r="V431" s="355">
        <f>IFERROR(V424/H424,"0")+IFERROR(V425/H425,"0")+IFERROR(V426/H426,"0")+IFERROR(V427/H427,"0")+IFERROR(V428/H428,"0")+IFERROR(V429/H429,"0")+IFERROR(V430/H430,"0")</f>
        <v>33.333333333333329</v>
      </c>
      <c r="W431" s="355">
        <f>IFERROR(W424/H424,"0")+IFERROR(W425/H425,"0")+IFERROR(W426/H426,"0")+IFERROR(W427/H427,"0")+IFERROR(W428/H428,"0")+IFERROR(W429/H429,"0")+IFERROR(W430/H430,"0")</f>
        <v>34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0.25602000000000003</v>
      </c>
      <c r="Y431" s="356"/>
      <c r="Z431" s="356"/>
    </row>
    <row r="432" spans="1:53" x14ac:dyDescent="0.2">
      <c r="A432" s="367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8"/>
      <c r="N432" s="357" t="s">
        <v>66</v>
      </c>
      <c r="O432" s="358"/>
      <c r="P432" s="358"/>
      <c r="Q432" s="358"/>
      <c r="R432" s="358"/>
      <c r="S432" s="358"/>
      <c r="T432" s="359"/>
      <c r="U432" s="37" t="s">
        <v>65</v>
      </c>
      <c r="V432" s="355">
        <f>IFERROR(SUM(V424:V430),"0")</f>
        <v>140</v>
      </c>
      <c r="W432" s="355">
        <f>IFERROR(SUM(W424:W430),"0")</f>
        <v>142.80000000000001</v>
      </c>
      <c r="X432" s="37"/>
      <c r="Y432" s="356"/>
      <c r="Z432" s="356"/>
    </row>
    <row r="433" spans="1:53" ht="14.25" hidden="1" customHeight="1" x14ac:dyDescent="0.25">
      <c r="A433" s="377" t="s">
        <v>92</v>
      </c>
      <c r="B433" s="367"/>
      <c r="C433" s="367"/>
      <c r="D433" s="367"/>
      <c r="E433" s="367"/>
      <c r="F433" s="367"/>
      <c r="G433" s="367"/>
      <c r="H433" s="367"/>
      <c r="I433" s="367"/>
      <c r="J433" s="367"/>
      <c r="K433" s="367"/>
      <c r="L433" s="367"/>
      <c r="M433" s="367"/>
      <c r="N433" s="367"/>
      <c r="O433" s="367"/>
      <c r="P433" s="367"/>
      <c r="Q433" s="367"/>
      <c r="R433" s="367"/>
      <c r="S433" s="367"/>
      <c r="T433" s="367"/>
      <c r="U433" s="367"/>
      <c r="V433" s="367"/>
      <c r="W433" s="367"/>
      <c r="X433" s="367"/>
      <c r="Y433" s="348"/>
      <c r="Z433" s="348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73">
        <v>4680115884090</v>
      </c>
      <c r="E434" s="364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3"/>
      <c r="P434" s="363"/>
      <c r="Q434" s="363"/>
      <c r="R434" s="364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6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8"/>
      <c r="N435" s="357" t="s">
        <v>66</v>
      </c>
      <c r="O435" s="358"/>
      <c r="P435" s="358"/>
      <c r="Q435" s="358"/>
      <c r="R435" s="358"/>
      <c r="S435" s="358"/>
      <c r="T435" s="359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hidden="1" x14ac:dyDescent="0.2">
      <c r="A436" s="367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68"/>
      <c r="N436" s="357" t="s">
        <v>66</v>
      </c>
      <c r="O436" s="358"/>
      <c r="P436" s="358"/>
      <c r="Q436" s="358"/>
      <c r="R436" s="358"/>
      <c r="S436" s="358"/>
      <c r="T436" s="359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hidden="1" customHeight="1" x14ac:dyDescent="0.25">
      <c r="A437" s="377" t="s">
        <v>587</v>
      </c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7"/>
      <c r="N437" s="367"/>
      <c r="O437" s="367"/>
      <c r="P437" s="367"/>
      <c r="Q437" s="367"/>
      <c r="R437" s="367"/>
      <c r="S437" s="367"/>
      <c r="T437" s="367"/>
      <c r="U437" s="367"/>
      <c r="V437" s="367"/>
      <c r="W437" s="367"/>
      <c r="X437" s="367"/>
      <c r="Y437" s="348"/>
      <c r="Z437" s="348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3">
        <v>4680115884564</v>
      </c>
      <c r="E438" s="364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3"/>
      <c r="P438" s="363"/>
      <c r="Q438" s="363"/>
      <c r="R438" s="364"/>
      <c r="S438" s="34"/>
      <c r="T438" s="34"/>
      <c r="U438" s="35" t="s">
        <v>65</v>
      </c>
      <c r="V438" s="353">
        <v>0</v>
      </c>
      <c r="W438" s="354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6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8"/>
      <c r="N439" s="357" t="s">
        <v>66</v>
      </c>
      <c r="O439" s="358"/>
      <c r="P439" s="358"/>
      <c r="Q439" s="358"/>
      <c r="R439" s="358"/>
      <c r="S439" s="358"/>
      <c r="T439" s="359"/>
      <c r="U439" s="37" t="s">
        <v>67</v>
      </c>
      <c r="V439" s="355">
        <f>IFERROR(V438/H438,"0")</f>
        <v>0</v>
      </c>
      <c r="W439" s="355">
        <f>IFERROR(W438/H438,"0")</f>
        <v>0</v>
      </c>
      <c r="X439" s="355">
        <f>IFERROR(IF(X438="",0,X438),"0")</f>
        <v>0</v>
      </c>
      <c r="Y439" s="356"/>
      <c r="Z439" s="356"/>
    </row>
    <row r="440" spans="1:53" hidden="1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57" t="s">
        <v>66</v>
      </c>
      <c r="O440" s="358"/>
      <c r="P440" s="358"/>
      <c r="Q440" s="358"/>
      <c r="R440" s="358"/>
      <c r="S440" s="358"/>
      <c r="T440" s="359"/>
      <c r="U440" s="37" t="s">
        <v>65</v>
      </c>
      <c r="V440" s="355">
        <f>IFERROR(SUM(V438:V438),"0")</f>
        <v>0</v>
      </c>
      <c r="W440" s="355">
        <f>IFERROR(SUM(W438:W438),"0")</f>
        <v>0</v>
      </c>
      <c r="X440" s="37"/>
      <c r="Y440" s="356"/>
      <c r="Z440" s="356"/>
    </row>
    <row r="441" spans="1:53" ht="27.75" hidden="1" customHeight="1" x14ac:dyDescent="0.2">
      <c r="A441" s="374" t="s">
        <v>590</v>
      </c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  <c r="R441" s="375"/>
      <c r="S441" s="375"/>
      <c r="T441" s="375"/>
      <c r="U441" s="375"/>
      <c r="V441" s="375"/>
      <c r="W441" s="375"/>
      <c r="X441" s="375"/>
      <c r="Y441" s="48"/>
      <c r="Z441" s="48"/>
    </row>
    <row r="442" spans="1:53" ht="16.5" hidden="1" customHeight="1" x14ac:dyDescent="0.25">
      <c r="A442" s="383" t="s">
        <v>590</v>
      </c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7"/>
      <c r="N442" s="367"/>
      <c r="O442" s="367"/>
      <c r="P442" s="367"/>
      <c r="Q442" s="367"/>
      <c r="R442" s="367"/>
      <c r="S442" s="367"/>
      <c r="T442" s="367"/>
      <c r="U442" s="367"/>
      <c r="V442" s="367"/>
      <c r="W442" s="367"/>
      <c r="X442" s="367"/>
      <c r="Y442" s="349"/>
      <c r="Z442" s="349"/>
    </row>
    <row r="443" spans="1:53" ht="14.25" hidden="1" customHeight="1" x14ac:dyDescent="0.25">
      <c r="A443" s="377" t="s">
        <v>105</v>
      </c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7"/>
      <c r="N443" s="367"/>
      <c r="O443" s="367"/>
      <c r="P443" s="367"/>
      <c r="Q443" s="367"/>
      <c r="R443" s="367"/>
      <c r="S443" s="367"/>
      <c r="T443" s="367"/>
      <c r="U443" s="367"/>
      <c r="V443" s="367"/>
      <c r="W443" s="367"/>
      <c r="X443" s="367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3">
        <v>4607091389067</v>
      </c>
      <c r="E444" s="364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6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3"/>
      <c r="P444" s="363"/>
      <c r="Q444" s="363"/>
      <c r="R444" s="364"/>
      <c r="S444" s="34"/>
      <c r="T444" s="34"/>
      <c r="U444" s="35" t="s">
        <v>65</v>
      </c>
      <c r="V444" s="353">
        <v>120</v>
      </c>
      <c r="W444" s="354">
        <f t="shared" ref="W444:W461" si="21">IFERROR(IF(V444="",0,CEILING((V444/$H444),1)*$H444),"")</f>
        <v>121.44000000000001</v>
      </c>
      <c r="X444" s="36">
        <f t="shared" ref="X444:X452" si="22">IFERROR(IF(W444=0,"",ROUNDUP(W444/H444,0)*0.01196),"")</f>
        <v>0.27507999999999999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3">
        <v>4607091389067</v>
      </c>
      <c r="E445" s="364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0" t="s">
        <v>594</v>
      </c>
      <c r="O445" s="363"/>
      <c r="P445" s="363"/>
      <c r="Q445" s="363"/>
      <c r="R445" s="364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73">
        <v>4607091383522</v>
      </c>
      <c r="E446" s="364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3"/>
      <c r="P446" s="363"/>
      <c r="Q446" s="363"/>
      <c r="R446" s="364"/>
      <c r="S446" s="34"/>
      <c r="T446" s="34"/>
      <c r="U446" s="35" t="s">
        <v>65</v>
      </c>
      <c r="V446" s="353">
        <v>200</v>
      </c>
      <c r="W446" s="354">
        <f t="shared" si="21"/>
        <v>200.64000000000001</v>
      </c>
      <c r="X446" s="36">
        <f t="shared" si="22"/>
        <v>0.45448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73">
        <v>4607091383522</v>
      </c>
      <c r="E447" s="364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6" t="s">
        <v>598</v>
      </c>
      <c r="O447" s="363"/>
      <c r="P447" s="363"/>
      <c r="Q447" s="363"/>
      <c r="R447" s="364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599</v>
      </c>
      <c r="B448" s="54" t="s">
        <v>600</v>
      </c>
      <c r="C448" s="31">
        <v>4301011785</v>
      </c>
      <c r="D448" s="373">
        <v>4607091384437</v>
      </c>
      <c r="E448" s="364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55" t="s">
        <v>601</v>
      </c>
      <c r="O448" s="363"/>
      <c r="P448" s="363"/>
      <c r="Q448" s="363"/>
      <c r="R448" s="364"/>
      <c r="S448" s="34"/>
      <c r="T448" s="34"/>
      <c r="U448" s="35" t="s">
        <v>65</v>
      </c>
      <c r="V448" s="353">
        <v>0</v>
      </c>
      <c r="W448" s="354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73">
        <v>4680115884502</v>
      </c>
      <c r="E449" s="364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731" t="s">
        <v>604</v>
      </c>
      <c r="O449" s="363"/>
      <c r="P449" s="363"/>
      <c r="Q449" s="363"/>
      <c r="R449" s="364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73">
        <v>4607091389104</v>
      </c>
      <c r="E450" s="364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3"/>
      <c r="P450" s="363"/>
      <c r="Q450" s="363"/>
      <c r="R450" s="364"/>
      <c r="S450" s="34"/>
      <c r="T450" s="34"/>
      <c r="U450" s="35" t="s">
        <v>65</v>
      </c>
      <c r="V450" s="353">
        <v>220</v>
      </c>
      <c r="W450" s="354">
        <f t="shared" si="21"/>
        <v>221.76000000000002</v>
      </c>
      <c r="X450" s="36">
        <f t="shared" si="22"/>
        <v>0.50231999999999999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73">
        <v>4607091389104</v>
      </c>
      <c r="E451" s="364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608</v>
      </c>
      <c r="O451" s="363"/>
      <c r="P451" s="363"/>
      <c r="Q451" s="363"/>
      <c r="R451" s="364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73">
        <v>4680115884519</v>
      </c>
      <c r="E452" s="364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95" t="s">
        <v>611</v>
      </c>
      <c r="O452" s="363"/>
      <c r="P452" s="363"/>
      <c r="Q452" s="363"/>
      <c r="R452" s="364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73">
        <v>4680115880603</v>
      </c>
      <c r="E453" s="364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3"/>
      <c r="P453" s="363"/>
      <c r="Q453" s="363"/>
      <c r="R453" s="364"/>
      <c r="S453" s="34"/>
      <c r="T453" s="34"/>
      <c r="U453" s="35" t="s">
        <v>65</v>
      </c>
      <c r="V453" s="353">
        <v>120</v>
      </c>
      <c r="W453" s="354">
        <f t="shared" si="21"/>
        <v>122.4</v>
      </c>
      <c r="X453" s="36">
        <f t="shared" ref="X453:X458" si="23">IFERROR(IF(W453=0,"",ROUNDUP(W453/H453,0)*0.00937),"")</f>
        <v>0.31857999999999997</v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73">
        <v>4680115880603</v>
      </c>
      <c r="E454" s="364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402" t="s">
        <v>615</v>
      </c>
      <c r="O454" s="363"/>
      <c r="P454" s="363"/>
      <c r="Q454" s="363"/>
      <c r="R454" s="364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73">
        <v>4607091389999</v>
      </c>
      <c r="E455" s="364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7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3"/>
      <c r="P455" s="363"/>
      <c r="Q455" s="363"/>
      <c r="R455" s="364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73">
        <v>4607091389999</v>
      </c>
      <c r="E456" s="364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603" t="s">
        <v>619</v>
      </c>
      <c r="O456" s="363"/>
      <c r="P456" s="363"/>
      <c r="Q456" s="363"/>
      <c r="R456" s="364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73">
        <v>4680115882782</v>
      </c>
      <c r="E457" s="364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7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3"/>
      <c r="P457" s="363"/>
      <c r="Q457" s="363"/>
      <c r="R457" s="364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73">
        <v>4680115882782</v>
      </c>
      <c r="E458" s="364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0" t="s">
        <v>623</v>
      </c>
      <c r="O458" s="363"/>
      <c r="P458" s="363"/>
      <c r="Q458" s="363"/>
      <c r="R458" s="364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73">
        <v>4607091389098</v>
      </c>
      <c r="E459" s="364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3"/>
      <c r="P459" s="363"/>
      <c r="Q459" s="363"/>
      <c r="R459" s="364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73">
        <v>4607091389982</v>
      </c>
      <c r="E460" s="364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3"/>
      <c r="P460" s="363"/>
      <c r="Q460" s="363"/>
      <c r="R460" s="364"/>
      <c r="S460" s="34"/>
      <c r="T460" s="34"/>
      <c r="U460" s="35" t="s">
        <v>65</v>
      </c>
      <c r="V460" s="353">
        <v>90</v>
      </c>
      <c r="W460" s="354">
        <f t="shared" si="21"/>
        <v>90</v>
      </c>
      <c r="X460" s="36">
        <f>IFERROR(IF(W460=0,"",ROUNDUP(W460/H460,0)*0.00937),"")</f>
        <v>0.23424999999999999</v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73">
        <v>4607091389982</v>
      </c>
      <c r="E461" s="364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5" t="s">
        <v>629</v>
      </c>
      <c r="O461" s="363"/>
      <c r="P461" s="363"/>
      <c r="Q461" s="363"/>
      <c r="R461" s="364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6"/>
      <c r="B462" s="367"/>
      <c r="C462" s="367"/>
      <c r="D462" s="367"/>
      <c r="E462" s="367"/>
      <c r="F462" s="367"/>
      <c r="G462" s="367"/>
      <c r="H462" s="367"/>
      <c r="I462" s="367"/>
      <c r="J462" s="367"/>
      <c r="K462" s="367"/>
      <c r="L462" s="367"/>
      <c r="M462" s="368"/>
      <c r="N462" s="357" t="s">
        <v>66</v>
      </c>
      <c r="O462" s="358"/>
      <c r="P462" s="358"/>
      <c r="Q462" s="358"/>
      <c r="R462" s="358"/>
      <c r="S462" s="358"/>
      <c r="T462" s="359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160.60606060606059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162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1.7847099999999998</v>
      </c>
      <c r="Y462" s="356"/>
      <c r="Z462" s="356"/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57" t="s">
        <v>66</v>
      </c>
      <c r="O463" s="358"/>
      <c r="P463" s="358"/>
      <c r="Q463" s="358"/>
      <c r="R463" s="358"/>
      <c r="S463" s="358"/>
      <c r="T463" s="359"/>
      <c r="U463" s="37" t="s">
        <v>65</v>
      </c>
      <c r="V463" s="355">
        <f>IFERROR(SUM(V444:V461),"0")</f>
        <v>750</v>
      </c>
      <c r="W463" s="355">
        <f>IFERROR(SUM(W444:W461),"0")</f>
        <v>756.24</v>
      </c>
      <c r="X463" s="37"/>
      <c r="Y463" s="356"/>
      <c r="Z463" s="356"/>
    </row>
    <row r="464" spans="1:53" ht="14.25" hidden="1" customHeight="1" x14ac:dyDescent="0.25">
      <c r="A464" s="377" t="s">
        <v>97</v>
      </c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7"/>
      <c r="N464" s="367"/>
      <c r="O464" s="367"/>
      <c r="P464" s="367"/>
      <c r="Q464" s="367"/>
      <c r="R464" s="367"/>
      <c r="S464" s="367"/>
      <c r="T464" s="367"/>
      <c r="U464" s="367"/>
      <c r="V464" s="367"/>
      <c r="W464" s="367"/>
      <c r="X464" s="367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73">
        <v>4607091388930</v>
      </c>
      <c r="E465" s="364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3"/>
      <c r="P465" s="363"/>
      <c r="Q465" s="363"/>
      <c r="R465" s="364"/>
      <c r="S465" s="34"/>
      <c r="T465" s="34"/>
      <c r="U465" s="35" t="s">
        <v>65</v>
      </c>
      <c r="V465" s="353">
        <v>200</v>
      </c>
      <c r="W465" s="354">
        <f>IFERROR(IF(V465="",0,CEILING((V465/$H465),1)*$H465),"")</f>
        <v>200.64000000000001</v>
      </c>
      <c r="X465" s="36">
        <f>IFERROR(IF(W465=0,"",ROUNDUP(W465/H465,0)*0.01196),"")</f>
        <v>0.45448</v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73">
        <v>4680115880054</v>
      </c>
      <c r="E466" s="364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3"/>
      <c r="P466" s="363"/>
      <c r="Q466" s="363"/>
      <c r="R466" s="364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6"/>
      <c r="B467" s="367"/>
      <c r="C467" s="367"/>
      <c r="D467" s="367"/>
      <c r="E467" s="367"/>
      <c r="F467" s="367"/>
      <c r="G467" s="367"/>
      <c r="H467" s="367"/>
      <c r="I467" s="367"/>
      <c r="J467" s="367"/>
      <c r="K467" s="367"/>
      <c r="L467" s="367"/>
      <c r="M467" s="368"/>
      <c r="N467" s="357" t="s">
        <v>66</v>
      </c>
      <c r="O467" s="358"/>
      <c r="P467" s="358"/>
      <c r="Q467" s="358"/>
      <c r="R467" s="358"/>
      <c r="S467" s="358"/>
      <c r="T467" s="359"/>
      <c r="U467" s="37" t="s">
        <v>67</v>
      </c>
      <c r="V467" s="355">
        <f>IFERROR(V465/H465,"0")+IFERROR(V466/H466,"0")</f>
        <v>37.878787878787875</v>
      </c>
      <c r="W467" s="355">
        <f>IFERROR(W465/H465,"0")+IFERROR(W466/H466,"0")</f>
        <v>38</v>
      </c>
      <c r="X467" s="355">
        <f>IFERROR(IF(X465="",0,X465),"0")+IFERROR(IF(X466="",0,X466),"0")</f>
        <v>0.45448</v>
      </c>
      <c r="Y467" s="356"/>
      <c r="Z467" s="356"/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57" t="s">
        <v>66</v>
      </c>
      <c r="O468" s="358"/>
      <c r="P468" s="358"/>
      <c r="Q468" s="358"/>
      <c r="R468" s="358"/>
      <c r="S468" s="358"/>
      <c r="T468" s="359"/>
      <c r="U468" s="37" t="s">
        <v>65</v>
      </c>
      <c r="V468" s="355">
        <f>IFERROR(SUM(V465:V466),"0")</f>
        <v>200</v>
      </c>
      <c r="W468" s="355">
        <f>IFERROR(SUM(W465:W466),"0")</f>
        <v>200.64000000000001</v>
      </c>
      <c r="X468" s="37"/>
      <c r="Y468" s="356"/>
      <c r="Z468" s="356"/>
    </row>
    <row r="469" spans="1:53" ht="14.25" hidden="1" customHeight="1" x14ac:dyDescent="0.25">
      <c r="A469" s="377" t="s">
        <v>60</v>
      </c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7"/>
      <c r="N469" s="367"/>
      <c r="O469" s="367"/>
      <c r="P469" s="367"/>
      <c r="Q469" s="367"/>
      <c r="R469" s="367"/>
      <c r="S469" s="367"/>
      <c r="T469" s="367"/>
      <c r="U469" s="367"/>
      <c r="V469" s="367"/>
      <c r="W469" s="367"/>
      <c r="X469" s="367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73">
        <v>4680115883116</v>
      </c>
      <c r="E470" s="364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4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3"/>
      <c r="P470" s="363"/>
      <c r="Q470" s="363"/>
      <c r="R470" s="364"/>
      <c r="S470" s="34"/>
      <c r="T470" s="34"/>
      <c r="U470" s="35" t="s">
        <v>65</v>
      </c>
      <c r="V470" s="353">
        <v>140</v>
      </c>
      <c r="W470" s="354">
        <f t="shared" ref="W470:W475" si="24">IFERROR(IF(V470="",0,CEILING((V470/$H470),1)*$H470),"")</f>
        <v>142.56</v>
      </c>
      <c r="X470" s="36">
        <f>IFERROR(IF(W470=0,"",ROUNDUP(W470/H470,0)*0.01196),"")</f>
        <v>0.32291999999999998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636</v>
      </c>
      <c r="B471" s="54" t="s">
        <v>637</v>
      </c>
      <c r="C471" s="31">
        <v>4301031248</v>
      </c>
      <c r="D471" s="373">
        <v>4680115883093</v>
      </c>
      <c r="E471" s="364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3"/>
      <c r="P471" s="363"/>
      <c r="Q471" s="363"/>
      <c r="R471" s="364"/>
      <c r="S471" s="34"/>
      <c r="T471" s="34"/>
      <c r="U471" s="35" t="s">
        <v>65</v>
      </c>
      <c r="V471" s="353">
        <v>180</v>
      </c>
      <c r="W471" s="354">
        <f t="shared" si="24"/>
        <v>184.8</v>
      </c>
      <c r="X471" s="36">
        <f>IFERROR(IF(W471=0,"",ROUNDUP(W471/H471,0)*0.01196),"")</f>
        <v>0.41860000000000003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73">
        <v>4680115883109</v>
      </c>
      <c r="E472" s="364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3"/>
      <c r="P472" s="363"/>
      <c r="Q472" s="363"/>
      <c r="R472" s="364"/>
      <c r="S472" s="34"/>
      <c r="T472" s="34"/>
      <c r="U472" s="35" t="s">
        <v>65</v>
      </c>
      <c r="V472" s="353">
        <v>200</v>
      </c>
      <c r="W472" s="354">
        <f t="shared" si="24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73">
        <v>4680115882072</v>
      </c>
      <c r="E473" s="364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3"/>
      <c r="P473" s="363"/>
      <c r="Q473" s="363"/>
      <c r="R473" s="364"/>
      <c r="S473" s="34"/>
      <c r="T473" s="34"/>
      <c r="U473" s="35" t="s">
        <v>65</v>
      </c>
      <c r="V473" s="353">
        <v>90</v>
      </c>
      <c r="W473" s="354">
        <f t="shared" si="24"/>
        <v>90</v>
      </c>
      <c r="X473" s="36">
        <f>IFERROR(IF(W473=0,"",ROUNDUP(W473/H473,0)*0.00937),"")</f>
        <v>0.23424999999999999</v>
      </c>
      <c r="Y473" s="56"/>
      <c r="Z473" s="57"/>
      <c r="AD473" s="58"/>
      <c r="BA473" s="323" t="s">
        <v>1</v>
      </c>
    </row>
    <row r="474" spans="1:53" ht="27" hidden="1" customHeight="1" x14ac:dyDescent="0.25">
      <c r="A474" s="54" t="s">
        <v>642</v>
      </c>
      <c r="B474" s="54" t="s">
        <v>643</v>
      </c>
      <c r="C474" s="31">
        <v>4301031251</v>
      </c>
      <c r="D474" s="373">
        <v>4680115882102</v>
      </c>
      <c r="E474" s="364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3"/>
      <c r="P474" s="363"/>
      <c r="Q474" s="363"/>
      <c r="R474" s="364"/>
      <c r="S474" s="34"/>
      <c r="T474" s="34"/>
      <c r="U474" s="35" t="s">
        <v>65</v>
      </c>
      <c r="V474" s="353">
        <v>0</v>
      </c>
      <c r="W474" s="354">
        <f t="shared" si="24"/>
        <v>0</v>
      </c>
      <c r="X474" s="36" t="str">
        <f>IFERROR(IF(W474=0,"",ROUNDUP(W474/H474,0)*0.00937),"")</f>
        <v/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4301031253</v>
      </c>
      <c r="D475" s="373">
        <v>4680115882096</v>
      </c>
      <c r="E475" s="364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3"/>
      <c r="P475" s="363"/>
      <c r="Q475" s="363"/>
      <c r="R475" s="364"/>
      <c r="S475" s="34"/>
      <c r="T475" s="34"/>
      <c r="U475" s="35" t="s">
        <v>65</v>
      </c>
      <c r="V475" s="353">
        <v>120</v>
      </c>
      <c r="W475" s="354">
        <f t="shared" si="24"/>
        <v>122.4</v>
      </c>
      <c r="X475" s="36">
        <f>IFERROR(IF(W475=0,"",ROUNDUP(W475/H475,0)*0.00937),"")</f>
        <v>0.31857999999999997</v>
      </c>
      <c r="Y475" s="56"/>
      <c r="Z475" s="57"/>
      <c r="AD475" s="58"/>
      <c r="BA475" s="325" t="s">
        <v>1</v>
      </c>
    </row>
    <row r="476" spans="1:53" x14ac:dyDescent="0.2">
      <c r="A476" s="366"/>
      <c r="B476" s="367"/>
      <c r="C476" s="367"/>
      <c r="D476" s="367"/>
      <c r="E476" s="367"/>
      <c r="F476" s="367"/>
      <c r="G476" s="367"/>
      <c r="H476" s="367"/>
      <c r="I476" s="367"/>
      <c r="J476" s="367"/>
      <c r="K476" s="367"/>
      <c r="L476" s="367"/>
      <c r="M476" s="368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55">
        <f>IFERROR(V470/H470,"0")+IFERROR(V471/H471,"0")+IFERROR(V472/H472,"0")+IFERROR(V473/H473,"0")+IFERROR(V474/H474,"0")+IFERROR(V475/H475,"0")</f>
        <v>156.81818181818181</v>
      </c>
      <c r="W476" s="355">
        <f>IFERROR(W470/H470,"0")+IFERROR(W471/H471,"0")+IFERROR(W472/H472,"0")+IFERROR(W473/H473,"0")+IFERROR(W474/H474,"0")+IFERROR(W475/H475,"0")</f>
        <v>159</v>
      </c>
      <c r="X476" s="355">
        <f>IFERROR(IF(X470="",0,X470),"0")+IFERROR(IF(X471="",0,X471),"0")+IFERROR(IF(X472="",0,X472),"0")+IFERROR(IF(X473="",0,X473),"0")+IFERROR(IF(X474="",0,X474),"0")+IFERROR(IF(X475="",0,X475),"0")</f>
        <v>1.7488299999999999</v>
      </c>
      <c r="Y476" s="356"/>
      <c r="Z476" s="356"/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55">
        <f>IFERROR(SUM(V470:V475),"0")</f>
        <v>730</v>
      </c>
      <c r="W477" s="355">
        <f>IFERROR(SUM(W470:W475),"0")</f>
        <v>740.4</v>
      </c>
      <c r="X477" s="37"/>
      <c r="Y477" s="356"/>
      <c r="Z477" s="356"/>
    </row>
    <row r="478" spans="1:53" ht="14.25" hidden="1" customHeight="1" x14ac:dyDescent="0.25">
      <c r="A478" s="377" t="s">
        <v>68</v>
      </c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7"/>
      <c r="N478" s="367"/>
      <c r="O478" s="367"/>
      <c r="P478" s="367"/>
      <c r="Q478" s="367"/>
      <c r="R478" s="367"/>
      <c r="S478" s="367"/>
      <c r="T478" s="367"/>
      <c r="U478" s="367"/>
      <c r="V478" s="367"/>
      <c r="W478" s="367"/>
      <c r="X478" s="367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73">
        <v>4607091383409</v>
      </c>
      <c r="E479" s="364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7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3"/>
      <c r="P479" s="363"/>
      <c r="Q479" s="363"/>
      <c r="R479" s="364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73">
        <v>4607091383416</v>
      </c>
      <c r="E480" s="364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3"/>
      <c r="P480" s="363"/>
      <c r="Q480" s="363"/>
      <c r="R480" s="364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73">
        <v>4680115883536</v>
      </c>
      <c r="E481" s="364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3"/>
      <c r="P481" s="363"/>
      <c r="Q481" s="363"/>
      <c r="R481" s="364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6"/>
      <c r="B482" s="367"/>
      <c r="C482" s="367"/>
      <c r="D482" s="367"/>
      <c r="E482" s="367"/>
      <c r="F482" s="367"/>
      <c r="G482" s="367"/>
      <c r="H482" s="367"/>
      <c r="I482" s="367"/>
      <c r="J482" s="367"/>
      <c r="K482" s="367"/>
      <c r="L482" s="367"/>
      <c r="M482" s="368"/>
      <c r="N482" s="357" t="s">
        <v>66</v>
      </c>
      <c r="O482" s="358"/>
      <c r="P482" s="358"/>
      <c r="Q482" s="358"/>
      <c r="R482" s="358"/>
      <c r="S482" s="358"/>
      <c r="T482" s="359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57" t="s">
        <v>66</v>
      </c>
      <c r="O483" s="358"/>
      <c r="P483" s="358"/>
      <c r="Q483" s="358"/>
      <c r="R483" s="358"/>
      <c r="S483" s="358"/>
      <c r="T483" s="359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374" t="s">
        <v>652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48"/>
      <c r="Z484" s="48"/>
    </row>
    <row r="485" spans="1:53" ht="16.5" hidden="1" customHeight="1" x14ac:dyDescent="0.25">
      <c r="A485" s="383" t="s">
        <v>653</v>
      </c>
      <c r="B485" s="367"/>
      <c r="C485" s="367"/>
      <c r="D485" s="367"/>
      <c r="E485" s="367"/>
      <c r="F485" s="367"/>
      <c r="G485" s="367"/>
      <c r="H485" s="367"/>
      <c r="I485" s="367"/>
      <c r="J485" s="367"/>
      <c r="K485" s="367"/>
      <c r="L485" s="367"/>
      <c r="M485" s="367"/>
      <c r="N485" s="367"/>
      <c r="O485" s="367"/>
      <c r="P485" s="367"/>
      <c r="Q485" s="367"/>
      <c r="R485" s="367"/>
      <c r="S485" s="367"/>
      <c r="T485" s="367"/>
      <c r="U485" s="367"/>
      <c r="V485" s="367"/>
      <c r="W485" s="367"/>
      <c r="X485" s="367"/>
      <c r="Y485" s="349"/>
      <c r="Z485" s="349"/>
    </row>
    <row r="486" spans="1:53" ht="14.25" hidden="1" customHeight="1" x14ac:dyDescent="0.25">
      <c r="A486" s="377" t="s">
        <v>105</v>
      </c>
      <c r="B486" s="367"/>
      <c r="C486" s="367"/>
      <c r="D486" s="367"/>
      <c r="E486" s="367"/>
      <c r="F486" s="367"/>
      <c r="G486" s="367"/>
      <c r="H486" s="367"/>
      <c r="I486" s="367"/>
      <c r="J486" s="367"/>
      <c r="K486" s="367"/>
      <c r="L486" s="367"/>
      <c r="M486" s="367"/>
      <c r="N486" s="367"/>
      <c r="O486" s="367"/>
      <c r="P486" s="367"/>
      <c r="Q486" s="367"/>
      <c r="R486" s="367"/>
      <c r="S486" s="367"/>
      <c r="T486" s="367"/>
      <c r="U486" s="367"/>
      <c r="V486" s="367"/>
      <c r="W486" s="367"/>
      <c r="X486" s="367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73">
        <v>4640242181011</v>
      </c>
      <c r="E487" s="364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512" t="s">
        <v>656</v>
      </c>
      <c r="O487" s="363"/>
      <c r="P487" s="363"/>
      <c r="Q487" s="363"/>
      <c r="R487" s="364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73">
        <v>4640242180441</v>
      </c>
      <c r="E488" s="364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489" t="s">
        <v>659</v>
      </c>
      <c r="O488" s="363"/>
      <c r="P488" s="363"/>
      <c r="Q488" s="363"/>
      <c r="R488" s="364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660</v>
      </c>
      <c r="B489" s="54" t="s">
        <v>661</v>
      </c>
      <c r="C489" s="31">
        <v>4301011584</v>
      </c>
      <c r="D489" s="373">
        <v>4640242180564</v>
      </c>
      <c r="E489" s="364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715" t="s">
        <v>662</v>
      </c>
      <c r="O489" s="363"/>
      <c r="P489" s="363"/>
      <c r="Q489" s="363"/>
      <c r="R489" s="364"/>
      <c r="S489" s="34"/>
      <c r="T489" s="34"/>
      <c r="U489" s="35" t="s">
        <v>65</v>
      </c>
      <c r="V489" s="353">
        <v>80</v>
      </c>
      <c r="W489" s="354">
        <f>IFERROR(IF(V489="",0,CEILING((V489/$H489),1)*$H489),"")</f>
        <v>84</v>
      </c>
      <c r="X489" s="36">
        <f>IFERROR(IF(W489=0,"",ROUNDUP(W489/H489,0)*0.02175),"")</f>
        <v>0.15225</v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73">
        <v>4640242180922</v>
      </c>
      <c r="E490" s="364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30" t="s">
        <v>665</v>
      </c>
      <c r="O490" s="363"/>
      <c r="P490" s="363"/>
      <c r="Q490" s="363"/>
      <c r="R490" s="364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73">
        <v>4640242180038</v>
      </c>
      <c r="E491" s="364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705" t="s">
        <v>668</v>
      </c>
      <c r="O491" s="363"/>
      <c r="P491" s="363"/>
      <c r="Q491" s="363"/>
      <c r="R491" s="364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x14ac:dyDescent="0.2">
      <c r="A492" s="366"/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8"/>
      <c r="N492" s="357" t="s">
        <v>66</v>
      </c>
      <c r="O492" s="358"/>
      <c r="P492" s="358"/>
      <c r="Q492" s="358"/>
      <c r="R492" s="358"/>
      <c r="S492" s="358"/>
      <c r="T492" s="359"/>
      <c r="U492" s="37" t="s">
        <v>67</v>
      </c>
      <c r="V492" s="355">
        <f>IFERROR(V487/H487,"0")+IFERROR(V488/H488,"0")+IFERROR(V489/H489,"0")+IFERROR(V490/H490,"0")+IFERROR(V491/H491,"0")</f>
        <v>6.666666666666667</v>
      </c>
      <c r="W492" s="355">
        <f>IFERROR(W487/H487,"0")+IFERROR(W488/H488,"0")+IFERROR(W489/H489,"0")+IFERROR(W490/H490,"0")+IFERROR(W491/H491,"0")</f>
        <v>7</v>
      </c>
      <c r="X492" s="355">
        <f>IFERROR(IF(X487="",0,X487),"0")+IFERROR(IF(X488="",0,X488),"0")+IFERROR(IF(X489="",0,X489),"0")+IFERROR(IF(X490="",0,X490),"0")+IFERROR(IF(X491="",0,X491),"0")</f>
        <v>0.15225</v>
      </c>
      <c r="Y492" s="356"/>
      <c r="Z492" s="356"/>
    </row>
    <row r="493" spans="1:53" x14ac:dyDescent="0.2">
      <c r="A493" s="367"/>
      <c r="B493" s="367"/>
      <c r="C493" s="367"/>
      <c r="D493" s="367"/>
      <c r="E493" s="367"/>
      <c r="F493" s="367"/>
      <c r="G493" s="367"/>
      <c r="H493" s="367"/>
      <c r="I493" s="367"/>
      <c r="J493" s="367"/>
      <c r="K493" s="367"/>
      <c r="L493" s="367"/>
      <c r="M493" s="368"/>
      <c r="N493" s="357" t="s">
        <v>66</v>
      </c>
      <c r="O493" s="358"/>
      <c r="P493" s="358"/>
      <c r="Q493" s="358"/>
      <c r="R493" s="358"/>
      <c r="S493" s="358"/>
      <c r="T493" s="359"/>
      <c r="U493" s="37" t="s">
        <v>65</v>
      </c>
      <c r="V493" s="355">
        <f>IFERROR(SUM(V487:V491),"0")</f>
        <v>80</v>
      </c>
      <c r="W493" s="355">
        <f>IFERROR(SUM(W487:W491),"0")</f>
        <v>84</v>
      </c>
      <c r="X493" s="37"/>
      <c r="Y493" s="356"/>
      <c r="Z493" s="356"/>
    </row>
    <row r="494" spans="1:53" ht="14.25" hidden="1" customHeight="1" x14ac:dyDescent="0.25">
      <c r="A494" s="377" t="s">
        <v>97</v>
      </c>
      <c r="B494" s="367"/>
      <c r="C494" s="367"/>
      <c r="D494" s="367"/>
      <c r="E494" s="367"/>
      <c r="F494" s="367"/>
      <c r="G494" s="367"/>
      <c r="H494" s="367"/>
      <c r="I494" s="367"/>
      <c r="J494" s="367"/>
      <c r="K494" s="367"/>
      <c r="L494" s="367"/>
      <c r="M494" s="367"/>
      <c r="N494" s="367"/>
      <c r="O494" s="367"/>
      <c r="P494" s="367"/>
      <c r="Q494" s="367"/>
      <c r="R494" s="367"/>
      <c r="S494" s="367"/>
      <c r="T494" s="367"/>
      <c r="U494" s="367"/>
      <c r="V494" s="367"/>
      <c r="W494" s="367"/>
      <c r="X494" s="367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73">
        <v>4640242180526</v>
      </c>
      <c r="E495" s="364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518" t="s">
        <v>671</v>
      </c>
      <c r="O495" s="363"/>
      <c r="P495" s="363"/>
      <c r="Q495" s="363"/>
      <c r="R495" s="364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73">
        <v>4640242180519</v>
      </c>
      <c r="E496" s="364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497" t="s">
        <v>674</v>
      </c>
      <c r="O496" s="363"/>
      <c r="P496" s="363"/>
      <c r="Q496" s="363"/>
      <c r="R496" s="364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73">
        <v>4640242180090</v>
      </c>
      <c r="E497" s="364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19" t="s">
        <v>677</v>
      </c>
      <c r="O497" s="363"/>
      <c r="P497" s="363"/>
      <c r="Q497" s="363"/>
      <c r="R497" s="364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6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57" t="s">
        <v>66</v>
      </c>
      <c r="O498" s="358"/>
      <c r="P498" s="358"/>
      <c r="Q498" s="358"/>
      <c r="R498" s="358"/>
      <c r="S498" s="358"/>
      <c r="T498" s="359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7"/>
      <c r="B499" s="367"/>
      <c r="C499" s="367"/>
      <c r="D499" s="367"/>
      <c r="E499" s="367"/>
      <c r="F499" s="367"/>
      <c r="G499" s="367"/>
      <c r="H499" s="367"/>
      <c r="I499" s="367"/>
      <c r="J499" s="367"/>
      <c r="K499" s="367"/>
      <c r="L499" s="367"/>
      <c r="M499" s="368"/>
      <c r="N499" s="357" t="s">
        <v>66</v>
      </c>
      <c r="O499" s="358"/>
      <c r="P499" s="358"/>
      <c r="Q499" s="358"/>
      <c r="R499" s="358"/>
      <c r="S499" s="358"/>
      <c r="T499" s="359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77" t="s">
        <v>60</v>
      </c>
      <c r="B500" s="367"/>
      <c r="C500" s="367"/>
      <c r="D500" s="367"/>
      <c r="E500" s="367"/>
      <c r="F500" s="367"/>
      <c r="G500" s="367"/>
      <c r="H500" s="367"/>
      <c r="I500" s="367"/>
      <c r="J500" s="367"/>
      <c r="K500" s="367"/>
      <c r="L500" s="367"/>
      <c r="M500" s="367"/>
      <c r="N500" s="367"/>
      <c r="O500" s="367"/>
      <c r="P500" s="367"/>
      <c r="Q500" s="367"/>
      <c r="R500" s="367"/>
      <c r="S500" s="367"/>
      <c r="T500" s="367"/>
      <c r="U500" s="367"/>
      <c r="V500" s="367"/>
      <c r="W500" s="367"/>
      <c r="X500" s="367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73">
        <v>4640242180816</v>
      </c>
      <c r="E501" s="364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4" t="s">
        <v>680</v>
      </c>
      <c r="O501" s="363"/>
      <c r="P501" s="363"/>
      <c r="Q501" s="363"/>
      <c r="R501" s="364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73">
        <v>4640242180595</v>
      </c>
      <c r="E502" s="364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7" t="s">
        <v>683</v>
      </c>
      <c r="O502" s="363"/>
      <c r="P502" s="363"/>
      <c r="Q502" s="363"/>
      <c r="R502" s="364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73">
        <v>4640242180908</v>
      </c>
      <c r="E503" s="364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5" t="s">
        <v>686</v>
      </c>
      <c r="O503" s="363"/>
      <c r="P503" s="363"/>
      <c r="Q503" s="363"/>
      <c r="R503" s="364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73">
        <v>4640242180489</v>
      </c>
      <c r="E504" s="364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4" t="s">
        <v>689</v>
      </c>
      <c r="O504" s="363"/>
      <c r="P504" s="363"/>
      <c r="Q504" s="363"/>
      <c r="R504" s="364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6"/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8"/>
      <c r="N505" s="357" t="s">
        <v>66</v>
      </c>
      <c r="O505" s="358"/>
      <c r="P505" s="358"/>
      <c r="Q505" s="358"/>
      <c r="R505" s="358"/>
      <c r="S505" s="358"/>
      <c r="T505" s="359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7"/>
      <c r="B506" s="367"/>
      <c r="C506" s="367"/>
      <c r="D506" s="367"/>
      <c r="E506" s="367"/>
      <c r="F506" s="367"/>
      <c r="G506" s="367"/>
      <c r="H506" s="367"/>
      <c r="I506" s="367"/>
      <c r="J506" s="367"/>
      <c r="K506" s="367"/>
      <c r="L506" s="367"/>
      <c r="M506" s="368"/>
      <c r="N506" s="357" t="s">
        <v>66</v>
      </c>
      <c r="O506" s="358"/>
      <c r="P506" s="358"/>
      <c r="Q506" s="358"/>
      <c r="R506" s="358"/>
      <c r="S506" s="358"/>
      <c r="T506" s="359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77" t="s">
        <v>68</v>
      </c>
      <c r="B507" s="367"/>
      <c r="C507" s="367"/>
      <c r="D507" s="367"/>
      <c r="E507" s="367"/>
      <c r="F507" s="367"/>
      <c r="G507" s="367"/>
      <c r="H507" s="367"/>
      <c r="I507" s="367"/>
      <c r="J507" s="367"/>
      <c r="K507" s="367"/>
      <c r="L507" s="367"/>
      <c r="M507" s="367"/>
      <c r="N507" s="367"/>
      <c r="O507" s="367"/>
      <c r="P507" s="367"/>
      <c r="Q507" s="367"/>
      <c r="R507" s="367"/>
      <c r="S507" s="367"/>
      <c r="T507" s="367"/>
      <c r="U507" s="367"/>
      <c r="V507" s="367"/>
      <c r="W507" s="367"/>
      <c r="X507" s="367"/>
      <c r="Y507" s="348"/>
      <c r="Z507" s="348"/>
    </row>
    <row r="508" spans="1:53" ht="27" customHeight="1" x14ac:dyDescent="0.25">
      <c r="A508" s="54" t="s">
        <v>690</v>
      </c>
      <c r="B508" s="54" t="s">
        <v>691</v>
      </c>
      <c r="C508" s="31">
        <v>4301051310</v>
      </c>
      <c r="D508" s="373">
        <v>4680115880870</v>
      </c>
      <c r="E508" s="364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3"/>
      <c r="P508" s="363"/>
      <c r="Q508" s="363"/>
      <c r="R508" s="364"/>
      <c r="S508" s="34"/>
      <c r="T508" s="34"/>
      <c r="U508" s="35" t="s">
        <v>65</v>
      </c>
      <c r="V508" s="353">
        <v>900</v>
      </c>
      <c r="W508" s="354">
        <f>IFERROR(IF(V508="",0,CEILING((V508/$H508),1)*$H508),"")</f>
        <v>904.8</v>
      </c>
      <c r="X508" s="36">
        <f>IFERROR(IF(W508=0,"",ROUNDUP(W508/H508,0)*0.02175),"")</f>
        <v>2.5229999999999997</v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73">
        <v>4640242180540</v>
      </c>
      <c r="E509" s="364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496" t="s">
        <v>694</v>
      </c>
      <c r="O509" s="363"/>
      <c r="P509" s="363"/>
      <c r="Q509" s="363"/>
      <c r="R509" s="364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73">
        <v>4640242181233</v>
      </c>
      <c r="E510" s="364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80" t="s">
        <v>697</v>
      </c>
      <c r="O510" s="363"/>
      <c r="P510" s="363"/>
      <c r="Q510" s="363"/>
      <c r="R510" s="364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73">
        <v>4640242180557</v>
      </c>
      <c r="E511" s="364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36" t="s">
        <v>700</v>
      </c>
      <c r="O511" s="363"/>
      <c r="P511" s="363"/>
      <c r="Q511" s="363"/>
      <c r="R511" s="364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73">
        <v>4640242181226</v>
      </c>
      <c r="E512" s="364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81" t="s">
        <v>703</v>
      </c>
      <c r="O512" s="363"/>
      <c r="P512" s="363"/>
      <c r="Q512" s="363"/>
      <c r="R512" s="364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x14ac:dyDescent="0.2">
      <c r="A513" s="366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68"/>
      <c r="N513" s="357" t="s">
        <v>66</v>
      </c>
      <c r="O513" s="358"/>
      <c r="P513" s="358"/>
      <c r="Q513" s="358"/>
      <c r="R513" s="358"/>
      <c r="S513" s="358"/>
      <c r="T513" s="359"/>
      <c r="U513" s="37" t="s">
        <v>67</v>
      </c>
      <c r="V513" s="355">
        <f>IFERROR(V508/H508,"0")+IFERROR(V509/H509,"0")+IFERROR(V510/H510,"0")+IFERROR(V511/H511,"0")+IFERROR(V512/H512,"0")</f>
        <v>115.38461538461539</v>
      </c>
      <c r="W513" s="355">
        <f>IFERROR(W508/H508,"0")+IFERROR(W509/H509,"0")+IFERROR(W510/H510,"0")+IFERROR(W511/H511,"0")+IFERROR(W512/H512,"0")</f>
        <v>116</v>
      </c>
      <c r="X513" s="355">
        <f>IFERROR(IF(X508="",0,X508),"0")+IFERROR(IF(X509="",0,X509),"0")+IFERROR(IF(X510="",0,X510),"0")+IFERROR(IF(X511="",0,X511),"0")+IFERROR(IF(X512="",0,X512),"0")</f>
        <v>2.5229999999999997</v>
      </c>
      <c r="Y513" s="356"/>
      <c r="Z513" s="356"/>
    </row>
    <row r="514" spans="1:29" x14ac:dyDescent="0.2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68"/>
      <c r="N514" s="357" t="s">
        <v>66</v>
      </c>
      <c r="O514" s="358"/>
      <c r="P514" s="358"/>
      <c r="Q514" s="358"/>
      <c r="R514" s="358"/>
      <c r="S514" s="358"/>
      <c r="T514" s="359"/>
      <c r="U514" s="37" t="s">
        <v>65</v>
      </c>
      <c r="V514" s="355">
        <f>IFERROR(SUM(V508:V512),"0")</f>
        <v>900</v>
      </c>
      <c r="W514" s="355">
        <f>IFERROR(SUM(W508:W512),"0")</f>
        <v>904.8</v>
      </c>
      <c r="X514" s="37"/>
      <c r="Y514" s="356"/>
      <c r="Z514" s="356"/>
    </row>
    <row r="515" spans="1:29" ht="15" customHeight="1" x14ac:dyDescent="0.2">
      <c r="A515" s="50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410"/>
      <c r="N515" s="395" t="s">
        <v>704</v>
      </c>
      <c r="O515" s="396"/>
      <c r="P515" s="396"/>
      <c r="Q515" s="396"/>
      <c r="R515" s="396"/>
      <c r="S515" s="396"/>
      <c r="T515" s="397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17485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17649.199999999997</v>
      </c>
      <c r="X515" s="37"/>
      <c r="Y515" s="356"/>
      <c r="Z515" s="356"/>
    </row>
    <row r="516" spans="1:29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410"/>
      <c r="N516" s="395" t="s">
        <v>705</v>
      </c>
      <c r="O516" s="396"/>
      <c r="P516" s="396"/>
      <c r="Q516" s="396"/>
      <c r="R516" s="396"/>
      <c r="S516" s="396"/>
      <c r="T516" s="397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18705.949120935526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18879.729999999996</v>
      </c>
      <c r="X516" s="37"/>
      <c r="Y516" s="356"/>
      <c r="Z516" s="356"/>
    </row>
    <row r="517" spans="1:29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410"/>
      <c r="N517" s="395" t="s">
        <v>706</v>
      </c>
      <c r="O517" s="396"/>
      <c r="P517" s="396"/>
      <c r="Q517" s="396"/>
      <c r="R517" s="396"/>
      <c r="S517" s="396"/>
      <c r="T517" s="397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36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6"/>
      <c r="Z517" s="356"/>
    </row>
    <row r="518" spans="1:29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410"/>
      <c r="N518" s="395" t="s">
        <v>708</v>
      </c>
      <c r="O518" s="396"/>
      <c r="P518" s="396"/>
      <c r="Q518" s="396"/>
      <c r="R518" s="396"/>
      <c r="S518" s="396"/>
      <c r="T518" s="397"/>
      <c r="U518" s="37" t="s">
        <v>65</v>
      </c>
      <c r="V518" s="355">
        <f>GrossWeightTotal+PalletQtyTotal*25</f>
        <v>19605.949120935526</v>
      </c>
      <c r="W518" s="355">
        <f>GrossWeightTotalR+PalletQtyTotalR*25</f>
        <v>19779.729999999996</v>
      </c>
      <c r="X518" s="37"/>
      <c r="Y518" s="356"/>
      <c r="Z518" s="356"/>
    </row>
    <row r="519" spans="1:29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410"/>
      <c r="N519" s="395" t="s">
        <v>709</v>
      </c>
      <c r="O519" s="396"/>
      <c r="P519" s="396"/>
      <c r="Q519" s="396"/>
      <c r="R519" s="396"/>
      <c r="S519" s="396"/>
      <c r="T519" s="397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4221.6813000637867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4249</v>
      </c>
      <c r="X519" s="37"/>
      <c r="Y519" s="356"/>
      <c r="Z519" s="356"/>
    </row>
    <row r="520" spans="1:29" ht="14.25" hidden="1" customHeight="1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410"/>
      <c r="N520" s="395" t="s">
        <v>710</v>
      </c>
      <c r="O520" s="396"/>
      <c r="P520" s="396"/>
      <c r="Q520" s="396"/>
      <c r="R520" s="396"/>
      <c r="S520" s="396"/>
      <c r="T520" s="397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41.753069999999994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392" t="s">
        <v>95</v>
      </c>
      <c r="D522" s="464"/>
      <c r="E522" s="464"/>
      <c r="F522" s="465"/>
      <c r="G522" s="392" t="s">
        <v>225</v>
      </c>
      <c r="H522" s="464"/>
      <c r="I522" s="464"/>
      <c r="J522" s="464"/>
      <c r="K522" s="464"/>
      <c r="L522" s="464"/>
      <c r="M522" s="464"/>
      <c r="N522" s="464"/>
      <c r="O522" s="465"/>
      <c r="P522" s="392" t="s">
        <v>461</v>
      </c>
      <c r="Q522" s="465"/>
      <c r="R522" s="392" t="s">
        <v>514</v>
      </c>
      <c r="S522" s="465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696" t="s">
        <v>713</v>
      </c>
      <c r="B523" s="392" t="s">
        <v>59</v>
      </c>
      <c r="C523" s="392" t="s">
        <v>96</v>
      </c>
      <c r="D523" s="392" t="s">
        <v>104</v>
      </c>
      <c r="E523" s="392" t="s">
        <v>95</v>
      </c>
      <c r="F523" s="392" t="s">
        <v>217</v>
      </c>
      <c r="G523" s="392" t="s">
        <v>226</v>
      </c>
      <c r="H523" s="392" t="s">
        <v>233</v>
      </c>
      <c r="I523" s="392" t="s">
        <v>252</v>
      </c>
      <c r="J523" s="392" t="s">
        <v>311</v>
      </c>
      <c r="K523" s="347"/>
      <c r="L523" s="392" t="s">
        <v>333</v>
      </c>
      <c r="M523" s="392" t="s">
        <v>352</v>
      </c>
      <c r="N523" s="392" t="s">
        <v>434</v>
      </c>
      <c r="O523" s="392" t="s">
        <v>452</v>
      </c>
      <c r="P523" s="392" t="s">
        <v>462</v>
      </c>
      <c r="Q523" s="392" t="s">
        <v>489</v>
      </c>
      <c r="R523" s="392" t="s">
        <v>515</v>
      </c>
      <c r="S523" s="392" t="s">
        <v>566</v>
      </c>
      <c r="T523" s="392" t="s">
        <v>590</v>
      </c>
      <c r="U523" s="392" t="s">
        <v>653</v>
      </c>
      <c r="Z523" s="52"/>
      <c r="AC523" s="347"/>
    </row>
    <row r="524" spans="1:29" ht="13.5" customHeight="1" thickBot="1" x14ac:dyDescent="0.25">
      <c r="A524" s="697"/>
      <c r="B524" s="393"/>
      <c r="C524" s="393"/>
      <c r="D524" s="393"/>
      <c r="E524" s="393"/>
      <c r="F524" s="393"/>
      <c r="G524" s="393"/>
      <c r="H524" s="393"/>
      <c r="I524" s="393"/>
      <c r="J524" s="393"/>
      <c r="K524" s="347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91.800000000000011</v>
      </c>
      <c r="D525" s="46">
        <f>IFERROR(W56*1,"0")+IFERROR(W57*1,"0")+IFERROR(W58*1,"0")+IFERROR(W59*1,"0")</f>
        <v>725.40000000000009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2847.44</v>
      </c>
      <c r="F525" s="46">
        <f>IFERROR(W132*1,"0")+IFERROR(W133*1,"0")+IFERROR(W134*1,"0")+IFERROR(W135*1,"0")</f>
        <v>748.8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785.40000000000009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3626.1000000000008</v>
      </c>
      <c r="J525" s="46">
        <f>IFERROR(W206*1,"0")+IFERROR(W207*1,"0")+IFERROR(W208*1,"0")+IFERROR(W209*1,"0")+IFERROR(W210*1,"0")+IFERROR(W211*1,"0")+IFERROR(W215*1,"0")</f>
        <v>228.9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1710.5600000000002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45.36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3464.2000000000003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118.8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427.56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142.80000000000001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1697.2800000000002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988.8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0,00"/>
        <filter val="1 097,50"/>
        <filter val="1 997,50"/>
        <filter val="10,00"/>
        <filter val="100,00"/>
        <filter val="104,00"/>
        <filter val="107,04"/>
        <filter val="108,33"/>
        <filter val="11,67"/>
        <filter val="112,00"/>
        <filter val="115,38"/>
        <filter val="120,00"/>
        <filter val="125,00"/>
        <filter val="140,00"/>
        <filter val="15,00"/>
        <filter val="150,00"/>
        <filter val="156,82"/>
        <filter val="16,00"/>
        <filter val="160,61"/>
        <filter val="166,00"/>
        <filter val="17 485,00"/>
        <filter val="171,19"/>
        <filter val="175,00"/>
        <filter val="178,93"/>
        <filter val="18 705,95"/>
        <filter val="18,00"/>
        <filter val="180,00"/>
        <filter val="185,19"/>
        <filter val="187,67"/>
        <filter val="19 605,95"/>
        <filter val="2 505,00"/>
        <filter val="2 514,00"/>
        <filter val="20,00"/>
        <filter val="200,00"/>
        <filter val="202,50"/>
        <filter val="213,10"/>
        <filter val="220,00"/>
        <filter val="227,50"/>
        <filter val="245,00"/>
        <filter val="250,00"/>
        <filter val="26,60"/>
        <filter val="280,00"/>
        <filter val="29,87"/>
        <filter val="30,00"/>
        <filter val="300,00"/>
        <filter val="315,00"/>
        <filter val="319,05"/>
        <filter val="33,33"/>
        <filter val="350,00"/>
        <filter val="36"/>
        <filter val="36,00"/>
        <filter val="360,00"/>
        <filter val="37,88"/>
        <filter val="381,54"/>
        <filter val="4 221,68"/>
        <filter val="4,00"/>
        <filter val="40,00"/>
        <filter val="400,00"/>
        <filter val="421,50"/>
        <filter val="45,24"/>
        <filter val="480,00"/>
        <filter val="495,00"/>
        <filter val="5,13"/>
        <filter val="5,83"/>
        <filter val="50,00"/>
        <filter val="50,92"/>
        <filter val="51,00"/>
        <filter val="52,50"/>
        <filter val="525,00"/>
        <filter val="54,76"/>
        <filter val="58,33"/>
        <filter val="59,40"/>
        <filter val="6,67"/>
        <filter val="60,00"/>
        <filter val="640,00"/>
        <filter val="654,40"/>
        <filter val="66,00"/>
        <filter val="7,69"/>
        <filter val="70,00"/>
        <filter val="715,00"/>
        <filter val="730,00"/>
        <filter val="745,00"/>
        <filter val="750,00"/>
        <filter val="77,00"/>
        <filter val="770,00"/>
        <filter val="780,00"/>
        <filter val="80,00"/>
        <filter val="800,00"/>
        <filter val="81,00"/>
        <filter val="82,50"/>
        <filter val="820,00"/>
        <filter val="84,00"/>
        <filter val="90,00"/>
        <filter val="900,00"/>
        <filter val="950,00"/>
        <filter val="96,00"/>
        <filter val="972,07"/>
      </filters>
    </filterColumn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D451:E451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D96:E96"/>
    <mergeCell ref="N326:R326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D114:E114"/>
    <mergeCell ref="F523:F524"/>
    <mergeCell ref="N212:T212"/>
    <mergeCell ref="H523:H524"/>
    <mergeCell ref="A313:M314"/>
    <mergeCell ref="A106:X106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505:T505"/>
    <mergeCell ref="D512:E512"/>
    <mergeCell ref="N511:R511"/>
    <mergeCell ref="D215:E215"/>
    <mergeCell ref="A290:X290"/>
    <mergeCell ref="N305:T305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37:M38"/>
    <mergeCell ref="A159:X159"/>
    <mergeCell ref="A219:X21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343:R343"/>
    <mergeCell ref="D153:E153"/>
    <mergeCell ref="D420:E420"/>
    <mergeCell ref="A212:M213"/>
    <mergeCell ref="N109:R109"/>
    <mergeCell ref="N364:T364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N381:T381"/>
    <mergeCell ref="D133:E133"/>
    <mergeCell ref="N388:R388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N320:R320"/>
    <mergeCell ref="A130:X130"/>
    <mergeCell ref="D192:E192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