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1D9C52-F040-4631-85AA-59D798DBA0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W499" i="1" s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W480" i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V468" i="1"/>
  <c r="V467" i="1"/>
  <c r="W466" i="1"/>
  <c r="X466" i="1" s="1"/>
  <c r="N466" i="1"/>
  <c r="W465" i="1"/>
  <c r="W467" i="1" s="1"/>
  <c r="N465" i="1"/>
  <c r="V463" i="1"/>
  <c r="V462" i="1"/>
  <c r="W461" i="1"/>
  <c r="X461" i="1" s="1"/>
  <c r="W460" i="1"/>
  <c r="X460" i="1" s="1"/>
  <c r="N460" i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W446" i="1"/>
  <c r="X446" i="1" s="1"/>
  <c r="N446" i="1"/>
  <c r="W445" i="1"/>
  <c r="X445" i="1" s="1"/>
  <c r="W444" i="1"/>
  <c r="X444" i="1" s="1"/>
  <c r="X462" i="1" s="1"/>
  <c r="N444" i="1"/>
  <c r="V440" i="1"/>
  <c r="V439" i="1"/>
  <c r="W438" i="1"/>
  <c r="N438" i="1"/>
  <c r="V436" i="1"/>
  <c r="V435" i="1"/>
  <c r="W434" i="1"/>
  <c r="N434" i="1"/>
  <c r="V432" i="1"/>
  <c r="V431" i="1"/>
  <c r="W430" i="1"/>
  <c r="X430" i="1" s="1"/>
  <c r="N430" i="1"/>
  <c r="W429" i="1"/>
  <c r="X429" i="1" s="1"/>
  <c r="N429" i="1"/>
  <c r="X428" i="1"/>
  <c r="W428" i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V422" i="1"/>
  <c r="V421" i="1"/>
  <c r="W420" i="1"/>
  <c r="X420" i="1" s="1"/>
  <c r="N420" i="1"/>
  <c r="W419" i="1"/>
  <c r="N419" i="1"/>
  <c r="V416" i="1"/>
  <c r="V415" i="1"/>
  <c r="W414" i="1"/>
  <c r="X414" i="1" s="1"/>
  <c r="N414" i="1"/>
  <c r="X413" i="1"/>
  <c r="W413" i="1"/>
  <c r="N413" i="1"/>
  <c r="W412" i="1"/>
  <c r="X412" i="1" s="1"/>
  <c r="N412" i="1"/>
  <c r="W411" i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W375" i="1"/>
  <c r="V375" i="1"/>
  <c r="W374" i="1"/>
  <c r="V374" i="1"/>
  <c r="X373" i="1"/>
  <c r="X374" i="1" s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N362" i="1"/>
  <c r="W361" i="1"/>
  <c r="X361" i="1" s="1"/>
  <c r="N361" i="1"/>
  <c r="V359" i="1"/>
  <c r="V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N308" i="1"/>
  <c r="V305" i="1"/>
  <c r="V304" i="1"/>
  <c r="W303" i="1"/>
  <c r="N303" i="1"/>
  <c r="W302" i="1"/>
  <c r="X302" i="1" s="1"/>
  <c r="N302" i="1"/>
  <c r="V300" i="1"/>
  <c r="V299" i="1"/>
  <c r="X298" i="1"/>
  <c r="W298" i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W217" i="1"/>
  <c r="V217" i="1"/>
  <c r="W216" i="1"/>
  <c r="V216" i="1"/>
  <c r="X215" i="1"/>
  <c r="X216" i="1" s="1"/>
  <c r="W215" i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W213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X167" i="1"/>
  <c r="W167" i="1"/>
  <c r="N167" i="1"/>
  <c r="W166" i="1"/>
  <c r="W168" i="1" s="1"/>
  <c r="N166" i="1"/>
  <c r="V164" i="1"/>
  <c r="V163" i="1"/>
  <c r="W162" i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V145" i="1"/>
  <c r="V144" i="1"/>
  <c r="X143" i="1"/>
  <c r="W143" i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W137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X59" i="1"/>
  <c r="W59" i="1"/>
  <c r="X58" i="1"/>
  <c r="W58" i="1"/>
  <c r="N58" i="1"/>
  <c r="W57" i="1"/>
  <c r="X57" i="1" s="1"/>
  <c r="N57" i="1"/>
  <c r="W56" i="1"/>
  <c r="N56" i="1"/>
  <c r="V53" i="1"/>
  <c r="V52" i="1"/>
  <c r="W51" i="1"/>
  <c r="X51" i="1" s="1"/>
  <c r="N51" i="1"/>
  <c r="W50" i="1"/>
  <c r="C525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515" i="1" s="1"/>
  <c r="V23" i="1"/>
  <c r="W22" i="1"/>
  <c r="W24" i="1" s="1"/>
  <c r="N22" i="1"/>
  <c r="H10" i="1"/>
  <c r="A9" i="1"/>
  <c r="A10" i="1" s="1"/>
  <c r="D7" i="1"/>
  <c r="O6" i="1"/>
  <c r="N2" i="1"/>
  <c r="X407" i="1" l="1"/>
  <c r="X408" i="1" s="1"/>
  <c r="W408" i="1"/>
  <c r="W61" i="1"/>
  <c r="X56" i="1"/>
  <c r="W350" i="1"/>
  <c r="W349" i="1"/>
  <c r="X348" i="1"/>
  <c r="X349" i="1" s="1"/>
  <c r="W436" i="1"/>
  <c r="W435" i="1"/>
  <c r="X434" i="1"/>
  <c r="X435" i="1" s="1"/>
  <c r="W440" i="1"/>
  <c r="W439" i="1"/>
  <c r="X438" i="1"/>
  <c r="X439" i="1" s="1"/>
  <c r="W175" i="1"/>
  <c r="X171" i="1"/>
  <c r="W281" i="1"/>
  <c r="X278" i="1"/>
  <c r="X22" i="1"/>
  <c r="X23" i="1" s="1"/>
  <c r="W23" i="1"/>
  <c r="X26" i="1"/>
  <c r="X33" i="1" s="1"/>
  <c r="W85" i="1"/>
  <c r="X64" i="1"/>
  <c r="W144" i="1"/>
  <c r="W163" i="1"/>
  <c r="X161" i="1"/>
  <c r="W196" i="1"/>
  <c r="X202" i="1"/>
  <c r="X269" i="1"/>
  <c r="X281" i="1"/>
  <c r="W415" i="1"/>
  <c r="X411" i="1"/>
  <c r="X415" i="1" s="1"/>
  <c r="W93" i="1"/>
  <c r="W119" i="1"/>
  <c r="W128" i="1"/>
  <c r="W164" i="1"/>
  <c r="W370" i="1"/>
  <c r="W432" i="1"/>
  <c r="W431" i="1"/>
  <c r="X476" i="1"/>
  <c r="V518" i="1"/>
  <c r="X60" i="1"/>
  <c r="X85" i="1"/>
  <c r="X128" i="1"/>
  <c r="X175" i="1"/>
  <c r="X93" i="1"/>
  <c r="X118" i="1"/>
  <c r="X157" i="1"/>
  <c r="X104" i="1"/>
  <c r="X144" i="1"/>
  <c r="F9" i="1"/>
  <c r="F10" i="1"/>
  <c r="W94" i="1"/>
  <c r="W118" i="1"/>
  <c r="W129" i="1"/>
  <c r="W157" i="1"/>
  <c r="W195" i="1"/>
  <c r="W246" i="1"/>
  <c r="W257" i="1"/>
  <c r="X252" i="1"/>
  <c r="X256" i="1" s="1"/>
  <c r="W270" i="1"/>
  <c r="W288" i="1"/>
  <c r="W304" i="1"/>
  <c r="X303" i="1"/>
  <c r="X304" i="1" s="1"/>
  <c r="W305" i="1"/>
  <c r="W313" i="1"/>
  <c r="X312" i="1"/>
  <c r="X313" i="1" s="1"/>
  <c r="W314" i="1"/>
  <c r="W321" i="1"/>
  <c r="X320" i="1"/>
  <c r="X321" i="1" s="1"/>
  <c r="W322" i="1"/>
  <c r="W397" i="1"/>
  <c r="X384" i="1"/>
  <c r="X397" i="1" s="1"/>
  <c r="W405" i="1"/>
  <c r="X400" i="1"/>
  <c r="X404" i="1" s="1"/>
  <c r="W416" i="1"/>
  <c r="W482" i="1"/>
  <c r="X479" i="1"/>
  <c r="X482" i="1" s="1"/>
  <c r="E525" i="1"/>
  <c r="H9" i="1"/>
  <c r="V519" i="1"/>
  <c r="X36" i="1"/>
  <c r="X37" i="1" s="1"/>
  <c r="X40" i="1"/>
  <c r="X41" i="1" s="1"/>
  <c r="X44" i="1"/>
  <c r="X45" i="1" s="1"/>
  <c r="X50" i="1"/>
  <c r="X52" i="1" s="1"/>
  <c r="W53" i="1"/>
  <c r="W86" i="1"/>
  <c r="W105" i="1"/>
  <c r="H525" i="1"/>
  <c r="X162" i="1"/>
  <c r="X163" i="1" s="1"/>
  <c r="X166" i="1"/>
  <c r="X168" i="1" s="1"/>
  <c r="W169" i="1"/>
  <c r="X178" i="1"/>
  <c r="X195" i="1" s="1"/>
  <c r="M525" i="1"/>
  <c r="W245" i="1"/>
  <c r="X230" i="1"/>
  <c r="X245" i="1" s="1"/>
  <c r="W269" i="1"/>
  <c r="W282" i="1"/>
  <c r="W341" i="1"/>
  <c r="W340" i="1"/>
  <c r="W363" i="1"/>
  <c r="X362" i="1"/>
  <c r="X363" i="1" s="1"/>
  <c r="W364" i="1"/>
  <c r="W468" i="1"/>
  <c r="X465" i="1"/>
  <c r="X467" i="1" s="1"/>
  <c r="W476" i="1"/>
  <c r="W483" i="1"/>
  <c r="I525" i="1"/>
  <c r="J9" i="1"/>
  <c r="W34" i="1"/>
  <c r="W38" i="1"/>
  <c r="W42" i="1"/>
  <c r="W46" i="1"/>
  <c r="W52" i="1"/>
  <c r="W60" i="1"/>
  <c r="W104" i="1"/>
  <c r="F525" i="1"/>
  <c r="W136" i="1"/>
  <c r="W176" i="1"/>
  <c r="L525" i="1"/>
  <c r="W226" i="1"/>
  <c r="X220" i="1"/>
  <c r="X226" i="1" s="1"/>
  <c r="W249" i="1"/>
  <c r="X248" i="1"/>
  <c r="X249" i="1" s="1"/>
  <c r="W250" i="1"/>
  <c r="W256" i="1"/>
  <c r="W275" i="1"/>
  <c r="X272" i="1"/>
  <c r="X275" i="1" s="1"/>
  <c r="W300" i="1"/>
  <c r="X291" i="1"/>
  <c r="X299" i="1" s="1"/>
  <c r="W299" i="1"/>
  <c r="W309" i="1"/>
  <c r="O525" i="1"/>
  <c r="X308" i="1"/>
  <c r="X309" i="1" s="1"/>
  <c r="W310" i="1"/>
  <c r="W317" i="1"/>
  <c r="X316" i="1"/>
  <c r="X317" i="1" s="1"/>
  <c r="W318" i="1"/>
  <c r="W335" i="1"/>
  <c r="P525" i="1"/>
  <c r="X326" i="1"/>
  <c r="X334" i="1" s="1"/>
  <c r="W334" i="1"/>
  <c r="X340" i="1"/>
  <c r="Q525" i="1"/>
  <c r="W381" i="1"/>
  <c r="X380" i="1"/>
  <c r="X381" i="1" s="1"/>
  <c r="W382" i="1"/>
  <c r="W398" i="1"/>
  <c r="W404" i="1"/>
  <c r="W422" i="1"/>
  <c r="X419" i="1"/>
  <c r="X421" i="1" s="1"/>
  <c r="S525" i="1"/>
  <c r="W477" i="1"/>
  <c r="U525" i="1"/>
  <c r="N525" i="1"/>
  <c r="W517" i="1"/>
  <c r="B525" i="1"/>
  <c r="W516" i="1"/>
  <c r="D525" i="1"/>
  <c r="X132" i="1"/>
  <c r="X136" i="1" s="1"/>
  <c r="G525" i="1"/>
  <c r="W145" i="1"/>
  <c r="W158" i="1"/>
  <c r="W202" i="1"/>
  <c r="W203" i="1"/>
  <c r="W227" i="1"/>
  <c r="W276" i="1"/>
  <c r="W287" i="1"/>
  <c r="X284" i="1"/>
  <c r="X287" i="1" s="1"/>
  <c r="W346" i="1"/>
  <c r="X343" i="1"/>
  <c r="X345" i="1" s="1"/>
  <c r="X358" i="1"/>
  <c r="W358" i="1"/>
  <c r="W371" i="1"/>
  <c r="X366" i="1"/>
  <c r="X370" i="1" s="1"/>
  <c r="W421" i="1"/>
  <c r="X431" i="1"/>
  <c r="W462" i="1"/>
  <c r="W463" i="1"/>
  <c r="X495" i="1"/>
  <c r="X498" i="1" s="1"/>
  <c r="W498" i="1"/>
  <c r="R525" i="1"/>
  <c r="W493" i="1"/>
  <c r="J525" i="1"/>
  <c r="T525" i="1"/>
  <c r="W359" i="1"/>
  <c r="W515" i="1" l="1"/>
  <c r="X520" i="1"/>
  <c r="W519" i="1"/>
  <c r="W518" i="1"/>
</calcChain>
</file>

<file path=xl/sharedStrings.xml><?xml version="1.0" encoding="utf-8"?>
<sst xmlns="http://schemas.openxmlformats.org/spreadsheetml/2006/main" count="2231" uniqueCount="736">
  <si>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</si>
  <si>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</si>
  <si>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</si>
  <si>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</si>
  <si>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</si>
  <si>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</si>
  <si>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</si>
  <si>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</si>
  <si>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</si>
  <si>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</si>
  <si>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</si>
  <si>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</si>
  <si>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</si>
  <si>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</si>
  <si>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</si>
  <si>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</si>
  <si>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</si>
  <si>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</si>
  <si>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</si>
  <si>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</si>
  <si>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</si>
  <si>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</si>
  <si>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</si>
  <si>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</si>
  <si>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</si>
  <si>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</si>
  <si>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</si>
  <si>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</si>
  <si>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</si>
  <si>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</si>
  <si>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</si>
  <si>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</si>
  <si>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</si>
  <si>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</si>
  <si>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</si>
  <si>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</si>
  <si>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</si>
  <si>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</si>
  <si>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</si>
  <si>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</si>
  <si>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</si>
  <si>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</si>
  <si>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</si>
  <si>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</si>
  <si>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</si>
  <si>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</si>
  <si>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</si>
  <si>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</si>
  <si>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</si>
  <si>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</si>
  <si>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</si>
  <si>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</si>
  <si>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</si>
  <si>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</si>
  <si>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</si>
  <si>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</si>
  <si>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</si>
  <si>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</si>
  <si>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</si>
  <si>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</si>
  <si>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</si>
  <si>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</si>
  <si>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</si>
  <si>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</si>
  <si>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</si>
  <si>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</si>
  <si>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</si>
  <si>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</si>
  <si>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</si>
  <si>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</si>
  <si>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</si>
  <si>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</si>
  <si>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</si>
  <si>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</si>
  <si>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</si>
  <si>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</si>
  <si>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</si>
  <si>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</si>
  <si>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</si>
  <si>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</si>
  <si>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</si>
  <si>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</si>
  <si>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</si>
  <si>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</si>
  <si>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</si>
  <si>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</si>
  <si>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</si>
  <si>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</si>
  <si>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</si>
  <si>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</si>
  <si>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</si>
  <si>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</si>
  <si>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</si>
  <si>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</si>
  <si>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</si>
  <si>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</si>
  <si>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</si>
  <si>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</si>
  <si>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</si>
  <si>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</si>
  <si>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</si>
  <si>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</si>
  <si>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</si>
  <si>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</si>
  <si>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</si>
  <si>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</si>
  <si>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</si>
  <si>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</si>
  <si>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</si>
  <si>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</si>
  <si>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</si>
  <si>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</si>
  <si>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</si>
  <si>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</si>
  <si>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</si>
  <si>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</si>
  <si>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</si>
  <si>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</si>
  <si>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</si>
  <si>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</si>
  <si>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</si>
  <si>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</si>
  <si>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</si>
  <si>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</si>
  <si>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</si>
  <si>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</si>
  <si>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</si>
  <si>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</si>
  <si>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</si>
  <si>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</si>
  <si>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</si>
  <si>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</si>
  <si>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</si>
  <si>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</si>
  <si>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</si>
  <si>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</si>
  <si>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</si>
  <si>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</si>
  <si>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</si>
  <si>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</si>
  <si>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</si>
  <si>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</si>
  <si>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</si>
  <si>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</si>
  <si>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</si>
  <si>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</si>
  <si>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</si>
  <si>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</si>
  <si>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</si>
  <si>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</si>
  <si>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</si>
  <si>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</si>
  <si>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</si>
  <si>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</si>
  <si>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</si>
  <si>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</si>
  <si>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</si>
  <si>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</si>
  <si>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</si>
  <si>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</si>
  <si>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</si>
  <si>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</si>
  <si>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</si>
  <si>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</si>
  <si>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</si>
  <si>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</si>
  <si>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</si>
  <si>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</si>
  <si>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</si>
  <si>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</si>
  <si>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</si>
  <si>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</si>
  <si>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</si>
  <si>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</si>
  <si>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</si>
  <si>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</si>
  <si>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</si>
  <si>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</si>
  <si>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</si>
  <si>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</si>
  <si>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</si>
  <si>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</si>
  <si>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</si>
  <si>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</si>
  <si>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</si>
  <si>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</si>
  <si>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</si>
  <si>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</si>
  <si>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</si>
  <si>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</si>
  <si>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</si>
  <si>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</si>
  <si>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</si>
  <si>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</si>
  <si>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</si>
  <si>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</si>
  <si>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</si>
  <si>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</si>
  <si>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</si>
  <si>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</si>
  <si>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</si>
  <si>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</si>
  <si>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</si>
  <si>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</si>
  <si>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</si>
  <si>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</si>
  <si>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</si>
  <si>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</si>
  <si>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</si>
  <si>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</si>
  <si>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</si>
  <si>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</si>
  <si>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</si>
  <si>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</si>
  <si>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</si>
  <si>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</si>
  <si>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</si>
  <si>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</si>
  <si>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</si>
  <si>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</si>
  <si>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</si>
  <si>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</si>
  <si>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</si>
  <si>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</si>
  <si>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</si>
  <si>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</si>
  <si>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</si>
  <si>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</si>
  <si>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</si>
  <si>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</si>
  <si>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</si>
  <si>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</si>
  <si>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</si>
  <si>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</si>
  <si>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</si>
  <si>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</si>
  <si>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</si>
  <si>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</si>
  <si>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</si>
  <si>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</si>
  <si>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</si>
  <si>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</si>
  <si>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</si>
  <si>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</si>
  <si>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</si>
  <si>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</si>
  <si>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</si>
  <si>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</si>
  <si>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</si>
  <si>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</si>
  <si>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</si>
  <si>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</si>
  <si>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</si>
  <si>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</si>
  <si>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</si>
  <si>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</si>
  <si>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</si>
  <si>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</si>
  <si>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</si>
  <si>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</si>
  <si>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</si>
  <si>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</si>
  <si>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</si>
  <si>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</si>
  <si>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</si>
  <si>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</si>
  <si>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</si>
  <si>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</si>
  <si>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</si>
  <si>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</si>
  <si>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</si>
  <si>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</si>
  <si>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</si>
  <si>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</si>
  <si>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</si>
  <si>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</si>
  <si>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</si>
  <si>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</si>
  <si>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</si>
  <si>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</si>
  <si>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</si>
  <si>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</si>
  <si>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</si>
  <si>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</si>
  <si>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</si>
  <si>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</si>
  <si>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</si>
  <si>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</si>
  <si>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</si>
  <si>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</si>
  <si>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</si>
  <si>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</si>
  <si>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</si>
  <si>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</si>
  <si>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</si>
  <si>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</si>
  <si>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</si>
  <si>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</si>
  <si>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</si>
  <si>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</si>
  <si>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</si>
  <si>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</si>
  <si>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</si>
  <si>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</si>
  <si>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</si>
  <si>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</si>
  <si>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</si>
  <si>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</si>
  <si>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</si>
  <si>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</si>
  <si>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</si>
  <si>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</si>
  <si>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</si>
  <si>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</si>
  <si>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</si>
  <si>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</si>
  <si>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</si>
  <si>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</si>
  <si>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</si>
  <si>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</si>
  <si>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</si>
  <si>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</si>
  <si>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</si>
  <si>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</si>
  <si>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</si>
  <si>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</si>
  <si>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</si>
  <si>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</si>
  <si>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</si>
  <si>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</si>
  <si>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</si>
  <si>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</si>
  <si>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</si>
  <si>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</si>
  <si>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</si>
  <si>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</si>
  <si>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</si>
  <si>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</si>
  <si>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</si>
  <si>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</si>
  <si>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</si>
  <si>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</si>
  <si>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</si>
  <si>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</si>
  <si>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</si>
  <si>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</si>
  <si>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</si>
  <si>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</si>
  <si>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</si>
  <si>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</si>
  <si>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</si>
  <si>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</si>
  <si>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</si>
  <si>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</si>
  <si>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</si>
  <si>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</si>
  <si>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</si>
  <si>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</si>
  <si>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</si>
  <si>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</si>
  <si>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</si>
  <si>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</si>
  <si>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</si>
  <si>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</si>
  <si>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</si>
  <si>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</si>
  <si>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</si>
  <si>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</si>
  <si>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</si>
  <si>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</si>
  <si>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</si>
  <si>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</si>
  <si>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</si>
  <si>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</si>
  <si>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</si>
  <si>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</si>
  <si>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</si>
  <si>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</si>
  <si>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</si>
  <si>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</si>
  <si>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</si>
  <si>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</si>
  <si>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</si>
  <si>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</si>
  <si>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</si>
  <si>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</si>
  <si>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</si>
  <si>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</si>
  <si>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</si>
  <si>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</si>
  <si>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</si>
  <si>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</si>
  <si>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</si>
  <si>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</si>
  <si>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</si>
  <si>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</si>
  <si>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</si>
  <si>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</si>
  <si>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</si>
  <si>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</si>
  <si>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</si>
  <si>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</si>
  <si>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</si>
  <si>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</si>
  <si>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</si>
  <si>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</si>
  <si>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</si>
  <si>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</si>
  <si>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</si>
  <si>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</si>
  <si>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</si>
  <si>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</si>
  <si>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</si>
  <si>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</si>
  <si>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</si>
  <si>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</si>
  <si>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</si>
  <si>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</si>
  <si>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</si>
  <si>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</si>
  <si>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</si>
  <si>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</si>
  <si>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</si>
  <si>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</si>
  <si>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</si>
  <si>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</si>
  <si>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</si>
  <si>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</si>
  <si>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</si>
  <si>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</si>
  <si>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</si>
  <si>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</si>
  <si>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</si>
  <si>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</si>
  <si>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</si>
  <si>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</si>
  <si>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</si>
  <si>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</si>
  <si>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</si>
  <si>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</si>
  <si>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</si>
  <si>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</si>
  <si>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</si>
  <si>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</si>
  <si>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</si>
  <si>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</si>
  <si>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</si>
  <si>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</si>
  <si>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</si>
  <si>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</si>
  <si>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</si>
  <si>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</si>
  <si>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</si>
  <si>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</si>
  <si>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</si>
  <si>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</si>
  <si>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</si>
  <si>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</si>
  <si>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</si>
  <si>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</si>
  <si>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</si>
  <si>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</si>
  <si>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</si>
  <si>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</si>
  <si>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</si>
  <si>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</si>
  <si>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</si>
  <si>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</si>
  <si>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</si>
  <si>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</si>
  <si>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</si>
  <si>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</si>
  <si>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</si>
  <si>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</si>
  <si>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</si>
  <si>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</si>
  <si>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</si>
  <si>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</si>
  <si>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</si>
  <si>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</si>
  <si>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</si>
  <si>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</si>
  <si>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</si>
  <si>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</si>
  <si>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</si>
  <si>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</si>
  <si>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</si>
  <si>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</si>
  <si>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</si>
  <si>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</si>
  <si>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</si>
  <si>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</si>
  <si>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</si>
  <si>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</si>
  <si>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</si>
  <si>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</si>
  <si>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</si>
  <si>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</si>
  <si>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</si>
  <si>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</si>
  <si>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</si>
  <si>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</si>
  <si>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</si>
  <si>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</si>
  <si>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</si>
  <si>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</si>
  <si>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</si>
  <si>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</si>
  <si>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</si>
  <si>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</si>
  <si>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</si>
  <si>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</si>
  <si>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</si>
  <si>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</si>
  <si>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</si>
  <si>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</si>
  <si>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</si>
  <si>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</si>
  <si>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</si>
  <si>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</si>
  <si>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</si>
  <si>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</si>
  <si>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</si>
  <si>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</si>
  <si>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</si>
  <si>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</si>
  <si>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</si>
  <si>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</si>
  <si>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</si>
  <si>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</si>
  <si>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</si>
  <si>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</si>
  <si>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</si>
  <si>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</si>
  <si>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</si>
  <si>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</si>
  <si>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</si>
  <si>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</si>
  <si>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</si>
  <si>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</si>
  <si>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</si>
  <si>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</si>
  <si>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</si>
  <si>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</si>
  <si>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</si>
  <si>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</si>
  <si>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</si>
  <si>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</si>
  <si>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</si>
  <si>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</si>
  <si>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</si>
  <si>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</si>
  <si>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</si>
  <si>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</si>
  <si>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</si>
  <si>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</si>
  <si>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</si>
  <si>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</si>
  <si>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</si>
  <si>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</si>
  <si>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</si>
  <si>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</si>
  <si>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</si>
  <si>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</si>
  <si>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</si>
  <si>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</si>
  <si>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</si>
  <si>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</si>
  <si>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</si>
  <si>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</si>
  <si>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</si>
  <si>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</si>
  <si>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</si>
  <si>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</si>
  <si>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</si>
  <si>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</si>
  <si>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</si>
  <si>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</si>
  <si>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</si>
  <si>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</si>
  <si>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</si>
  <si>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</si>
  <si>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</si>
  <si>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</si>
  <si>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</si>
  <si>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</si>
  <si>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</si>
  <si>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</si>
  <si>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</si>
  <si>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</si>
  <si>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</si>
  <si>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</si>
  <si>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</si>
  <si>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</si>
  <si>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</si>
  <si>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</si>
  <si>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</si>
  <si>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</si>
  <si>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</si>
  <si>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</si>
  <si>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</si>
  <si>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</si>
  <si>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</si>
  <si>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</si>
  <si>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</si>
  <si>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</si>
  <si>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</si>
  <si>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</si>
  <si>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</si>
  <si>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</si>
  <si>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</si>
  <si>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</si>
  <si>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</si>
  <si>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</si>
  <si>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</si>
  <si>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</si>
  <si>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</si>
  <si>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</si>
  <si>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</si>
  <si>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</si>
  <si>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</si>
  <si>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</si>
  <si>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</si>
  <si>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</si>
  <si>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</si>
  <si>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</si>
  <si>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</si>
  <si>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</si>
  <si>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</si>
  <si>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</si>
  <si>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</si>
  <si>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</si>
  <si>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</si>
  <si>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</si>
  <si>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</si>
  <si>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</si>
  <si>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</si>
  <si>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</si>
  <si>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</si>
  <si>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</si>
  <si>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</si>
  <si>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</si>
  <si>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</si>
  <si>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</si>
  <si>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</si>
  <si>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</si>
  <si>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</si>
  <si>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</si>
  <si>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</si>
  <si>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</si>
  <si>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</si>
  <si>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</si>
  <si>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</si>
  <si>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</si>
  <si>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</si>
  <si>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</si>
  <si>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</si>
  <si>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</si>
  <si>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</si>
  <si>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</si>
  <si>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</si>
  <si>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</si>
  <si>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</si>
  <si>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</si>
  <si>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</si>
  <si>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</si>
  <si>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</si>
  <si>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</si>
  <si>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</si>
  <si>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</si>
  <si>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</si>
  <si>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</si>
  <si>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</si>
  <si>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</si>
  <si>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</si>
  <si>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</si>
  <si>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</si>
  <si>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</si>
  <si>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</si>
  <si>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</si>
  <si>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</si>
  <si>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</si>
  <si>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</si>
  <si>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</si>
  <si>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</si>
  <si>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</si>
  <si>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</si>
  <si>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</si>
  <si>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</si>
  <si>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</si>
  <si>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</si>
  <si>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</si>
  <si>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</si>
  <si>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</si>
  <si>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</si>
  <si>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</si>
  <si>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</si>
  <si>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</si>
  <si>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</si>
  <si>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</si>
  <si>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</si>
  <si>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</si>
  <si>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</si>
  <si>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</si>
  <si>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</si>
  <si>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</si>
  <si>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</si>
  <si>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</si>
  <si>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</si>
  <si>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</si>
  <si>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</si>
  <si>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</si>
  <si>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</si>
  <si>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</si>
  <si>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</si>
  <si>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</si>
  <si>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</si>
  <si>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</si>
  <si>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</si>
  <si>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</si>
  <si>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</si>
  <si>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</si>
  <si>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</si>
  <si>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</si>
  <si>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</si>
  <si>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</si>
  <si>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</si>
  <si>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</si>
  <si>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</si>
  <si>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</si>
  <si>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</si>
  <si>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</si>
  <si>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</si>
  <si>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</si>
  <si>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111007-С252</t>
  </si>
  <si>
    <t>загрузить на 14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</si>
</sst>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72" sqref="Z72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479" t="s">
        <v>0</v>
      </c>
      <c r="E1" s="480"/>
      <c r="F1" s="480"/>
      <c r="G1" s="12" t="s">
        <v>1</v>
      </c>
      <c r="H1" s="479" t="s">
        <v>2</v>
      </c>
      <c r="I1" s="480"/>
      <c r="J1" s="480"/>
      <c r="K1" s="480"/>
      <c r="L1" s="480"/>
      <c r="M1" s="480"/>
      <c r="N1" s="480"/>
      <c r="O1" s="480"/>
      <c r="P1" s="726" t="s">
        <v>3</v>
      </c>
      <c r="Q1" s="480"/>
      <c r="R1" s="48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455" t="s">
        <v>8</v>
      </c>
      <c r="B5" s="424"/>
      <c r="C5" s="425"/>
      <c r="D5" s="401" t="s">
        <v>734</v>
      </c>
      <c r="E5" s="403"/>
      <c r="F5" s="686" t="s">
        <v>9</v>
      </c>
      <c r="G5" s="425"/>
      <c r="H5" s="401" t="s">
        <v>735</v>
      </c>
      <c r="I5" s="402"/>
      <c r="J5" s="402"/>
      <c r="K5" s="402"/>
      <c r="L5" s="403"/>
      <c r="N5" s="24" t="s">
        <v>10</v>
      </c>
      <c r="O5" s="621">
        <v>45349</v>
      </c>
      <c r="P5" s="461"/>
      <c r="R5" s="695" t="s">
        <v>11</v>
      </c>
      <c r="S5" s="420"/>
      <c r="T5" s="543" t="s">
        <v>12</v>
      </c>
      <c r="U5" s="461"/>
      <c r="Z5" s="51"/>
      <c r="AA5" s="51"/>
      <c r="AB5" s="51"/>
    </row>
    <row r="6" spans="1:29" s="351" customFormat="1" ht="24" customHeight="1" x14ac:dyDescent="0.2">
      <c r="A6" s="455" t="s">
        <v>13</v>
      </c>
      <c r="B6" s="424"/>
      <c r="C6" s="425"/>
      <c r="D6" s="650" t="s">
        <v>14</v>
      </c>
      <c r="E6" s="651"/>
      <c r="F6" s="651"/>
      <c r="G6" s="651"/>
      <c r="H6" s="651"/>
      <c r="I6" s="651"/>
      <c r="J6" s="651"/>
      <c r="K6" s="651"/>
      <c r="L6" s="461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Вторник</v>
      </c>
      <c r="P6" s="358"/>
      <c r="R6" s="419" t="s">
        <v>16</v>
      </c>
      <c r="S6" s="420"/>
      <c r="T6" s="549" t="s">
        <v>17</v>
      </c>
      <c r="U6" s="413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75" t="str">
        <f>IFERROR(VLOOKUP(DeliveryAddress,Table,3,0),1)</f>
        <v>1</v>
      </c>
      <c r="E7" s="576"/>
      <c r="F7" s="576"/>
      <c r="G7" s="576"/>
      <c r="H7" s="576"/>
      <c r="I7" s="576"/>
      <c r="J7" s="576"/>
      <c r="K7" s="576"/>
      <c r="L7" s="577"/>
      <c r="N7" s="24"/>
      <c r="O7" s="42"/>
      <c r="P7" s="42"/>
      <c r="R7" s="365"/>
      <c r="S7" s="420"/>
      <c r="T7" s="550"/>
      <c r="U7" s="551"/>
      <c r="Z7" s="51"/>
      <c r="AA7" s="51"/>
      <c r="AB7" s="51"/>
    </row>
    <row r="8" spans="1:29" s="351" customFormat="1" ht="25.5" customHeight="1" x14ac:dyDescent="0.2">
      <c r="A8" s="720" t="s">
        <v>18</v>
      </c>
      <c r="B8" s="362"/>
      <c r="C8" s="363"/>
      <c r="D8" s="452"/>
      <c r="E8" s="453"/>
      <c r="F8" s="453"/>
      <c r="G8" s="453"/>
      <c r="H8" s="453"/>
      <c r="I8" s="453"/>
      <c r="J8" s="453"/>
      <c r="K8" s="453"/>
      <c r="L8" s="454"/>
      <c r="N8" s="24" t="s">
        <v>19</v>
      </c>
      <c r="O8" s="460">
        <v>0.33333333333333331</v>
      </c>
      <c r="P8" s="461"/>
      <c r="R8" s="365"/>
      <c r="S8" s="420"/>
      <c r="T8" s="550"/>
      <c r="U8" s="551"/>
      <c r="Z8" s="51"/>
      <c r="AA8" s="51"/>
      <c r="AB8" s="51"/>
    </row>
    <row r="9" spans="1:29" s="351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77"/>
      <c r="E9" s="368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1"/>
      <c r="P9" s="461"/>
      <c r="R9" s="365"/>
      <c r="S9" s="420"/>
      <c r="T9" s="552"/>
      <c r="U9" s="553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77"/>
      <c r="E10" s="368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725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60"/>
      <c r="P10" s="461"/>
      <c r="S10" s="24" t="s">
        <v>22</v>
      </c>
      <c r="T10" s="412" t="s">
        <v>23</v>
      </c>
      <c r="U10" s="413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0"/>
      <c r="P11" s="461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687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642"/>
      <c r="P12" s="577"/>
      <c r="Q12" s="23"/>
      <c r="S12" s="24"/>
      <c r="T12" s="480"/>
      <c r="U12" s="365"/>
      <c r="Z12" s="51"/>
      <c r="AA12" s="51"/>
      <c r="AB12" s="51"/>
    </row>
    <row r="13" spans="1:29" s="351" customFormat="1" ht="23.25" customHeight="1" x14ac:dyDescent="0.2">
      <c r="A13" s="687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687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72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28" t="s">
        <v>34</v>
      </c>
      <c r="O15" s="480"/>
      <c r="P15" s="480"/>
      <c r="Q15" s="480"/>
      <c r="R15" s="48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4" t="s">
        <v>35</v>
      </c>
      <c r="B17" s="404" t="s">
        <v>36</v>
      </c>
      <c r="C17" s="458" t="s">
        <v>37</v>
      </c>
      <c r="D17" s="404" t="s">
        <v>38</v>
      </c>
      <c r="E17" s="506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505"/>
      <c r="P17" s="505"/>
      <c r="Q17" s="505"/>
      <c r="R17" s="506"/>
      <c r="S17" s="699" t="s">
        <v>48</v>
      </c>
      <c r="T17" s="425"/>
      <c r="U17" s="404" t="s">
        <v>49</v>
      </c>
      <c r="V17" s="404" t="s">
        <v>50</v>
      </c>
      <c r="W17" s="375" t="s">
        <v>51</v>
      </c>
      <c r="X17" s="404" t="s">
        <v>52</v>
      </c>
      <c r="Y17" s="436" t="s">
        <v>53</v>
      </c>
      <c r="Z17" s="436" t="s">
        <v>54</v>
      </c>
      <c r="AA17" s="436" t="s">
        <v>55</v>
      </c>
      <c r="AB17" s="437"/>
      <c r="AC17" s="438"/>
      <c r="AD17" s="511"/>
      <c r="BA17" s="431" t="s">
        <v>56</v>
      </c>
    </row>
    <row r="18" spans="1:53" ht="14.25" customHeight="1" x14ac:dyDescent="0.2">
      <c r="A18" s="405"/>
      <c r="B18" s="405"/>
      <c r="C18" s="405"/>
      <c r="D18" s="507"/>
      <c r="E18" s="509"/>
      <c r="F18" s="405"/>
      <c r="G18" s="405"/>
      <c r="H18" s="405"/>
      <c r="I18" s="405"/>
      <c r="J18" s="405"/>
      <c r="K18" s="405"/>
      <c r="L18" s="405"/>
      <c r="M18" s="405"/>
      <c r="N18" s="507"/>
      <c r="O18" s="508"/>
      <c r="P18" s="508"/>
      <c r="Q18" s="508"/>
      <c r="R18" s="509"/>
      <c r="S18" s="350" t="s">
        <v>57</v>
      </c>
      <c r="T18" s="350" t="s">
        <v>58</v>
      </c>
      <c r="U18" s="405"/>
      <c r="V18" s="405"/>
      <c r="W18" s="376"/>
      <c r="X18" s="405"/>
      <c r="Y18" s="625"/>
      <c r="Z18" s="625"/>
      <c r="AA18" s="439"/>
      <c r="AB18" s="440"/>
      <c r="AC18" s="441"/>
      <c r="AD18" s="512"/>
      <c r="BA18" s="365"/>
    </row>
    <row r="19" spans="1:53" ht="27.75" hidden="1" customHeight="1" x14ac:dyDescent="0.2">
      <c r="A19" s="446" t="s">
        <v>59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8"/>
      <c r="Z19" s="48"/>
    </row>
    <row r="20" spans="1:53" ht="16.5" hidden="1" customHeight="1" x14ac:dyDescent="0.25">
      <c r="A20" s="399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9"/>
      <c r="Z20" s="349"/>
    </row>
    <row r="21" spans="1:53" ht="14.25" hidden="1" customHeight="1" x14ac:dyDescent="0.25">
      <c r="A21" s="369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8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58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hidden="1" customHeight="1" x14ac:dyDescent="0.25">
      <c r="A25" s="369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8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58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7">
        <v>4607091388237</v>
      </c>
      <c r="E27" s="358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58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7">
        <v>4607091383935</v>
      </c>
      <c r="E28" s="358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58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7">
        <v>4680115881853</v>
      </c>
      <c r="E29" s="358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58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7">
        <v>4607091383911</v>
      </c>
      <c r="E30" s="358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58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7">
        <v>4607091383911</v>
      </c>
      <c r="E31" s="358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0"/>
      <c r="P31" s="360"/>
      <c r="Q31" s="360"/>
      <c r="R31" s="358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7">
        <v>4607091388244</v>
      </c>
      <c r="E32" s="358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58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hidden="1" customHeight="1" x14ac:dyDescent="0.25">
      <c r="A35" s="369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7">
        <v>4607091388503</v>
      </c>
      <c r="E36" s="358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58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hidden="1" customHeight="1" x14ac:dyDescent="0.25">
      <c r="A39" s="369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7">
        <v>4607091388282</v>
      </c>
      <c r="E40" s="358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58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hidden="1" customHeight="1" x14ac:dyDescent="0.25">
      <c r="A43" s="369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7">
        <v>4607091389111</v>
      </c>
      <c r="E44" s="358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58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hidden="1" customHeight="1" x14ac:dyDescent="0.2">
      <c r="A47" s="446" t="s">
        <v>95</v>
      </c>
      <c r="B47" s="447"/>
      <c r="C47" s="447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8"/>
      <c r="Z47" s="48"/>
    </row>
    <row r="48" spans="1:53" ht="16.5" hidden="1" customHeight="1" x14ac:dyDescent="0.25">
      <c r="A48" s="399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9"/>
      <c r="Z48" s="349"/>
    </row>
    <row r="49" spans="1:53" ht="14.25" hidden="1" customHeight="1" x14ac:dyDescent="0.25">
      <c r="A49" s="369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7">
        <v>4680115881440</v>
      </c>
      <c r="E50" s="358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58"/>
      <c r="S50" s="34"/>
      <c r="T50" s="34"/>
      <c r="U50" s="35" t="s">
        <v>65</v>
      </c>
      <c r="V50" s="353">
        <v>0</v>
      </c>
      <c r="W50" s="354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7">
        <v>4680115881433</v>
      </c>
      <c r="E51" s="358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58"/>
      <c r="S51" s="34"/>
      <c r="T51" s="34"/>
      <c r="U51" s="35" t="s">
        <v>65</v>
      </c>
      <c r="V51" s="353">
        <v>0</v>
      </c>
      <c r="W51" s="354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5">
        <f>IFERROR(V50/H50,"0")+IFERROR(V51/H51,"0")</f>
        <v>0</v>
      </c>
      <c r="W52" s="355">
        <f>IFERROR(W50/H50,"0")+IFERROR(W51/H51,"0")</f>
        <v>0</v>
      </c>
      <c r="X52" s="355">
        <f>IFERROR(IF(X50="",0,X50),"0")+IFERROR(IF(X51="",0,X51),"0")</f>
        <v>0</v>
      </c>
      <c r="Y52" s="356"/>
      <c r="Z52" s="356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5">
        <f>IFERROR(SUM(V50:V51),"0")</f>
        <v>0</v>
      </c>
      <c r="W53" s="355">
        <f>IFERROR(SUM(W50:W51),"0")</f>
        <v>0</v>
      </c>
      <c r="X53" s="37"/>
      <c r="Y53" s="356"/>
      <c r="Z53" s="356"/>
    </row>
    <row r="54" spans="1:53" ht="16.5" hidden="1" customHeight="1" x14ac:dyDescent="0.25">
      <c r="A54" s="399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9"/>
      <c r="Z54" s="349"/>
    </row>
    <row r="55" spans="1:53" ht="14.25" hidden="1" customHeight="1" x14ac:dyDescent="0.25">
      <c r="A55" s="369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7">
        <v>4680115881426</v>
      </c>
      <c r="E56" s="358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58"/>
      <c r="S56" s="34"/>
      <c r="T56" s="34"/>
      <c r="U56" s="35" t="s">
        <v>65</v>
      </c>
      <c r="V56" s="353">
        <v>0</v>
      </c>
      <c r="W56" s="354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7">
        <v>4680115881426</v>
      </c>
      <c r="E57" s="358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58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7">
        <v>4680115881419</v>
      </c>
      <c r="E58" s="358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58"/>
      <c r="S58" s="34"/>
      <c r="T58" s="34"/>
      <c r="U58" s="35" t="s">
        <v>65</v>
      </c>
      <c r="V58" s="353">
        <v>0</v>
      </c>
      <c r="W58" s="35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7">
        <v>4680115881525</v>
      </c>
      <c r="E59" s="358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0"/>
      <c r="P59" s="360"/>
      <c r="Q59" s="360"/>
      <c r="R59" s="358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5">
        <f>IFERROR(V56/H56,"0")+IFERROR(V57/H57,"0")+IFERROR(V58/H58,"0")+IFERROR(V59/H59,"0")</f>
        <v>0</v>
      </c>
      <c r="W60" s="355">
        <f>IFERROR(W56/H56,"0")+IFERROR(W57/H57,"0")+IFERROR(W58/H58,"0")+IFERROR(W59/H59,"0")</f>
        <v>0</v>
      </c>
      <c r="X60" s="355">
        <f>IFERROR(IF(X56="",0,X56),"0")+IFERROR(IF(X57="",0,X57),"0")+IFERROR(IF(X58="",0,X58),"0")+IFERROR(IF(X59="",0,X59),"0")</f>
        <v>0</v>
      </c>
      <c r="Y60" s="356"/>
      <c r="Z60" s="356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5">
        <f>IFERROR(SUM(V56:V59),"0")</f>
        <v>0</v>
      </c>
      <c r="W61" s="355">
        <f>IFERROR(SUM(W56:W59),"0")</f>
        <v>0</v>
      </c>
      <c r="X61" s="37"/>
      <c r="Y61" s="356"/>
      <c r="Z61" s="356"/>
    </row>
    <row r="62" spans="1:53" ht="16.5" hidden="1" customHeight="1" x14ac:dyDescent="0.25">
      <c r="A62" s="399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9"/>
      <c r="Z62" s="349"/>
    </row>
    <row r="63" spans="1:53" ht="14.25" hidden="1" customHeight="1" x14ac:dyDescent="0.25">
      <c r="A63" s="369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7">
        <v>4607091382945</v>
      </c>
      <c r="E64" s="358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2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58"/>
      <c r="S64" s="34"/>
      <c r="T64" s="34"/>
      <c r="U64" s="35" t="s">
        <v>65</v>
      </c>
      <c r="V64" s="353">
        <v>0</v>
      </c>
      <c r="W64" s="354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7">
        <v>4607091385670</v>
      </c>
      <c r="E65" s="358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58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7">
        <v>4607091385670</v>
      </c>
      <c r="E66" s="358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58"/>
      <c r="S66" s="34"/>
      <c r="T66" s="34"/>
      <c r="U66" s="35" t="s">
        <v>65</v>
      </c>
      <c r="V66" s="353">
        <v>0</v>
      </c>
      <c r="W66" s="35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7">
        <v>4680115883956</v>
      </c>
      <c r="E67" s="358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58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7">
        <v>4680115881327</v>
      </c>
      <c r="E68" s="358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58"/>
      <c r="S68" s="34"/>
      <c r="T68" s="34"/>
      <c r="U68" s="35" t="s">
        <v>65</v>
      </c>
      <c r="V68" s="353">
        <v>0</v>
      </c>
      <c r="W68" s="35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7">
        <v>4680115882133</v>
      </c>
      <c r="E69" s="358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58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7">
        <v>4680115882133</v>
      </c>
      <c r="E70" s="358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58"/>
      <c r="S70" s="34"/>
      <c r="T70" s="34"/>
      <c r="U70" s="35" t="s">
        <v>65</v>
      </c>
      <c r="V70" s="353">
        <v>0</v>
      </c>
      <c r="W70" s="35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7">
        <v>4607091382952</v>
      </c>
      <c r="E71" s="358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58"/>
      <c r="S71" s="34"/>
      <c r="T71" s="34"/>
      <c r="U71" s="35" t="s">
        <v>65</v>
      </c>
      <c r="V71" s="353">
        <v>0</v>
      </c>
      <c r="W71" s="354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7">
        <v>4607091385687</v>
      </c>
      <c r="E72" s="358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58"/>
      <c r="S72" s="34"/>
      <c r="T72" s="34"/>
      <c r="U72" s="35" t="s">
        <v>65</v>
      </c>
      <c r="V72" s="353">
        <v>80</v>
      </c>
      <c r="W72" s="354">
        <f t="shared" si="2"/>
        <v>80</v>
      </c>
      <c r="X72" s="36">
        <f t="shared" ref="X72:X78" si="4">IFERROR(IF(W72=0,"",ROUNDUP(W72/H72,0)*0.00937),"")</f>
        <v>0.18740000000000001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7">
        <v>4680115882539</v>
      </c>
      <c r="E73" s="358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58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7">
        <v>4607091384604</v>
      </c>
      <c r="E74" s="358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58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7">
        <v>4680115880283</v>
      </c>
      <c r="E75" s="358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58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7">
        <v>4680115883949</v>
      </c>
      <c r="E76" s="358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58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7">
        <v>4680115881518</v>
      </c>
      <c r="E77" s="358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58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7">
        <v>4680115881303</v>
      </c>
      <c r="E78" s="358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58"/>
      <c r="S78" s="34"/>
      <c r="T78" s="34"/>
      <c r="U78" s="35" t="s">
        <v>65</v>
      </c>
      <c r="V78" s="353">
        <v>360</v>
      </c>
      <c r="W78" s="354">
        <f t="shared" si="2"/>
        <v>360</v>
      </c>
      <c r="X78" s="36">
        <f t="shared" si="4"/>
        <v>0.74960000000000004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7">
        <v>4680115882577</v>
      </c>
      <c r="E79" s="358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58"/>
      <c r="S79" s="34"/>
      <c r="T79" s="34"/>
      <c r="U79" s="35" t="s">
        <v>65</v>
      </c>
      <c r="V79" s="353">
        <v>0</v>
      </c>
      <c r="W79" s="354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7">
        <v>4680115882577</v>
      </c>
      <c r="E80" s="358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58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7">
        <v>4680115882720</v>
      </c>
      <c r="E81" s="358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58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7">
        <v>4680115880269</v>
      </c>
      <c r="E82" s="358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58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7">
        <v>4680115880429</v>
      </c>
      <c r="E83" s="358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58"/>
      <c r="S83" s="34"/>
      <c r="T83" s="34"/>
      <c r="U83" s="35" t="s">
        <v>65</v>
      </c>
      <c r="V83" s="353">
        <v>0</v>
      </c>
      <c r="W83" s="35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7">
        <v>4680115881457</v>
      </c>
      <c r="E84" s="358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58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61" t="s">
        <v>66</v>
      </c>
      <c r="O85" s="362"/>
      <c r="P85" s="362"/>
      <c r="Q85" s="362"/>
      <c r="R85" s="362"/>
      <c r="S85" s="362"/>
      <c r="T85" s="363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100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100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0.93700000000000006</v>
      </c>
      <c r="Y85" s="356"/>
      <c r="Z85" s="356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61" t="s">
        <v>66</v>
      </c>
      <c r="O86" s="362"/>
      <c r="P86" s="362"/>
      <c r="Q86" s="362"/>
      <c r="R86" s="362"/>
      <c r="S86" s="362"/>
      <c r="T86" s="363"/>
      <c r="U86" s="37" t="s">
        <v>65</v>
      </c>
      <c r="V86" s="355">
        <f>IFERROR(SUM(V64:V84),"0")</f>
        <v>440</v>
      </c>
      <c r="W86" s="355">
        <f>IFERROR(SUM(W64:W84),"0")</f>
        <v>440</v>
      </c>
      <c r="X86" s="37"/>
      <c r="Y86" s="356"/>
      <c r="Z86" s="356"/>
    </row>
    <row r="87" spans="1:53" ht="14.25" hidden="1" customHeight="1" x14ac:dyDescent="0.25">
      <c r="A87" s="369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7">
        <v>4680115881488</v>
      </c>
      <c r="E88" s="358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58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57">
        <v>4607091384765</v>
      </c>
      <c r="E89" s="358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4" t="s">
        <v>160</v>
      </c>
      <c r="O89" s="360"/>
      <c r="P89" s="360"/>
      <c r="Q89" s="360"/>
      <c r="R89" s="358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8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0"/>
      <c r="P90" s="360"/>
      <c r="Q90" s="360"/>
      <c r="R90" s="358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8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6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0"/>
      <c r="P91" s="360"/>
      <c r="Q91" s="360"/>
      <c r="R91" s="358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8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0"/>
      <c r="P92" s="360"/>
      <c r="Q92" s="360"/>
      <c r="R92" s="358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hidden="1" customHeight="1" x14ac:dyDescent="0.25">
      <c r="A95" s="369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8"/>
      <c r="Z95" s="348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8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0"/>
      <c r="P96" s="360"/>
      <c r="Q96" s="360"/>
      <c r="R96" s="358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8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0"/>
      <c r="P97" s="360"/>
      <c r="Q97" s="360"/>
      <c r="R97" s="358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8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0"/>
      <c r="P98" s="360"/>
      <c r="Q98" s="360"/>
      <c r="R98" s="358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8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0"/>
      <c r="P99" s="360"/>
      <c r="Q99" s="360"/>
      <c r="R99" s="358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8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0"/>
      <c r="P100" s="360"/>
      <c r="Q100" s="360"/>
      <c r="R100" s="358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8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0"/>
      <c r="P101" s="360"/>
      <c r="Q101" s="360"/>
      <c r="R101" s="358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8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58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8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0"/>
      <c r="P103" s="360"/>
      <c r="Q103" s="360"/>
      <c r="R103" s="358"/>
      <c r="S103" s="34"/>
      <c r="T103" s="34"/>
      <c r="U103" s="35" t="s">
        <v>65</v>
      </c>
      <c r="V103" s="353">
        <v>0</v>
      </c>
      <c r="W103" s="35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0</v>
      </c>
      <c r="W104" s="355">
        <f>IFERROR(W96/H96,"0")+IFERROR(W97/H97,"0")+IFERROR(W98/H98,"0")+IFERROR(W99/H99,"0")+IFERROR(W100/H100,"0")+IFERROR(W101/H101,"0")+IFERROR(W102/H102,"0")+IFERROR(W103/H103,"0")</f>
        <v>0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6"/>
      <c r="Z104" s="356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5">
        <f>IFERROR(SUM(V96:V103),"0")</f>
        <v>0</v>
      </c>
      <c r="W105" s="355">
        <f>IFERROR(SUM(W96:W103),"0")</f>
        <v>0</v>
      </c>
      <c r="X105" s="37"/>
      <c r="Y105" s="356"/>
      <c r="Z105" s="356"/>
    </row>
    <row r="106" spans="1:53" ht="14.25" hidden="1" customHeight="1" x14ac:dyDescent="0.25">
      <c r="A106" s="369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8"/>
      <c r="Z106" s="348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8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58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8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0"/>
      <c r="P108" s="360"/>
      <c r="Q108" s="360"/>
      <c r="R108" s="358"/>
      <c r="S108" s="34"/>
      <c r="T108" s="34"/>
      <c r="U108" s="35" t="s">
        <v>65</v>
      </c>
      <c r="V108" s="353">
        <v>0</v>
      </c>
      <c r="W108" s="354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8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0"/>
      <c r="P109" s="360"/>
      <c r="Q109" s="360"/>
      <c r="R109" s="358"/>
      <c r="S109" s="34"/>
      <c r="T109" s="34"/>
      <c r="U109" s="35" t="s">
        <v>65</v>
      </c>
      <c r="V109" s="353">
        <v>0</v>
      </c>
      <c r="W109" s="35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8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7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0"/>
      <c r="P110" s="360"/>
      <c r="Q110" s="360"/>
      <c r="R110" s="358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7">
        <v>4680115882584</v>
      </c>
      <c r="E111" s="358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58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7">
        <v>4680115882584</v>
      </c>
      <c r="E112" s="358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58"/>
      <c r="S112" s="34"/>
      <c r="T112" s="34"/>
      <c r="U112" s="35" t="s">
        <v>65</v>
      </c>
      <c r="V112" s="353">
        <v>0</v>
      </c>
      <c r="W112" s="35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7">
        <v>4607091385731</v>
      </c>
      <c r="E113" s="358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58"/>
      <c r="S113" s="34"/>
      <c r="T113" s="34"/>
      <c r="U113" s="35" t="s">
        <v>65</v>
      </c>
      <c r="V113" s="353">
        <v>0</v>
      </c>
      <c r="W113" s="35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7">
        <v>4680115880214</v>
      </c>
      <c r="E114" s="358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58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7">
        <v>4680115880894</v>
      </c>
      <c r="E115" s="358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58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7">
        <v>4607091385427</v>
      </c>
      <c r="E116" s="358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58"/>
      <c r="S116" s="34"/>
      <c r="T116" s="34"/>
      <c r="U116" s="35" t="s">
        <v>65</v>
      </c>
      <c r="V116" s="353">
        <v>0</v>
      </c>
      <c r="W116" s="35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7">
        <v>4680115882645</v>
      </c>
      <c r="E117" s="358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58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61" t="s">
        <v>66</v>
      </c>
      <c r="O118" s="362"/>
      <c r="P118" s="362"/>
      <c r="Q118" s="362"/>
      <c r="R118" s="362"/>
      <c r="S118" s="362"/>
      <c r="T118" s="363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6"/>
      <c r="Z118" s="356"/>
    </row>
    <row r="119" spans="1:53" hidden="1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61" t="s">
        <v>66</v>
      </c>
      <c r="O119" s="362"/>
      <c r="P119" s="362"/>
      <c r="Q119" s="362"/>
      <c r="R119" s="362"/>
      <c r="S119" s="362"/>
      <c r="T119" s="363"/>
      <c r="U119" s="37" t="s">
        <v>65</v>
      </c>
      <c r="V119" s="355">
        <f>IFERROR(SUM(V107:V117),"0")</f>
        <v>0</v>
      </c>
      <c r="W119" s="355">
        <f>IFERROR(SUM(W107:W117),"0")</f>
        <v>0</v>
      </c>
      <c r="X119" s="37"/>
      <c r="Y119" s="356"/>
      <c r="Z119" s="356"/>
    </row>
    <row r="120" spans="1:53" ht="14.25" hidden="1" customHeight="1" x14ac:dyDescent="0.25">
      <c r="A120" s="369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7">
        <v>4607091383065</v>
      </c>
      <c r="E121" s="358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58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7">
        <v>4680115881532</v>
      </c>
      <c r="E122" s="358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58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7">
        <v>4680115881532</v>
      </c>
      <c r="E123" s="358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58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57">
        <v>4680115881532</v>
      </c>
      <c r="E124" s="358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0" t="s">
        <v>210</v>
      </c>
      <c r="O124" s="360"/>
      <c r="P124" s="360"/>
      <c r="Q124" s="360"/>
      <c r="R124" s="358"/>
      <c r="S124" s="34"/>
      <c r="T124" s="34"/>
      <c r="U124" s="35" t="s">
        <v>65</v>
      </c>
      <c r="V124" s="353">
        <v>0</v>
      </c>
      <c r="W124" s="35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7">
        <v>4680115882652</v>
      </c>
      <c r="E125" s="358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58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7">
        <v>4680115880238</v>
      </c>
      <c r="E126" s="358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58"/>
      <c r="S126" s="34"/>
      <c r="T126" s="34"/>
      <c r="U126" s="35" t="s">
        <v>65</v>
      </c>
      <c r="V126" s="353">
        <v>0</v>
      </c>
      <c r="W126" s="35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7">
        <v>4680115881464</v>
      </c>
      <c r="E127" s="358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58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61" t="s">
        <v>66</v>
      </c>
      <c r="O128" s="362"/>
      <c r="P128" s="362"/>
      <c r="Q128" s="362"/>
      <c r="R128" s="362"/>
      <c r="S128" s="362"/>
      <c r="T128" s="363"/>
      <c r="U128" s="37" t="s">
        <v>67</v>
      </c>
      <c r="V128" s="355">
        <f>IFERROR(V121/H121,"0")+IFERROR(V122/H122,"0")+IFERROR(V123/H123,"0")+IFERROR(V124/H124,"0")+IFERROR(V125/H125,"0")+IFERROR(V126/H126,"0")+IFERROR(V127/H127,"0")</f>
        <v>0</v>
      </c>
      <c r="W128" s="355">
        <f>IFERROR(W121/H121,"0")+IFERROR(W122/H122,"0")+IFERROR(W123/H123,"0")+IFERROR(W124/H124,"0")+IFERROR(W125/H125,"0")+IFERROR(W126/H126,"0")+IFERROR(W127/H127,"0")</f>
        <v>0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6"/>
      <c r="Z128" s="356"/>
    </row>
    <row r="129" spans="1:53" hidden="1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61" t="s">
        <v>66</v>
      </c>
      <c r="O129" s="362"/>
      <c r="P129" s="362"/>
      <c r="Q129" s="362"/>
      <c r="R129" s="362"/>
      <c r="S129" s="362"/>
      <c r="T129" s="363"/>
      <c r="U129" s="37" t="s">
        <v>65</v>
      </c>
      <c r="V129" s="355">
        <f>IFERROR(SUM(V121:V127),"0")</f>
        <v>0</v>
      </c>
      <c r="W129" s="355">
        <f>IFERROR(SUM(W121:W127),"0")</f>
        <v>0</v>
      </c>
      <c r="X129" s="37"/>
      <c r="Y129" s="356"/>
      <c r="Z129" s="356"/>
    </row>
    <row r="130" spans="1:53" ht="16.5" hidden="1" customHeight="1" x14ac:dyDescent="0.25">
      <c r="A130" s="399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49"/>
      <c r="Z130" s="349"/>
    </row>
    <row r="131" spans="1:53" ht="14.25" hidden="1" customHeight="1" x14ac:dyDescent="0.25">
      <c r="A131" s="369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7">
        <v>4607091385168</v>
      </c>
      <c r="E132" s="358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58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4301051612</v>
      </c>
      <c r="D133" s="357">
        <v>4607091385168</v>
      </c>
      <c r="E133" s="358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58"/>
      <c r="S133" s="34"/>
      <c r="T133" s="34"/>
      <c r="U133" s="35" t="s">
        <v>65</v>
      </c>
      <c r="V133" s="353">
        <v>0</v>
      </c>
      <c r="W133" s="35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7">
        <v>4607091383256</v>
      </c>
      <c r="E134" s="358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58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57">
        <v>4607091385748</v>
      </c>
      <c r="E135" s="358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58"/>
      <c r="S135" s="34"/>
      <c r="T135" s="34"/>
      <c r="U135" s="35" t="s">
        <v>65</v>
      </c>
      <c r="V135" s="353">
        <v>0</v>
      </c>
      <c r="W135" s="35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61" t="s">
        <v>66</v>
      </c>
      <c r="O136" s="362"/>
      <c r="P136" s="362"/>
      <c r="Q136" s="362"/>
      <c r="R136" s="362"/>
      <c r="S136" s="362"/>
      <c r="T136" s="363"/>
      <c r="U136" s="37" t="s">
        <v>67</v>
      </c>
      <c r="V136" s="355">
        <f>IFERROR(V132/H132,"0")+IFERROR(V133/H133,"0")+IFERROR(V134/H134,"0")+IFERROR(V135/H135,"0")</f>
        <v>0</v>
      </c>
      <c r="W136" s="355">
        <f>IFERROR(W132/H132,"0")+IFERROR(W133/H133,"0")+IFERROR(W134/H134,"0")+IFERROR(W135/H135,"0")</f>
        <v>0</v>
      </c>
      <c r="X136" s="355">
        <f>IFERROR(IF(X132="",0,X132),"0")+IFERROR(IF(X133="",0,X133),"0")+IFERROR(IF(X134="",0,X134),"0")+IFERROR(IF(X135="",0,X135),"0")</f>
        <v>0</v>
      </c>
      <c r="Y136" s="356"/>
      <c r="Z136" s="356"/>
    </row>
    <row r="137" spans="1:53" hidden="1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61" t="s">
        <v>66</v>
      </c>
      <c r="O137" s="362"/>
      <c r="P137" s="362"/>
      <c r="Q137" s="362"/>
      <c r="R137" s="362"/>
      <c r="S137" s="362"/>
      <c r="T137" s="363"/>
      <c r="U137" s="37" t="s">
        <v>65</v>
      </c>
      <c r="V137" s="355">
        <f>IFERROR(SUM(V132:V135),"0")</f>
        <v>0</v>
      </c>
      <c r="W137" s="355">
        <f>IFERROR(SUM(W132:W135),"0")</f>
        <v>0</v>
      </c>
      <c r="X137" s="37"/>
      <c r="Y137" s="356"/>
      <c r="Z137" s="356"/>
    </row>
    <row r="138" spans="1:53" ht="27.75" hidden="1" customHeight="1" x14ac:dyDescent="0.2">
      <c r="A138" s="446" t="s">
        <v>225</v>
      </c>
      <c r="B138" s="447"/>
      <c r="C138" s="447"/>
      <c r="D138" s="447"/>
      <c r="E138" s="447"/>
      <c r="F138" s="447"/>
      <c r="G138" s="447"/>
      <c r="H138" s="447"/>
      <c r="I138" s="447"/>
      <c r="J138" s="447"/>
      <c r="K138" s="447"/>
      <c r="L138" s="447"/>
      <c r="M138" s="447"/>
      <c r="N138" s="447"/>
      <c r="O138" s="447"/>
      <c r="P138" s="447"/>
      <c r="Q138" s="447"/>
      <c r="R138" s="447"/>
      <c r="S138" s="447"/>
      <c r="T138" s="447"/>
      <c r="U138" s="447"/>
      <c r="V138" s="447"/>
      <c r="W138" s="447"/>
      <c r="X138" s="447"/>
      <c r="Y138" s="48"/>
      <c r="Z138" s="48"/>
    </row>
    <row r="139" spans="1:53" ht="16.5" hidden="1" customHeight="1" x14ac:dyDescent="0.25">
      <c r="A139" s="399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49"/>
      <c r="Z139" s="349"/>
    </row>
    <row r="140" spans="1:53" ht="14.25" hidden="1" customHeight="1" x14ac:dyDescent="0.25">
      <c r="A140" s="369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7">
        <v>4607091383423</v>
      </c>
      <c r="E141" s="358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58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7">
        <v>4607091381405</v>
      </c>
      <c r="E142" s="358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58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7">
        <v>4607091386516</v>
      </c>
      <c r="E143" s="358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58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61" t="s">
        <v>66</v>
      </c>
      <c r="O144" s="362"/>
      <c r="P144" s="362"/>
      <c r="Q144" s="362"/>
      <c r="R144" s="362"/>
      <c r="S144" s="362"/>
      <c r="T144" s="363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61" t="s">
        <v>66</v>
      </c>
      <c r="O145" s="362"/>
      <c r="P145" s="362"/>
      <c r="Q145" s="362"/>
      <c r="R145" s="362"/>
      <c r="S145" s="362"/>
      <c r="T145" s="363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hidden="1" customHeight="1" x14ac:dyDescent="0.25">
      <c r="A146" s="399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49"/>
      <c r="Z146" s="349"/>
    </row>
    <row r="147" spans="1:53" ht="14.25" hidden="1" customHeight="1" x14ac:dyDescent="0.25">
      <c r="A147" s="369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7">
        <v>4680115880993</v>
      </c>
      <c r="E148" s="358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58"/>
      <c r="S148" s="34"/>
      <c r="T148" s="34"/>
      <c r="U148" s="35" t="s">
        <v>65</v>
      </c>
      <c r="V148" s="353">
        <v>0</v>
      </c>
      <c r="W148" s="354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7">
        <v>4680115881761</v>
      </c>
      <c r="E149" s="358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58"/>
      <c r="S149" s="34"/>
      <c r="T149" s="34"/>
      <c r="U149" s="35" t="s">
        <v>65</v>
      </c>
      <c r="V149" s="353">
        <v>0</v>
      </c>
      <c r="W149" s="354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7">
        <v>4680115881563</v>
      </c>
      <c r="E150" s="358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58"/>
      <c r="S150" s="34"/>
      <c r="T150" s="34"/>
      <c r="U150" s="35" t="s">
        <v>65</v>
      </c>
      <c r="V150" s="353">
        <v>0</v>
      </c>
      <c r="W150" s="35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7">
        <v>4680115880986</v>
      </c>
      <c r="E151" s="358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58"/>
      <c r="S151" s="34"/>
      <c r="T151" s="34"/>
      <c r="U151" s="35" t="s">
        <v>65</v>
      </c>
      <c r="V151" s="353">
        <v>0</v>
      </c>
      <c r="W151" s="354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7">
        <v>4680115880207</v>
      </c>
      <c r="E152" s="358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58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7">
        <v>4680115881785</v>
      </c>
      <c r="E153" s="358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58"/>
      <c r="S153" s="34"/>
      <c r="T153" s="34"/>
      <c r="U153" s="35" t="s">
        <v>65</v>
      </c>
      <c r="V153" s="353">
        <v>0</v>
      </c>
      <c r="W153" s="354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7">
        <v>4680115881679</v>
      </c>
      <c r="E154" s="358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58"/>
      <c r="S154" s="34"/>
      <c r="T154" s="34"/>
      <c r="U154" s="35" t="s">
        <v>65</v>
      </c>
      <c r="V154" s="353">
        <v>0</v>
      </c>
      <c r="W154" s="35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7">
        <v>4680115880191</v>
      </c>
      <c r="E155" s="358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58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7">
        <v>4680115883963</v>
      </c>
      <c r="E156" s="358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58"/>
      <c r="S156" s="34"/>
      <c r="T156" s="34"/>
      <c r="U156" s="35" t="s">
        <v>65</v>
      </c>
      <c r="V156" s="353">
        <v>0</v>
      </c>
      <c r="W156" s="354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61" t="s">
        <v>66</v>
      </c>
      <c r="O157" s="362"/>
      <c r="P157" s="362"/>
      <c r="Q157" s="362"/>
      <c r="R157" s="362"/>
      <c r="S157" s="362"/>
      <c r="T157" s="363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0</v>
      </c>
      <c r="W157" s="355">
        <f>IFERROR(W148/H148,"0")+IFERROR(W149/H149,"0")+IFERROR(W150/H150,"0")+IFERROR(W151/H151,"0")+IFERROR(W152/H152,"0")+IFERROR(W153/H153,"0")+IFERROR(W154/H154,"0")+IFERROR(W155/H155,"0")+IFERROR(W156/H156,"0")</f>
        <v>0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6"/>
      <c r="Z157" s="356"/>
    </row>
    <row r="158" spans="1:53" hidden="1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61" t="s">
        <v>66</v>
      </c>
      <c r="O158" s="362"/>
      <c r="P158" s="362"/>
      <c r="Q158" s="362"/>
      <c r="R158" s="362"/>
      <c r="S158" s="362"/>
      <c r="T158" s="363"/>
      <c r="U158" s="37" t="s">
        <v>65</v>
      </c>
      <c r="V158" s="355">
        <f>IFERROR(SUM(V148:V156),"0")</f>
        <v>0</v>
      </c>
      <c r="W158" s="355">
        <f>IFERROR(SUM(W148:W156),"0")</f>
        <v>0</v>
      </c>
      <c r="X158" s="37"/>
      <c r="Y158" s="356"/>
      <c r="Z158" s="356"/>
    </row>
    <row r="159" spans="1:53" ht="16.5" hidden="1" customHeight="1" x14ac:dyDescent="0.25">
      <c r="A159" s="399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49"/>
      <c r="Z159" s="349"/>
    </row>
    <row r="160" spans="1:53" ht="14.25" hidden="1" customHeight="1" x14ac:dyDescent="0.25">
      <c r="A160" s="369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7">
        <v>4680115881402</v>
      </c>
      <c r="E161" s="358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58"/>
      <c r="S161" s="34"/>
      <c r="T161" s="34"/>
      <c r="U161" s="35" t="s">
        <v>65</v>
      </c>
      <c r="V161" s="353">
        <v>0</v>
      </c>
      <c r="W161" s="354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7">
        <v>4680115881396</v>
      </c>
      <c r="E162" s="358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58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61" t="s">
        <v>66</v>
      </c>
      <c r="O163" s="362"/>
      <c r="P163" s="362"/>
      <c r="Q163" s="362"/>
      <c r="R163" s="362"/>
      <c r="S163" s="362"/>
      <c r="T163" s="363"/>
      <c r="U163" s="37" t="s">
        <v>67</v>
      </c>
      <c r="V163" s="355">
        <f>IFERROR(V161/H161,"0")+IFERROR(V162/H162,"0")</f>
        <v>0</v>
      </c>
      <c r="W163" s="355">
        <f>IFERROR(W161/H161,"0")+IFERROR(W162/H162,"0")</f>
        <v>0</v>
      </c>
      <c r="X163" s="355">
        <f>IFERROR(IF(X161="",0,X161),"0")+IFERROR(IF(X162="",0,X162),"0")</f>
        <v>0</v>
      </c>
      <c r="Y163" s="356"/>
      <c r="Z163" s="356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61" t="s">
        <v>66</v>
      </c>
      <c r="O164" s="362"/>
      <c r="P164" s="362"/>
      <c r="Q164" s="362"/>
      <c r="R164" s="362"/>
      <c r="S164" s="362"/>
      <c r="T164" s="363"/>
      <c r="U164" s="37" t="s">
        <v>65</v>
      </c>
      <c r="V164" s="355">
        <f>IFERROR(SUM(V161:V162),"0")</f>
        <v>0</v>
      </c>
      <c r="W164" s="355">
        <f>IFERROR(SUM(W161:W162),"0")</f>
        <v>0</v>
      </c>
      <c r="X164" s="37"/>
      <c r="Y164" s="356"/>
      <c r="Z164" s="356"/>
    </row>
    <row r="165" spans="1:53" ht="14.25" hidden="1" customHeight="1" x14ac:dyDescent="0.25">
      <c r="A165" s="369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7">
        <v>4680115882935</v>
      </c>
      <c r="E166" s="358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58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7">
        <v>4680115880764</v>
      </c>
      <c r="E167" s="358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58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61" t="s">
        <v>66</v>
      </c>
      <c r="O168" s="362"/>
      <c r="P168" s="362"/>
      <c r="Q168" s="362"/>
      <c r="R168" s="362"/>
      <c r="S168" s="362"/>
      <c r="T168" s="363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61" t="s">
        <v>66</v>
      </c>
      <c r="O169" s="362"/>
      <c r="P169" s="362"/>
      <c r="Q169" s="362"/>
      <c r="R169" s="362"/>
      <c r="S169" s="362"/>
      <c r="T169" s="363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hidden="1" customHeight="1" x14ac:dyDescent="0.25">
      <c r="A170" s="369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7">
        <v>4680115882683</v>
      </c>
      <c r="E171" s="358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58"/>
      <c r="S171" s="34"/>
      <c r="T171" s="34"/>
      <c r="U171" s="35" t="s">
        <v>65</v>
      </c>
      <c r="V171" s="353">
        <v>0</v>
      </c>
      <c r="W171" s="354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7">
        <v>4680115882690</v>
      </c>
      <c r="E172" s="358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58"/>
      <c r="S172" s="34"/>
      <c r="T172" s="34"/>
      <c r="U172" s="35" t="s">
        <v>65</v>
      </c>
      <c r="V172" s="353">
        <v>0</v>
      </c>
      <c r="W172" s="35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7">
        <v>4680115882669</v>
      </c>
      <c r="E173" s="358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58"/>
      <c r="S173" s="34"/>
      <c r="T173" s="34"/>
      <c r="U173" s="35" t="s">
        <v>65</v>
      </c>
      <c r="V173" s="353">
        <v>0</v>
      </c>
      <c r="W173" s="35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7">
        <v>4680115882676</v>
      </c>
      <c r="E174" s="358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58"/>
      <c r="S174" s="34"/>
      <c r="T174" s="34"/>
      <c r="U174" s="35" t="s">
        <v>65</v>
      </c>
      <c r="V174" s="353">
        <v>0</v>
      </c>
      <c r="W174" s="35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61" t="s">
        <v>66</v>
      </c>
      <c r="O175" s="362"/>
      <c r="P175" s="362"/>
      <c r="Q175" s="362"/>
      <c r="R175" s="362"/>
      <c r="S175" s="362"/>
      <c r="T175" s="363"/>
      <c r="U175" s="37" t="s">
        <v>67</v>
      </c>
      <c r="V175" s="355">
        <f>IFERROR(V171/H171,"0")+IFERROR(V172/H172,"0")+IFERROR(V173/H173,"0")+IFERROR(V174/H174,"0")</f>
        <v>0</v>
      </c>
      <c r="W175" s="355">
        <f>IFERROR(W171/H171,"0")+IFERROR(W172/H172,"0")+IFERROR(W173/H173,"0")+IFERROR(W174/H174,"0")</f>
        <v>0</v>
      </c>
      <c r="X175" s="355">
        <f>IFERROR(IF(X171="",0,X171),"0")+IFERROR(IF(X172="",0,X172),"0")+IFERROR(IF(X173="",0,X173),"0")+IFERROR(IF(X174="",0,X174),"0")</f>
        <v>0</v>
      </c>
      <c r="Y175" s="356"/>
      <c r="Z175" s="356"/>
    </row>
    <row r="176" spans="1:53" hidden="1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61" t="s">
        <v>66</v>
      </c>
      <c r="O176" s="362"/>
      <c r="P176" s="362"/>
      <c r="Q176" s="362"/>
      <c r="R176" s="362"/>
      <c r="S176" s="362"/>
      <c r="T176" s="363"/>
      <c r="U176" s="37" t="s">
        <v>65</v>
      </c>
      <c r="V176" s="355">
        <f>IFERROR(SUM(V171:V174),"0")</f>
        <v>0</v>
      </c>
      <c r="W176" s="355">
        <f>IFERROR(SUM(W171:W174),"0")</f>
        <v>0</v>
      </c>
      <c r="X176" s="37"/>
      <c r="Y176" s="356"/>
      <c r="Z176" s="356"/>
    </row>
    <row r="177" spans="1:53" ht="14.25" hidden="1" customHeight="1" x14ac:dyDescent="0.25">
      <c r="A177" s="369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7">
        <v>4680115881556</v>
      </c>
      <c r="E178" s="358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58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7">
        <v>4680115880573</v>
      </c>
      <c r="E179" s="358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58"/>
      <c r="S179" s="34"/>
      <c r="T179" s="34"/>
      <c r="U179" s="35" t="s">
        <v>65</v>
      </c>
      <c r="V179" s="353">
        <v>0</v>
      </c>
      <c r="W179" s="354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7">
        <v>4680115881594</v>
      </c>
      <c r="E180" s="358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58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7">
        <v>4680115881587</v>
      </c>
      <c r="E181" s="358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58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7">
        <v>4680115880962</v>
      </c>
      <c r="E182" s="358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58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7">
        <v>4680115881617</v>
      </c>
      <c r="E183" s="358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58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7">
        <v>4680115881228</v>
      </c>
      <c r="E184" s="358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58"/>
      <c r="S184" s="34"/>
      <c r="T184" s="34"/>
      <c r="U184" s="35" t="s">
        <v>65</v>
      </c>
      <c r="V184" s="353">
        <v>0</v>
      </c>
      <c r="W184" s="354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7">
        <v>4680115881037</v>
      </c>
      <c r="E185" s="358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58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7">
        <v>4680115881211</v>
      </c>
      <c r="E186" s="358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58"/>
      <c r="S186" s="34"/>
      <c r="T186" s="34"/>
      <c r="U186" s="35" t="s">
        <v>65</v>
      </c>
      <c r="V186" s="353">
        <v>0</v>
      </c>
      <c r="W186" s="354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7">
        <v>4680115881020</v>
      </c>
      <c r="E187" s="358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58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7">
        <v>4680115882195</v>
      </c>
      <c r="E188" s="358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58"/>
      <c r="S188" s="34"/>
      <c r="T188" s="34"/>
      <c r="U188" s="35" t="s">
        <v>65</v>
      </c>
      <c r="V188" s="353">
        <v>0</v>
      </c>
      <c r="W188" s="354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7">
        <v>4680115882607</v>
      </c>
      <c r="E189" s="358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58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7">
        <v>4680115880092</v>
      </c>
      <c r="E190" s="358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58"/>
      <c r="S190" s="34"/>
      <c r="T190" s="34"/>
      <c r="U190" s="35" t="s">
        <v>65</v>
      </c>
      <c r="V190" s="353">
        <v>0</v>
      </c>
      <c r="W190" s="35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7">
        <v>4680115880221</v>
      </c>
      <c r="E191" s="358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58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7">
        <v>4680115882942</v>
      </c>
      <c r="E192" s="358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58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7">
        <v>4680115880504</v>
      </c>
      <c r="E193" s="358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58"/>
      <c r="S193" s="34"/>
      <c r="T193" s="34"/>
      <c r="U193" s="35" t="s">
        <v>65</v>
      </c>
      <c r="V193" s="353">
        <v>0</v>
      </c>
      <c r="W193" s="35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7">
        <v>4680115882164</v>
      </c>
      <c r="E194" s="358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58"/>
      <c r="S194" s="34"/>
      <c r="T194" s="34"/>
      <c r="U194" s="35" t="s">
        <v>65</v>
      </c>
      <c r="V194" s="353">
        <v>0</v>
      </c>
      <c r="W194" s="35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61" t="s">
        <v>66</v>
      </c>
      <c r="O195" s="362"/>
      <c r="P195" s="362"/>
      <c r="Q195" s="362"/>
      <c r="R195" s="362"/>
      <c r="S195" s="362"/>
      <c r="T195" s="363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6"/>
      <c r="Z195" s="356"/>
    </row>
    <row r="196" spans="1:53" hidden="1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61" t="s">
        <v>66</v>
      </c>
      <c r="O196" s="362"/>
      <c r="P196" s="362"/>
      <c r="Q196" s="362"/>
      <c r="R196" s="362"/>
      <c r="S196" s="362"/>
      <c r="T196" s="363"/>
      <c r="U196" s="37" t="s">
        <v>65</v>
      </c>
      <c r="V196" s="355">
        <f>IFERROR(SUM(V178:V194),"0")</f>
        <v>0</v>
      </c>
      <c r="W196" s="355">
        <f>IFERROR(SUM(W178:W194),"0")</f>
        <v>0</v>
      </c>
      <c r="X196" s="37"/>
      <c r="Y196" s="356"/>
      <c r="Z196" s="356"/>
    </row>
    <row r="197" spans="1:53" ht="14.25" hidden="1" customHeight="1" x14ac:dyDescent="0.25">
      <c r="A197" s="369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7">
        <v>4680115882874</v>
      </c>
      <c r="E198" s="358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58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7">
        <v>4680115884434</v>
      </c>
      <c r="E199" s="358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58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7">
        <v>4680115880801</v>
      </c>
      <c r="E200" s="358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58"/>
      <c r="S200" s="34"/>
      <c r="T200" s="34"/>
      <c r="U200" s="35" t="s">
        <v>65</v>
      </c>
      <c r="V200" s="353">
        <v>0</v>
      </c>
      <c r="W200" s="354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7">
        <v>4680115880818</v>
      </c>
      <c r="E201" s="358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58"/>
      <c r="S201" s="34"/>
      <c r="T201" s="34"/>
      <c r="U201" s="35" t="s">
        <v>65</v>
      </c>
      <c r="V201" s="353">
        <v>0</v>
      </c>
      <c r="W201" s="35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61" t="s">
        <v>66</v>
      </c>
      <c r="O202" s="362"/>
      <c r="P202" s="362"/>
      <c r="Q202" s="362"/>
      <c r="R202" s="362"/>
      <c r="S202" s="362"/>
      <c r="T202" s="363"/>
      <c r="U202" s="37" t="s">
        <v>67</v>
      </c>
      <c r="V202" s="355">
        <f>IFERROR(V198/H198,"0")+IFERROR(V199/H199,"0")+IFERROR(V200/H200,"0")+IFERROR(V201/H201,"0")</f>
        <v>0</v>
      </c>
      <c r="W202" s="355">
        <f>IFERROR(W198/H198,"0")+IFERROR(W199/H199,"0")+IFERROR(W200/H200,"0")+IFERROR(W201/H201,"0")</f>
        <v>0</v>
      </c>
      <c r="X202" s="355">
        <f>IFERROR(IF(X198="",0,X198),"0")+IFERROR(IF(X199="",0,X199),"0")+IFERROR(IF(X200="",0,X200),"0")+IFERROR(IF(X201="",0,X201),"0")</f>
        <v>0</v>
      </c>
      <c r="Y202" s="356"/>
      <c r="Z202" s="356"/>
    </row>
    <row r="203" spans="1:53" hidden="1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61" t="s">
        <v>66</v>
      </c>
      <c r="O203" s="362"/>
      <c r="P203" s="362"/>
      <c r="Q203" s="362"/>
      <c r="R203" s="362"/>
      <c r="S203" s="362"/>
      <c r="T203" s="363"/>
      <c r="U203" s="37" t="s">
        <v>65</v>
      </c>
      <c r="V203" s="355">
        <f>IFERROR(SUM(V198:V201),"0")</f>
        <v>0</v>
      </c>
      <c r="W203" s="355">
        <f>IFERROR(SUM(W198:W201),"0")</f>
        <v>0</v>
      </c>
      <c r="X203" s="37"/>
      <c r="Y203" s="356"/>
      <c r="Z203" s="356"/>
    </row>
    <row r="204" spans="1:53" ht="16.5" hidden="1" customHeight="1" x14ac:dyDescent="0.25">
      <c r="A204" s="399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49"/>
      <c r="Z204" s="349"/>
    </row>
    <row r="205" spans="1:53" ht="14.25" hidden="1" customHeight="1" x14ac:dyDescent="0.25">
      <c r="A205" s="369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7">
        <v>4680115884274</v>
      </c>
      <c r="E206" s="358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0"/>
      <c r="P206" s="360"/>
      <c r="Q206" s="360"/>
      <c r="R206" s="358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57">
        <v>4680115884281</v>
      </c>
      <c r="E207" s="358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0"/>
      <c r="P207" s="360"/>
      <c r="Q207" s="360"/>
      <c r="R207" s="358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57">
        <v>4680115884298</v>
      </c>
      <c r="E208" s="358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3" t="s">
        <v>321</v>
      </c>
      <c r="O208" s="360"/>
      <c r="P208" s="360"/>
      <c r="Q208" s="360"/>
      <c r="R208" s="358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57">
        <v>4680115884199</v>
      </c>
      <c r="E209" s="358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324</v>
      </c>
      <c r="O209" s="360"/>
      <c r="P209" s="360"/>
      <c r="Q209" s="360"/>
      <c r="R209" s="358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57">
        <v>4680115884250</v>
      </c>
      <c r="E210" s="358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2" t="s">
        <v>327</v>
      </c>
      <c r="O210" s="360"/>
      <c r="P210" s="360"/>
      <c r="Q210" s="360"/>
      <c r="R210" s="358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57">
        <v>4680115884267</v>
      </c>
      <c r="E211" s="358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">
        <v>330</v>
      </c>
      <c r="O211" s="360"/>
      <c r="P211" s="360"/>
      <c r="Q211" s="360"/>
      <c r="R211" s="358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61" t="s">
        <v>66</v>
      </c>
      <c r="O212" s="362"/>
      <c r="P212" s="362"/>
      <c r="Q212" s="362"/>
      <c r="R212" s="362"/>
      <c r="S212" s="362"/>
      <c r="T212" s="363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61" t="s">
        <v>66</v>
      </c>
      <c r="O213" s="362"/>
      <c r="P213" s="362"/>
      <c r="Q213" s="362"/>
      <c r="R213" s="362"/>
      <c r="S213" s="362"/>
      <c r="T213" s="363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hidden="1" customHeight="1" x14ac:dyDescent="0.25">
      <c r="A214" s="369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8"/>
      <c r="Z214" s="348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57">
        <v>4607091389845</v>
      </c>
      <c r="E215" s="358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58"/>
      <c r="S215" s="34"/>
      <c r="T215" s="34"/>
      <c r="U215" s="35" t="s">
        <v>65</v>
      </c>
      <c r="V215" s="353">
        <v>0</v>
      </c>
      <c r="W215" s="354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61" t="s">
        <v>66</v>
      </c>
      <c r="O216" s="362"/>
      <c r="P216" s="362"/>
      <c r="Q216" s="362"/>
      <c r="R216" s="362"/>
      <c r="S216" s="362"/>
      <c r="T216" s="363"/>
      <c r="U216" s="37" t="s">
        <v>67</v>
      </c>
      <c r="V216" s="355">
        <f>IFERROR(V215/H215,"0")</f>
        <v>0</v>
      </c>
      <c r="W216" s="355">
        <f>IFERROR(W215/H215,"0")</f>
        <v>0</v>
      </c>
      <c r="X216" s="355">
        <f>IFERROR(IF(X215="",0,X215),"0")</f>
        <v>0</v>
      </c>
      <c r="Y216" s="356"/>
      <c r="Z216" s="356"/>
    </row>
    <row r="217" spans="1:53" hidden="1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61" t="s">
        <v>66</v>
      </c>
      <c r="O217" s="362"/>
      <c r="P217" s="362"/>
      <c r="Q217" s="362"/>
      <c r="R217" s="362"/>
      <c r="S217" s="362"/>
      <c r="T217" s="363"/>
      <c r="U217" s="37" t="s">
        <v>65</v>
      </c>
      <c r="V217" s="355">
        <f>IFERROR(SUM(V215:V215),"0")</f>
        <v>0</v>
      </c>
      <c r="W217" s="355">
        <f>IFERROR(SUM(W215:W215),"0")</f>
        <v>0</v>
      </c>
      <c r="X217" s="37"/>
      <c r="Y217" s="356"/>
      <c r="Z217" s="356"/>
    </row>
    <row r="218" spans="1:53" ht="16.5" hidden="1" customHeight="1" x14ac:dyDescent="0.25">
      <c r="A218" s="399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49"/>
      <c r="Z218" s="349"/>
    </row>
    <row r="219" spans="1:53" ht="14.25" hidden="1" customHeight="1" x14ac:dyDescent="0.25">
      <c r="A219" s="369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8"/>
      <c r="Z219" s="348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57">
        <v>4680115884137</v>
      </c>
      <c r="E220" s="358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3" t="s">
        <v>336</v>
      </c>
      <c r="O220" s="360"/>
      <c r="P220" s="360"/>
      <c r="Q220" s="360"/>
      <c r="R220" s="358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57">
        <v>4680115884236</v>
      </c>
      <c r="E221" s="358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8" t="s">
        <v>339</v>
      </c>
      <c r="O221" s="360"/>
      <c r="P221" s="360"/>
      <c r="Q221" s="360"/>
      <c r="R221" s="358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57">
        <v>4680115884175</v>
      </c>
      <c r="E222" s="358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0"/>
      <c r="P222" s="360"/>
      <c r="Q222" s="360"/>
      <c r="R222" s="358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57">
        <v>4680115884144</v>
      </c>
      <c r="E223" s="358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5" t="s">
        <v>345</v>
      </c>
      <c r="O223" s="360"/>
      <c r="P223" s="360"/>
      <c r="Q223" s="360"/>
      <c r="R223" s="358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57">
        <v>4680115884182</v>
      </c>
      <c r="E224" s="358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8" t="s">
        <v>348</v>
      </c>
      <c r="O224" s="360"/>
      <c r="P224" s="360"/>
      <c r="Q224" s="360"/>
      <c r="R224" s="358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57">
        <v>4680115884205</v>
      </c>
      <c r="E225" s="358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351</v>
      </c>
      <c r="O225" s="360"/>
      <c r="P225" s="360"/>
      <c r="Q225" s="360"/>
      <c r="R225" s="358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61" t="s">
        <v>66</v>
      </c>
      <c r="O226" s="362"/>
      <c r="P226" s="362"/>
      <c r="Q226" s="362"/>
      <c r="R226" s="362"/>
      <c r="S226" s="362"/>
      <c r="T226" s="363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61" t="s">
        <v>66</v>
      </c>
      <c r="O227" s="362"/>
      <c r="P227" s="362"/>
      <c r="Q227" s="362"/>
      <c r="R227" s="362"/>
      <c r="S227" s="362"/>
      <c r="T227" s="363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hidden="1" customHeight="1" x14ac:dyDescent="0.25">
      <c r="A228" s="399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49"/>
      <c r="Z228" s="349"/>
    </row>
    <row r="229" spans="1:53" ht="14.25" hidden="1" customHeight="1" x14ac:dyDescent="0.25">
      <c r="A229" s="369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8"/>
      <c r="Z229" s="348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57">
        <v>4607091387445</v>
      </c>
      <c r="E230" s="358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58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57">
        <v>4607091386004</v>
      </c>
      <c r="E231" s="358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58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57">
        <v>4607091386004</v>
      </c>
      <c r="E232" s="358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58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57">
        <v>4607091386073</v>
      </c>
      <c r="E233" s="358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58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57">
        <v>4607091387322</v>
      </c>
      <c r="E234" s="358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58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57">
        <v>4607091387322</v>
      </c>
      <c r="E235" s="358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58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57">
        <v>4607091387377</v>
      </c>
      <c r="E236" s="358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58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57">
        <v>4607091387353</v>
      </c>
      <c r="E237" s="358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58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57">
        <v>4607091386011</v>
      </c>
      <c r="E238" s="358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58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57">
        <v>4607091387308</v>
      </c>
      <c r="E239" s="358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58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57">
        <v>4607091387339</v>
      </c>
      <c r="E240" s="358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58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57">
        <v>4680115882638</v>
      </c>
      <c r="E241" s="358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58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57">
        <v>4680115881938</v>
      </c>
      <c r="E242" s="358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58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57">
        <v>4607091387346</v>
      </c>
      <c r="E243" s="358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58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57">
        <v>4607091389807</v>
      </c>
      <c r="E244" s="358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58"/>
      <c r="S244" s="34"/>
      <c r="T244" s="34"/>
      <c r="U244" s="35" t="s">
        <v>65</v>
      </c>
      <c r="V244" s="353">
        <v>0</v>
      </c>
      <c r="W244" s="354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61" t="s">
        <v>66</v>
      </c>
      <c r="O245" s="362"/>
      <c r="P245" s="362"/>
      <c r="Q245" s="362"/>
      <c r="R245" s="362"/>
      <c r="S245" s="362"/>
      <c r="T245" s="363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6"/>
      <c r="Z245" s="356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61" t="s">
        <v>66</v>
      </c>
      <c r="O246" s="362"/>
      <c r="P246" s="362"/>
      <c r="Q246" s="362"/>
      <c r="R246" s="362"/>
      <c r="S246" s="362"/>
      <c r="T246" s="363"/>
      <c r="U246" s="37" t="s">
        <v>65</v>
      </c>
      <c r="V246" s="355">
        <f>IFERROR(SUM(V230:V244),"0")</f>
        <v>0</v>
      </c>
      <c r="W246" s="355">
        <f>IFERROR(SUM(W230:W244),"0")</f>
        <v>0</v>
      </c>
      <c r="X246" s="37"/>
      <c r="Y246" s="356"/>
      <c r="Z246" s="356"/>
    </row>
    <row r="247" spans="1:53" ht="14.25" hidden="1" customHeight="1" x14ac:dyDescent="0.25">
      <c r="A247" s="369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8"/>
      <c r="Z247" s="348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57">
        <v>4680115881914</v>
      </c>
      <c r="E248" s="358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58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hidden="1" customHeight="1" x14ac:dyDescent="0.25">
      <c r="A251" s="369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8"/>
      <c r="Z251" s="348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57">
        <v>4607091387193</v>
      </c>
      <c r="E252" s="358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58"/>
      <c r="S252" s="34"/>
      <c r="T252" s="34"/>
      <c r="U252" s="35" t="s">
        <v>65</v>
      </c>
      <c r="V252" s="353">
        <v>0</v>
      </c>
      <c r="W252" s="354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57">
        <v>4607091387230</v>
      </c>
      <c r="E253" s="358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58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57">
        <v>4607091387285</v>
      </c>
      <c r="E254" s="358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58"/>
      <c r="S254" s="34"/>
      <c r="T254" s="34"/>
      <c r="U254" s="35" t="s">
        <v>65</v>
      </c>
      <c r="V254" s="353">
        <v>0</v>
      </c>
      <c r="W254" s="354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57">
        <v>4680115880481</v>
      </c>
      <c r="E255" s="358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7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58"/>
      <c r="S255" s="34"/>
      <c r="T255" s="34"/>
      <c r="U255" s="35" t="s">
        <v>65</v>
      </c>
      <c r="V255" s="353">
        <v>0</v>
      </c>
      <c r="W255" s="354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61" t="s">
        <v>66</v>
      </c>
      <c r="O256" s="362"/>
      <c r="P256" s="362"/>
      <c r="Q256" s="362"/>
      <c r="R256" s="362"/>
      <c r="S256" s="362"/>
      <c r="T256" s="363"/>
      <c r="U256" s="37" t="s">
        <v>67</v>
      </c>
      <c r="V256" s="355">
        <f>IFERROR(V252/H252,"0")+IFERROR(V253/H253,"0")+IFERROR(V254/H254,"0")+IFERROR(V255/H255,"0")</f>
        <v>0</v>
      </c>
      <c r="W256" s="355">
        <f>IFERROR(W252/H252,"0")+IFERROR(W253/H253,"0")+IFERROR(W254/H254,"0")+IFERROR(W255/H255,"0")</f>
        <v>0</v>
      </c>
      <c r="X256" s="355">
        <f>IFERROR(IF(X252="",0,X252),"0")+IFERROR(IF(X253="",0,X253),"0")+IFERROR(IF(X254="",0,X254),"0")+IFERROR(IF(X255="",0,X255),"0")</f>
        <v>0</v>
      </c>
      <c r="Y256" s="356"/>
      <c r="Z256" s="356"/>
    </row>
    <row r="257" spans="1:53" hidden="1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61" t="s">
        <v>66</v>
      </c>
      <c r="O257" s="362"/>
      <c r="P257" s="362"/>
      <c r="Q257" s="362"/>
      <c r="R257" s="362"/>
      <c r="S257" s="362"/>
      <c r="T257" s="363"/>
      <c r="U257" s="37" t="s">
        <v>65</v>
      </c>
      <c r="V257" s="355">
        <f>IFERROR(SUM(V252:V255),"0")</f>
        <v>0</v>
      </c>
      <c r="W257" s="355">
        <f>IFERROR(SUM(W252:W255),"0")</f>
        <v>0</v>
      </c>
      <c r="X257" s="37"/>
      <c r="Y257" s="356"/>
      <c r="Z257" s="356"/>
    </row>
    <row r="258" spans="1:53" ht="14.25" hidden="1" customHeight="1" x14ac:dyDescent="0.25">
      <c r="A258" s="369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8"/>
      <c r="Z258" s="348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57">
        <v>4607091387766</v>
      </c>
      <c r="E259" s="358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58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57">
        <v>4607091387957</v>
      </c>
      <c r="E260" s="358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58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57">
        <v>4607091387964</v>
      </c>
      <c r="E261" s="358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58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7">
        <v>4680115883604</v>
      </c>
      <c r="E262" s="358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0"/>
      <c r="P262" s="360"/>
      <c r="Q262" s="360"/>
      <c r="R262" s="358"/>
      <c r="S262" s="34"/>
      <c r="T262" s="34"/>
      <c r="U262" s="35" t="s">
        <v>65</v>
      </c>
      <c r="V262" s="353">
        <v>350</v>
      </c>
      <c r="W262" s="354">
        <f t="shared" si="15"/>
        <v>350.7</v>
      </c>
      <c r="X262" s="36">
        <f>IFERROR(IF(W262=0,"",ROUNDUP(W262/H262,0)*0.00753),"")</f>
        <v>1.2575100000000001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7">
        <v>4680115883567</v>
      </c>
      <c r="E263" s="358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0"/>
      <c r="P263" s="360"/>
      <c r="Q263" s="360"/>
      <c r="R263" s="358"/>
      <c r="S263" s="34"/>
      <c r="T263" s="34"/>
      <c r="U263" s="35" t="s">
        <v>65</v>
      </c>
      <c r="V263" s="353">
        <v>105</v>
      </c>
      <c r="W263" s="354">
        <f t="shared" si="15"/>
        <v>105</v>
      </c>
      <c r="X263" s="36">
        <f>IFERROR(IF(W263=0,"",ROUNDUP(W263/H263,0)*0.00753),"")</f>
        <v>0.3765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57">
        <v>4607091381672</v>
      </c>
      <c r="E264" s="358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0"/>
      <c r="P264" s="360"/>
      <c r="Q264" s="360"/>
      <c r="R264" s="358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57">
        <v>4607091387537</v>
      </c>
      <c r="E265" s="358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0"/>
      <c r="P265" s="360"/>
      <c r="Q265" s="360"/>
      <c r="R265" s="358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57">
        <v>4607091387513</v>
      </c>
      <c r="E266" s="358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0"/>
      <c r="P266" s="360"/>
      <c r="Q266" s="360"/>
      <c r="R266" s="358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57">
        <v>4680115880511</v>
      </c>
      <c r="E267" s="358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0"/>
      <c r="P267" s="360"/>
      <c r="Q267" s="360"/>
      <c r="R267" s="358"/>
      <c r="S267" s="34"/>
      <c r="T267" s="34"/>
      <c r="U267" s="35" t="s">
        <v>65</v>
      </c>
      <c r="V267" s="353">
        <v>0</v>
      </c>
      <c r="W267" s="354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57">
        <v>4680115880412</v>
      </c>
      <c r="E268" s="358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0"/>
      <c r="P268" s="360"/>
      <c r="Q268" s="360"/>
      <c r="R268" s="358"/>
      <c r="S268" s="34"/>
      <c r="T268" s="34"/>
      <c r="U268" s="35" t="s">
        <v>65</v>
      </c>
      <c r="V268" s="353">
        <v>0</v>
      </c>
      <c r="W268" s="354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61" t="s">
        <v>66</v>
      </c>
      <c r="O269" s="362"/>
      <c r="P269" s="362"/>
      <c r="Q269" s="362"/>
      <c r="R269" s="362"/>
      <c r="S269" s="362"/>
      <c r="T269" s="363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216.66666666666666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217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1.6340100000000002</v>
      </c>
      <c r="Y269" s="356"/>
      <c r="Z269" s="356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61" t="s">
        <v>66</v>
      </c>
      <c r="O270" s="362"/>
      <c r="P270" s="362"/>
      <c r="Q270" s="362"/>
      <c r="R270" s="362"/>
      <c r="S270" s="362"/>
      <c r="T270" s="363"/>
      <c r="U270" s="37" t="s">
        <v>65</v>
      </c>
      <c r="V270" s="355">
        <f>IFERROR(SUM(V259:V268),"0")</f>
        <v>455</v>
      </c>
      <c r="W270" s="355">
        <f>IFERROR(SUM(W259:W268),"0")</f>
        <v>455.7</v>
      </c>
      <c r="X270" s="37"/>
      <c r="Y270" s="356"/>
      <c r="Z270" s="356"/>
    </row>
    <row r="271" spans="1:53" ht="14.25" hidden="1" customHeight="1" x14ac:dyDescent="0.25">
      <c r="A271" s="369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8"/>
      <c r="Z271" s="348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57">
        <v>4607091380880</v>
      </c>
      <c r="E272" s="358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0"/>
      <c r="P272" s="360"/>
      <c r="Q272" s="360"/>
      <c r="R272" s="358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57">
        <v>4607091384482</v>
      </c>
      <c r="E273" s="358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0"/>
      <c r="P273" s="360"/>
      <c r="Q273" s="360"/>
      <c r="R273" s="358"/>
      <c r="S273" s="34"/>
      <c r="T273" s="34"/>
      <c r="U273" s="35" t="s">
        <v>65</v>
      </c>
      <c r="V273" s="353">
        <v>0</v>
      </c>
      <c r="W273" s="354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57">
        <v>4607091380897</v>
      </c>
      <c r="E274" s="358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0"/>
      <c r="P274" s="360"/>
      <c r="Q274" s="360"/>
      <c r="R274" s="358"/>
      <c r="S274" s="34"/>
      <c r="T274" s="34"/>
      <c r="U274" s="35" t="s">
        <v>65</v>
      </c>
      <c r="V274" s="353">
        <v>0</v>
      </c>
      <c r="W274" s="35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61" t="s">
        <v>66</v>
      </c>
      <c r="O275" s="362"/>
      <c r="P275" s="362"/>
      <c r="Q275" s="362"/>
      <c r="R275" s="362"/>
      <c r="S275" s="362"/>
      <c r="T275" s="363"/>
      <c r="U275" s="37" t="s">
        <v>67</v>
      </c>
      <c r="V275" s="355">
        <f>IFERROR(V272/H272,"0")+IFERROR(V273/H273,"0")+IFERROR(V274/H274,"0")</f>
        <v>0</v>
      </c>
      <c r="W275" s="355">
        <f>IFERROR(W272/H272,"0")+IFERROR(W273/H273,"0")+IFERROR(W274/H274,"0")</f>
        <v>0</v>
      </c>
      <c r="X275" s="355">
        <f>IFERROR(IF(X272="",0,X272),"0")+IFERROR(IF(X273="",0,X273),"0")+IFERROR(IF(X274="",0,X274),"0")</f>
        <v>0</v>
      </c>
      <c r="Y275" s="356"/>
      <c r="Z275" s="356"/>
    </row>
    <row r="276" spans="1:53" hidden="1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61" t="s">
        <v>66</v>
      </c>
      <c r="O276" s="362"/>
      <c r="P276" s="362"/>
      <c r="Q276" s="362"/>
      <c r="R276" s="362"/>
      <c r="S276" s="362"/>
      <c r="T276" s="363"/>
      <c r="U276" s="37" t="s">
        <v>65</v>
      </c>
      <c r="V276" s="355">
        <f>IFERROR(SUM(V272:V274),"0")</f>
        <v>0</v>
      </c>
      <c r="W276" s="355">
        <f>IFERROR(SUM(W272:W274),"0")</f>
        <v>0</v>
      </c>
      <c r="X276" s="37"/>
      <c r="Y276" s="356"/>
      <c r="Z276" s="356"/>
    </row>
    <row r="277" spans="1:53" ht="14.25" hidden="1" customHeight="1" x14ac:dyDescent="0.25">
      <c r="A277" s="369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8"/>
      <c r="Z277" s="348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57">
        <v>4607091388374</v>
      </c>
      <c r="E278" s="358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02" t="s">
        <v>419</v>
      </c>
      <c r="O278" s="360"/>
      <c r="P278" s="360"/>
      <c r="Q278" s="360"/>
      <c r="R278" s="358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57">
        <v>4607091388381</v>
      </c>
      <c r="E279" s="358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6" t="s">
        <v>422</v>
      </c>
      <c r="O279" s="360"/>
      <c r="P279" s="360"/>
      <c r="Q279" s="360"/>
      <c r="R279" s="358"/>
      <c r="S279" s="34"/>
      <c r="T279" s="34"/>
      <c r="U279" s="35" t="s">
        <v>65</v>
      </c>
      <c r="V279" s="353">
        <v>0</v>
      </c>
      <c r="W279" s="354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57">
        <v>4607091388404</v>
      </c>
      <c r="E280" s="358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0"/>
      <c r="P280" s="360"/>
      <c r="Q280" s="360"/>
      <c r="R280" s="358"/>
      <c r="S280" s="34"/>
      <c r="T280" s="34"/>
      <c r="U280" s="35" t="s">
        <v>65</v>
      </c>
      <c r="V280" s="353">
        <v>0</v>
      </c>
      <c r="W280" s="35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61" t="s">
        <v>66</v>
      </c>
      <c r="O281" s="362"/>
      <c r="P281" s="362"/>
      <c r="Q281" s="362"/>
      <c r="R281" s="362"/>
      <c r="S281" s="362"/>
      <c r="T281" s="363"/>
      <c r="U281" s="37" t="s">
        <v>67</v>
      </c>
      <c r="V281" s="355">
        <f>IFERROR(V278/H278,"0")+IFERROR(V279/H279,"0")+IFERROR(V280/H280,"0")</f>
        <v>0</v>
      </c>
      <c r="W281" s="355">
        <f>IFERROR(W278/H278,"0")+IFERROR(W279/H279,"0")+IFERROR(W280/H280,"0")</f>
        <v>0</v>
      </c>
      <c r="X281" s="355">
        <f>IFERROR(IF(X278="",0,X278),"0")+IFERROR(IF(X279="",0,X279),"0")+IFERROR(IF(X280="",0,X280),"0")</f>
        <v>0</v>
      </c>
      <c r="Y281" s="356"/>
      <c r="Z281" s="356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61" t="s">
        <v>66</v>
      </c>
      <c r="O282" s="362"/>
      <c r="P282" s="362"/>
      <c r="Q282" s="362"/>
      <c r="R282" s="362"/>
      <c r="S282" s="362"/>
      <c r="T282" s="363"/>
      <c r="U282" s="37" t="s">
        <v>65</v>
      </c>
      <c r="V282" s="355">
        <f>IFERROR(SUM(V278:V280),"0")</f>
        <v>0</v>
      </c>
      <c r="W282" s="355">
        <f>IFERROR(SUM(W278:W280),"0")</f>
        <v>0</v>
      </c>
      <c r="X282" s="37"/>
      <c r="Y282" s="356"/>
      <c r="Z282" s="356"/>
    </row>
    <row r="283" spans="1:53" ht="14.25" hidden="1" customHeight="1" x14ac:dyDescent="0.25">
      <c r="A283" s="369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8"/>
      <c r="Z283" s="348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57">
        <v>4680115881808</v>
      </c>
      <c r="E284" s="358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0"/>
      <c r="P284" s="360"/>
      <c r="Q284" s="360"/>
      <c r="R284" s="358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57">
        <v>4680115881822</v>
      </c>
      <c r="E285" s="358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0"/>
      <c r="P285" s="360"/>
      <c r="Q285" s="360"/>
      <c r="R285" s="358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57">
        <v>4680115880016</v>
      </c>
      <c r="E286" s="358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0"/>
      <c r="P286" s="360"/>
      <c r="Q286" s="360"/>
      <c r="R286" s="358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61" t="s">
        <v>66</v>
      </c>
      <c r="O287" s="362"/>
      <c r="P287" s="362"/>
      <c r="Q287" s="362"/>
      <c r="R287" s="362"/>
      <c r="S287" s="362"/>
      <c r="T287" s="363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61" t="s">
        <v>66</v>
      </c>
      <c r="O288" s="362"/>
      <c r="P288" s="362"/>
      <c r="Q288" s="362"/>
      <c r="R288" s="362"/>
      <c r="S288" s="362"/>
      <c r="T288" s="363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hidden="1" customHeight="1" x14ac:dyDescent="0.25">
      <c r="A289" s="399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49"/>
      <c r="Z289" s="349"/>
    </row>
    <row r="290" spans="1:53" ht="14.25" hidden="1" customHeight="1" x14ac:dyDescent="0.25">
      <c r="A290" s="369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8"/>
      <c r="Z290" s="348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57">
        <v>4607091387421</v>
      </c>
      <c r="E291" s="358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7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0"/>
      <c r="P291" s="360"/>
      <c r="Q291" s="360"/>
      <c r="R291" s="358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57">
        <v>4607091387421</v>
      </c>
      <c r="E292" s="358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0"/>
      <c r="P292" s="360"/>
      <c r="Q292" s="360"/>
      <c r="R292" s="358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57">
        <v>4607091387452</v>
      </c>
      <c r="E293" s="358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58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57">
        <v>4607091387452</v>
      </c>
      <c r="E294" s="358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0"/>
      <c r="P294" s="360"/>
      <c r="Q294" s="360"/>
      <c r="R294" s="358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57">
        <v>4607091387452</v>
      </c>
      <c r="E295" s="358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0"/>
      <c r="P295" s="360"/>
      <c r="Q295" s="360"/>
      <c r="R295" s="358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57">
        <v>4607091385984</v>
      </c>
      <c r="E296" s="358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0"/>
      <c r="P296" s="360"/>
      <c r="Q296" s="360"/>
      <c r="R296" s="358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57">
        <v>4607091387438</v>
      </c>
      <c r="E297" s="358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0"/>
      <c r="P297" s="360"/>
      <c r="Q297" s="360"/>
      <c r="R297" s="358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57">
        <v>4607091387469</v>
      </c>
      <c r="E298" s="358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0"/>
      <c r="P298" s="360"/>
      <c r="Q298" s="360"/>
      <c r="R298" s="358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61" t="s">
        <v>66</v>
      </c>
      <c r="O299" s="362"/>
      <c r="P299" s="362"/>
      <c r="Q299" s="362"/>
      <c r="R299" s="362"/>
      <c r="S299" s="362"/>
      <c r="T299" s="363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61" t="s">
        <v>66</v>
      </c>
      <c r="O300" s="362"/>
      <c r="P300" s="362"/>
      <c r="Q300" s="362"/>
      <c r="R300" s="362"/>
      <c r="S300" s="362"/>
      <c r="T300" s="363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hidden="1" customHeight="1" x14ac:dyDescent="0.25">
      <c r="A301" s="369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8"/>
      <c r="Z301" s="348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57">
        <v>4607091387292</v>
      </c>
      <c r="E302" s="358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0"/>
      <c r="P302" s="360"/>
      <c r="Q302" s="360"/>
      <c r="R302" s="358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57">
        <v>4607091387315</v>
      </c>
      <c r="E303" s="358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0"/>
      <c r="P303" s="360"/>
      <c r="Q303" s="360"/>
      <c r="R303" s="358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61" t="s">
        <v>66</v>
      </c>
      <c r="O304" s="362"/>
      <c r="P304" s="362"/>
      <c r="Q304" s="362"/>
      <c r="R304" s="362"/>
      <c r="S304" s="362"/>
      <c r="T304" s="363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61" t="s">
        <v>66</v>
      </c>
      <c r="O305" s="362"/>
      <c r="P305" s="362"/>
      <c r="Q305" s="362"/>
      <c r="R305" s="362"/>
      <c r="S305" s="362"/>
      <c r="T305" s="363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hidden="1" customHeight="1" x14ac:dyDescent="0.25">
      <c r="A306" s="399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49"/>
      <c r="Z306" s="349"/>
    </row>
    <row r="307" spans="1:53" ht="14.25" hidden="1" customHeight="1" x14ac:dyDescent="0.25">
      <c r="A307" s="369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8"/>
      <c r="Z307" s="348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57">
        <v>4607091383836</v>
      </c>
      <c r="E308" s="358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4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0"/>
      <c r="P308" s="360"/>
      <c r="Q308" s="360"/>
      <c r="R308" s="358"/>
      <c r="S308" s="34"/>
      <c r="T308" s="34"/>
      <c r="U308" s="35" t="s">
        <v>65</v>
      </c>
      <c r="V308" s="353">
        <v>0</v>
      </c>
      <c r="W308" s="35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61" t="s">
        <v>66</v>
      </c>
      <c r="O309" s="362"/>
      <c r="P309" s="362"/>
      <c r="Q309" s="362"/>
      <c r="R309" s="362"/>
      <c r="S309" s="362"/>
      <c r="T309" s="363"/>
      <c r="U309" s="37" t="s">
        <v>67</v>
      </c>
      <c r="V309" s="355">
        <f>IFERROR(V308/H308,"0")</f>
        <v>0</v>
      </c>
      <c r="W309" s="355">
        <f>IFERROR(W308/H308,"0")</f>
        <v>0</v>
      </c>
      <c r="X309" s="355">
        <f>IFERROR(IF(X308="",0,X308),"0")</f>
        <v>0</v>
      </c>
      <c r="Y309" s="356"/>
      <c r="Z309" s="356"/>
    </row>
    <row r="310" spans="1:53" hidden="1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61" t="s">
        <v>66</v>
      </c>
      <c r="O310" s="362"/>
      <c r="P310" s="362"/>
      <c r="Q310" s="362"/>
      <c r="R310" s="362"/>
      <c r="S310" s="362"/>
      <c r="T310" s="363"/>
      <c r="U310" s="37" t="s">
        <v>65</v>
      </c>
      <c r="V310" s="355">
        <f>IFERROR(SUM(V308:V308),"0")</f>
        <v>0</v>
      </c>
      <c r="W310" s="355">
        <f>IFERROR(SUM(W308:W308),"0")</f>
        <v>0</v>
      </c>
      <c r="X310" s="37"/>
      <c r="Y310" s="356"/>
      <c r="Z310" s="356"/>
    </row>
    <row r="311" spans="1:53" ht="14.25" hidden="1" customHeight="1" x14ac:dyDescent="0.25">
      <c r="A311" s="369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8"/>
      <c r="Z311" s="348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57">
        <v>4607091387919</v>
      </c>
      <c r="E312" s="358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0"/>
      <c r="P312" s="360"/>
      <c r="Q312" s="360"/>
      <c r="R312" s="358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61" t="s">
        <v>66</v>
      </c>
      <c r="O313" s="362"/>
      <c r="P313" s="362"/>
      <c r="Q313" s="362"/>
      <c r="R313" s="362"/>
      <c r="S313" s="362"/>
      <c r="T313" s="363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61" t="s">
        <v>66</v>
      </c>
      <c r="O314" s="362"/>
      <c r="P314" s="362"/>
      <c r="Q314" s="362"/>
      <c r="R314" s="362"/>
      <c r="S314" s="362"/>
      <c r="T314" s="363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hidden="1" customHeight="1" x14ac:dyDescent="0.25">
      <c r="A315" s="369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8"/>
      <c r="Z315" s="348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57">
        <v>4607091388831</v>
      </c>
      <c r="E316" s="358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58"/>
      <c r="S316" s="34"/>
      <c r="T316" s="34"/>
      <c r="U316" s="35" t="s">
        <v>65</v>
      </c>
      <c r="V316" s="353">
        <v>0</v>
      </c>
      <c r="W316" s="354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61" t="s">
        <v>66</v>
      </c>
      <c r="O317" s="362"/>
      <c r="P317" s="362"/>
      <c r="Q317" s="362"/>
      <c r="R317" s="362"/>
      <c r="S317" s="362"/>
      <c r="T317" s="363"/>
      <c r="U317" s="37" t="s">
        <v>67</v>
      </c>
      <c r="V317" s="355">
        <f>IFERROR(V316/H316,"0")</f>
        <v>0</v>
      </c>
      <c r="W317" s="355">
        <f>IFERROR(W316/H316,"0")</f>
        <v>0</v>
      </c>
      <c r="X317" s="355">
        <f>IFERROR(IF(X316="",0,X316),"0")</f>
        <v>0</v>
      </c>
      <c r="Y317" s="356"/>
      <c r="Z317" s="356"/>
    </row>
    <row r="318" spans="1:53" hidden="1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61" t="s">
        <v>66</v>
      </c>
      <c r="O318" s="362"/>
      <c r="P318" s="362"/>
      <c r="Q318" s="362"/>
      <c r="R318" s="362"/>
      <c r="S318" s="362"/>
      <c r="T318" s="363"/>
      <c r="U318" s="37" t="s">
        <v>65</v>
      </c>
      <c r="V318" s="355">
        <f>IFERROR(SUM(V316:V316),"0")</f>
        <v>0</v>
      </c>
      <c r="W318" s="355">
        <f>IFERROR(SUM(W316:W316),"0")</f>
        <v>0</v>
      </c>
      <c r="X318" s="37"/>
      <c r="Y318" s="356"/>
      <c r="Z318" s="356"/>
    </row>
    <row r="319" spans="1:53" ht="14.25" hidden="1" customHeight="1" x14ac:dyDescent="0.25">
      <c r="A319" s="369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8"/>
      <c r="Z319" s="348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57">
        <v>4607091383102</v>
      </c>
      <c r="E320" s="358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58"/>
      <c r="S320" s="34"/>
      <c r="T320" s="34"/>
      <c r="U320" s="35" t="s">
        <v>65</v>
      </c>
      <c r="V320" s="353">
        <v>0</v>
      </c>
      <c r="W320" s="354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61" t="s">
        <v>66</v>
      </c>
      <c r="O321" s="362"/>
      <c r="P321" s="362"/>
      <c r="Q321" s="362"/>
      <c r="R321" s="362"/>
      <c r="S321" s="362"/>
      <c r="T321" s="363"/>
      <c r="U321" s="37" t="s">
        <v>67</v>
      </c>
      <c r="V321" s="355">
        <f>IFERROR(V320/H320,"0")</f>
        <v>0</v>
      </c>
      <c r="W321" s="355">
        <f>IFERROR(W320/H320,"0")</f>
        <v>0</v>
      </c>
      <c r="X321" s="355">
        <f>IFERROR(IF(X320="",0,X320),"0")</f>
        <v>0</v>
      </c>
      <c r="Y321" s="356"/>
      <c r="Z321" s="356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61" t="s">
        <v>66</v>
      </c>
      <c r="O322" s="362"/>
      <c r="P322" s="362"/>
      <c r="Q322" s="362"/>
      <c r="R322" s="362"/>
      <c r="S322" s="362"/>
      <c r="T322" s="363"/>
      <c r="U322" s="37" t="s">
        <v>65</v>
      </c>
      <c r="V322" s="355">
        <f>IFERROR(SUM(V320:V320),"0")</f>
        <v>0</v>
      </c>
      <c r="W322" s="355">
        <f>IFERROR(SUM(W320:W320),"0")</f>
        <v>0</v>
      </c>
      <c r="X322" s="37"/>
      <c r="Y322" s="356"/>
      <c r="Z322" s="356"/>
    </row>
    <row r="323" spans="1:53" ht="27.75" hidden="1" customHeight="1" x14ac:dyDescent="0.2">
      <c r="A323" s="446" t="s">
        <v>461</v>
      </c>
      <c r="B323" s="447"/>
      <c r="C323" s="447"/>
      <c r="D323" s="447"/>
      <c r="E323" s="447"/>
      <c r="F323" s="447"/>
      <c r="G323" s="447"/>
      <c r="H323" s="447"/>
      <c r="I323" s="447"/>
      <c r="J323" s="447"/>
      <c r="K323" s="447"/>
      <c r="L323" s="447"/>
      <c r="M323" s="447"/>
      <c r="N323" s="447"/>
      <c r="O323" s="447"/>
      <c r="P323" s="447"/>
      <c r="Q323" s="447"/>
      <c r="R323" s="447"/>
      <c r="S323" s="447"/>
      <c r="T323" s="447"/>
      <c r="U323" s="447"/>
      <c r="V323" s="447"/>
      <c r="W323" s="447"/>
      <c r="X323" s="447"/>
      <c r="Y323" s="48"/>
      <c r="Z323" s="48"/>
    </row>
    <row r="324" spans="1:53" ht="16.5" hidden="1" customHeight="1" x14ac:dyDescent="0.25">
      <c r="A324" s="399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9"/>
      <c r="Z324" s="349"/>
    </row>
    <row r="325" spans="1:53" ht="14.25" hidden="1" customHeight="1" x14ac:dyDescent="0.25">
      <c r="A325" s="369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57">
        <v>4607091383997</v>
      </c>
      <c r="E326" s="358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0"/>
      <c r="P326" s="360"/>
      <c r="Q326" s="360"/>
      <c r="R326" s="358"/>
      <c r="S326" s="34"/>
      <c r="T326" s="34"/>
      <c r="U326" s="35" t="s">
        <v>65</v>
      </c>
      <c r="V326" s="353">
        <v>2900</v>
      </c>
      <c r="W326" s="354">
        <f t="shared" ref="W326:W333" si="17">IFERROR(IF(V326="",0,CEILING((V326/$H326),1)*$H326),"")</f>
        <v>2910</v>
      </c>
      <c r="X326" s="36">
        <f>IFERROR(IF(W326=0,"",ROUNDUP(W326/H326,0)*0.02175),"")</f>
        <v>4.2195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57">
        <v>4607091383997</v>
      </c>
      <c r="E327" s="358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0"/>
      <c r="P327" s="360"/>
      <c r="Q327" s="360"/>
      <c r="R327" s="358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57">
        <v>4607091384130</v>
      </c>
      <c r="E328" s="358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0"/>
      <c r="P328" s="360"/>
      <c r="Q328" s="360"/>
      <c r="R328" s="358"/>
      <c r="S328" s="34"/>
      <c r="T328" s="34"/>
      <c r="U328" s="35" t="s">
        <v>65</v>
      </c>
      <c r="V328" s="353">
        <v>1900</v>
      </c>
      <c r="W328" s="354">
        <f t="shared" si="17"/>
        <v>1905</v>
      </c>
      <c r="X328" s="36">
        <f>IFERROR(IF(W328=0,"",ROUNDUP(W328/H328,0)*0.02175),"")</f>
        <v>2.7622499999999999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57">
        <v>4607091384130</v>
      </c>
      <c r="E329" s="358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0"/>
      <c r="P329" s="360"/>
      <c r="Q329" s="360"/>
      <c r="R329" s="358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57">
        <v>4607091384147</v>
      </c>
      <c r="E330" s="358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0"/>
      <c r="P330" s="360"/>
      <c r="Q330" s="360"/>
      <c r="R330" s="358"/>
      <c r="S330" s="34"/>
      <c r="T330" s="34"/>
      <c r="U330" s="35" t="s">
        <v>65</v>
      </c>
      <c r="V330" s="353">
        <v>1400</v>
      </c>
      <c r="W330" s="354">
        <f t="shared" si="17"/>
        <v>1410</v>
      </c>
      <c r="X330" s="36">
        <f>IFERROR(IF(W330=0,"",ROUNDUP(W330/H330,0)*0.02175),"")</f>
        <v>2.0444999999999998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57">
        <v>4607091384147</v>
      </c>
      <c r="E331" s="358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0"/>
      <c r="P331" s="360"/>
      <c r="Q331" s="360"/>
      <c r="R331" s="358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472</v>
      </c>
      <c r="B332" s="54" t="s">
        <v>473</v>
      </c>
      <c r="C332" s="31">
        <v>4301011327</v>
      </c>
      <c r="D332" s="357">
        <v>4607091384154</v>
      </c>
      <c r="E332" s="358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0"/>
      <c r="P332" s="360"/>
      <c r="Q332" s="360"/>
      <c r="R332" s="358"/>
      <c r="S332" s="34"/>
      <c r="T332" s="34"/>
      <c r="U332" s="35" t="s">
        <v>65</v>
      </c>
      <c r="V332" s="353">
        <v>0</v>
      </c>
      <c r="W332" s="354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57">
        <v>4607091384161</v>
      </c>
      <c r="E333" s="358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0"/>
      <c r="P333" s="360"/>
      <c r="Q333" s="360"/>
      <c r="R333" s="358"/>
      <c r="S333" s="34"/>
      <c r="T333" s="34"/>
      <c r="U333" s="35" t="s">
        <v>65</v>
      </c>
      <c r="V333" s="353">
        <v>0</v>
      </c>
      <c r="W333" s="354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61" t="s">
        <v>66</v>
      </c>
      <c r="O334" s="362"/>
      <c r="P334" s="362"/>
      <c r="Q334" s="362"/>
      <c r="R334" s="362"/>
      <c r="S334" s="362"/>
      <c r="T334" s="363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413.33333333333331</v>
      </c>
      <c r="W334" s="355">
        <f>IFERROR(W326/H326,"0")+IFERROR(W327/H327,"0")+IFERROR(W328/H328,"0")+IFERROR(W329/H329,"0")+IFERROR(W330/H330,"0")+IFERROR(W331/H331,"0")+IFERROR(W332/H332,"0")+IFERROR(W333/H333,"0")</f>
        <v>415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9.0262499999999992</v>
      </c>
      <c r="Y334" s="356"/>
      <c r="Z334" s="356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61" t="s">
        <v>66</v>
      </c>
      <c r="O335" s="362"/>
      <c r="P335" s="362"/>
      <c r="Q335" s="362"/>
      <c r="R335" s="362"/>
      <c r="S335" s="362"/>
      <c r="T335" s="363"/>
      <c r="U335" s="37" t="s">
        <v>65</v>
      </c>
      <c r="V335" s="355">
        <f>IFERROR(SUM(V326:V333),"0")</f>
        <v>6200</v>
      </c>
      <c r="W335" s="355">
        <f>IFERROR(SUM(W326:W333),"0")</f>
        <v>6225</v>
      </c>
      <c r="X335" s="37"/>
      <c r="Y335" s="356"/>
      <c r="Z335" s="356"/>
    </row>
    <row r="336" spans="1:53" ht="14.25" hidden="1" customHeight="1" x14ac:dyDescent="0.25">
      <c r="A336" s="369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57">
        <v>4607091383980</v>
      </c>
      <c r="E337" s="358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0"/>
      <c r="P337" s="360"/>
      <c r="Q337" s="360"/>
      <c r="R337" s="358"/>
      <c r="S337" s="34"/>
      <c r="T337" s="34"/>
      <c r="U337" s="35" t="s">
        <v>65</v>
      </c>
      <c r="V337" s="353">
        <v>1700</v>
      </c>
      <c r="W337" s="354">
        <f>IFERROR(IF(V337="",0,CEILING((V337/$H337),1)*$H337),"")</f>
        <v>1710</v>
      </c>
      <c r="X337" s="36">
        <f>IFERROR(IF(W337=0,"",ROUNDUP(W337/H337,0)*0.02175),"")</f>
        <v>2.4794999999999998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57">
        <v>4680115883314</v>
      </c>
      <c r="E338" s="358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7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0"/>
      <c r="P338" s="360"/>
      <c r="Q338" s="360"/>
      <c r="R338" s="358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480</v>
      </c>
      <c r="B339" s="54" t="s">
        <v>481</v>
      </c>
      <c r="C339" s="31">
        <v>4301020179</v>
      </c>
      <c r="D339" s="357">
        <v>4607091384178</v>
      </c>
      <c r="E339" s="358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0"/>
      <c r="P339" s="360"/>
      <c r="Q339" s="360"/>
      <c r="R339" s="358"/>
      <c r="S339" s="34"/>
      <c r="T339" s="34"/>
      <c r="U339" s="35" t="s">
        <v>65</v>
      </c>
      <c r="V339" s="353">
        <v>0</v>
      </c>
      <c r="W339" s="354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61" t="s">
        <v>66</v>
      </c>
      <c r="O340" s="362"/>
      <c r="P340" s="362"/>
      <c r="Q340" s="362"/>
      <c r="R340" s="362"/>
      <c r="S340" s="362"/>
      <c r="T340" s="363"/>
      <c r="U340" s="37" t="s">
        <v>67</v>
      </c>
      <c r="V340" s="355">
        <f>IFERROR(V337/H337,"0")+IFERROR(V338/H338,"0")+IFERROR(V339/H339,"0")</f>
        <v>113.33333333333333</v>
      </c>
      <c r="W340" s="355">
        <f>IFERROR(W337/H337,"0")+IFERROR(W338/H338,"0")+IFERROR(W339/H339,"0")</f>
        <v>114</v>
      </c>
      <c r="X340" s="355">
        <f>IFERROR(IF(X337="",0,X337),"0")+IFERROR(IF(X338="",0,X338),"0")+IFERROR(IF(X339="",0,X339),"0")</f>
        <v>2.4794999999999998</v>
      </c>
      <c r="Y340" s="356"/>
      <c r="Z340" s="356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61" t="s">
        <v>66</v>
      </c>
      <c r="O341" s="362"/>
      <c r="P341" s="362"/>
      <c r="Q341" s="362"/>
      <c r="R341" s="362"/>
      <c r="S341" s="362"/>
      <c r="T341" s="363"/>
      <c r="U341" s="37" t="s">
        <v>65</v>
      </c>
      <c r="V341" s="355">
        <f>IFERROR(SUM(V337:V339),"0")</f>
        <v>1700</v>
      </c>
      <c r="W341" s="355">
        <f>IFERROR(SUM(W337:W339),"0")</f>
        <v>1710</v>
      </c>
      <c r="X341" s="37"/>
      <c r="Y341" s="356"/>
      <c r="Z341" s="356"/>
    </row>
    <row r="342" spans="1:53" ht="14.25" hidden="1" customHeight="1" x14ac:dyDescent="0.25">
      <c r="A342" s="369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8"/>
      <c r="Z342" s="348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57">
        <v>4607091383928</v>
      </c>
      <c r="E343" s="358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610" t="s">
        <v>484</v>
      </c>
      <c r="O343" s="360"/>
      <c r="P343" s="360"/>
      <c r="Q343" s="360"/>
      <c r="R343" s="358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57">
        <v>4607091384260</v>
      </c>
      <c r="E344" s="358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0"/>
      <c r="P344" s="360"/>
      <c r="Q344" s="360"/>
      <c r="R344" s="358"/>
      <c r="S344" s="34"/>
      <c r="T344" s="34"/>
      <c r="U344" s="35" t="s">
        <v>65</v>
      </c>
      <c r="V344" s="353">
        <v>0</v>
      </c>
      <c r="W344" s="354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5">
        <f>IFERROR(V343/H343,"0")+IFERROR(V344/H344,"0")</f>
        <v>0</v>
      </c>
      <c r="W345" s="355">
        <f>IFERROR(W343/H343,"0")+IFERROR(W344/H344,"0")</f>
        <v>0</v>
      </c>
      <c r="X345" s="355">
        <f>IFERROR(IF(X343="",0,X343),"0")+IFERROR(IF(X344="",0,X344),"0")</f>
        <v>0</v>
      </c>
      <c r="Y345" s="356"/>
      <c r="Z345" s="356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5">
        <f>IFERROR(SUM(V343:V344),"0")</f>
        <v>0</v>
      </c>
      <c r="W346" s="355">
        <f>IFERROR(SUM(W343:W344),"0")</f>
        <v>0</v>
      </c>
      <c r="X346" s="37"/>
      <c r="Y346" s="356"/>
      <c r="Z346" s="356"/>
    </row>
    <row r="347" spans="1:53" ht="14.25" hidden="1" customHeight="1" x14ac:dyDescent="0.25">
      <c r="A347" s="369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8"/>
      <c r="Z347" s="348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57">
        <v>4607091384673</v>
      </c>
      <c r="E348" s="358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0"/>
      <c r="P348" s="360"/>
      <c r="Q348" s="360"/>
      <c r="R348" s="358"/>
      <c r="S348" s="34"/>
      <c r="T348" s="34"/>
      <c r="U348" s="35" t="s">
        <v>65</v>
      </c>
      <c r="V348" s="353">
        <v>0</v>
      </c>
      <c r="W348" s="354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61" t="s">
        <v>66</v>
      </c>
      <c r="O349" s="362"/>
      <c r="P349" s="362"/>
      <c r="Q349" s="362"/>
      <c r="R349" s="362"/>
      <c r="S349" s="362"/>
      <c r="T349" s="363"/>
      <c r="U349" s="37" t="s">
        <v>67</v>
      </c>
      <c r="V349" s="355">
        <f>IFERROR(V348/H348,"0")</f>
        <v>0</v>
      </c>
      <c r="W349" s="355">
        <f>IFERROR(W348/H348,"0")</f>
        <v>0</v>
      </c>
      <c r="X349" s="355">
        <f>IFERROR(IF(X348="",0,X348),"0")</f>
        <v>0</v>
      </c>
      <c r="Y349" s="356"/>
      <c r="Z349" s="356"/>
    </row>
    <row r="350" spans="1:53" hidden="1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61" t="s">
        <v>66</v>
      </c>
      <c r="O350" s="362"/>
      <c r="P350" s="362"/>
      <c r="Q350" s="362"/>
      <c r="R350" s="362"/>
      <c r="S350" s="362"/>
      <c r="T350" s="363"/>
      <c r="U350" s="37" t="s">
        <v>65</v>
      </c>
      <c r="V350" s="355">
        <f>IFERROR(SUM(V348:V348),"0")</f>
        <v>0</v>
      </c>
      <c r="W350" s="355">
        <f>IFERROR(SUM(W348:W348),"0")</f>
        <v>0</v>
      </c>
      <c r="X350" s="37"/>
      <c r="Y350" s="356"/>
      <c r="Z350" s="356"/>
    </row>
    <row r="351" spans="1:53" ht="16.5" hidden="1" customHeight="1" x14ac:dyDescent="0.25">
      <c r="A351" s="399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49"/>
      <c r="Z351" s="349"/>
    </row>
    <row r="352" spans="1:53" ht="14.25" hidden="1" customHeight="1" x14ac:dyDescent="0.25">
      <c r="A352" s="369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8"/>
      <c r="Z352" s="348"/>
    </row>
    <row r="353" spans="1:53" ht="37.5" hidden="1" customHeight="1" x14ac:dyDescent="0.25">
      <c r="A353" s="54" t="s">
        <v>490</v>
      </c>
      <c r="B353" s="54" t="s">
        <v>491</v>
      </c>
      <c r="C353" s="31">
        <v>4301011324</v>
      </c>
      <c r="D353" s="357">
        <v>4607091384185</v>
      </c>
      <c r="E353" s="358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0"/>
      <c r="P353" s="360"/>
      <c r="Q353" s="360"/>
      <c r="R353" s="358"/>
      <c r="S353" s="34"/>
      <c r="T353" s="34"/>
      <c r="U353" s="35" t="s">
        <v>65</v>
      </c>
      <c r="V353" s="353">
        <v>0</v>
      </c>
      <c r="W353" s="35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57">
        <v>4607091384192</v>
      </c>
      <c r="E354" s="358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0"/>
      <c r="P354" s="360"/>
      <c r="Q354" s="360"/>
      <c r="R354" s="358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57">
        <v>4680115881907</v>
      </c>
      <c r="E355" s="358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0"/>
      <c r="P355" s="360"/>
      <c r="Q355" s="360"/>
      <c r="R355" s="358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57">
        <v>4680115883925</v>
      </c>
      <c r="E356" s="358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0"/>
      <c r="P356" s="360"/>
      <c r="Q356" s="360"/>
      <c r="R356" s="358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57">
        <v>4607091384680</v>
      </c>
      <c r="E357" s="358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5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0"/>
      <c r="P357" s="360"/>
      <c r="Q357" s="360"/>
      <c r="R357" s="358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61" t="s">
        <v>66</v>
      </c>
      <c r="O358" s="362"/>
      <c r="P358" s="362"/>
      <c r="Q358" s="362"/>
      <c r="R358" s="362"/>
      <c r="S358" s="362"/>
      <c r="T358" s="363"/>
      <c r="U358" s="37" t="s">
        <v>67</v>
      </c>
      <c r="V358" s="355">
        <f>IFERROR(V353/H353,"0")+IFERROR(V354/H354,"0")+IFERROR(V355/H355,"0")+IFERROR(V356/H356,"0")+IFERROR(V357/H357,"0")</f>
        <v>0</v>
      </c>
      <c r="W358" s="355">
        <f>IFERROR(W353/H353,"0")+IFERROR(W354/H354,"0")+IFERROR(W355/H355,"0")+IFERROR(W356/H356,"0")+IFERROR(W357/H357,"0")</f>
        <v>0</v>
      </c>
      <c r="X358" s="355">
        <f>IFERROR(IF(X353="",0,X353),"0")+IFERROR(IF(X354="",0,X354),"0")+IFERROR(IF(X355="",0,X355),"0")+IFERROR(IF(X356="",0,X356),"0")+IFERROR(IF(X357="",0,X357),"0")</f>
        <v>0</v>
      </c>
      <c r="Y358" s="356"/>
      <c r="Z358" s="356"/>
    </row>
    <row r="359" spans="1:53" hidden="1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61" t="s">
        <v>66</v>
      </c>
      <c r="O359" s="362"/>
      <c r="P359" s="362"/>
      <c r="Q359" s="362"/>
      <c r="R359" s="362"/>
      <c r="S359" s="362"/>
      <c r="T359" s="363"/>
      <c r="U359" s="37" t="s">
        <v>65</v>
      </c>
      <c r="V359" s="355">
        <f>IFERROR(SUM(V353:V357),"0")</f>
        <v>0</v>
      </c>
      <c r="W359" s="355">
        <f>IFERROR(SUM(W353:W357),"0")</f>
        <v>0</v>
      </c>
      <c r="X359" s="37"/>
      <c r="Y359" s="356"/>
      <c r="Z359" s="356"/>
    </row>
    <row r="360" spans="1:53" ht="14.25" hidden="1" customHeight="1" x14ac:dyDescent="0.25">
      <c r="A360" s="369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8"/>
      <c r="Z360" s="348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57">
        <v>4607091384802</v>
      </c>
      <c r="E361" s="358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0"/>
      <c r="P361" s="360"/>
      <c r="Q361" s="360"/>
      <c r="R361" s="358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57">
        <v>4607091384826</v>
      </c>
      <c r="E362" s="358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3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0"/>
      <c r="P362" s="360"/>
      <c r="Q362" s="360"/>
      <c r="R362" s="358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hidden="1" customHeight="1" x14ac:dyDescent="0.25">
      <c r="A365" s="369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8"/>
      <c r="Z365" s="348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57">
        <v>4607091384246</v>
      </c>
      <c r="E366" s="358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0"/>
      <c r="P366" s="360"/>
      <c r="Q366" s="360"/>
      <c r="R366" s="358"/>
      <c r="S366" s="34"/>
      <c r="T366" s="34"/>
      <c r="U366" s="35" t="s">
        <v>65</v>
      </c>
      <c r="V366" s="353">
        <v>0</v>
      </c>
      <c r="W366" s="35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57">
        <v>4680115881976</v>
      </c>
      <c r="E367" s="358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0"/>
      <c r="P367" s="360"/>
      <c r="Q367" s="360"/>
      <c r="R367" s="358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57">
        <v>4607091384253</v>
      </c>
      <c r="E368" s="358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0"/>
      <c r="P368" s="360"/>
      <c r="Q368" s="360"/>
      <c r="R368" s="358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57">
        <v>4680115881969</v>
      </c>
      <c r="E369" s="358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0"/>
      <c r="P369" s="360"/>
      <c r="Q369" s="360"/>
      <c r="R369" s="358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61" t="s">
        <v>66</v>
      </c>
      <c r="O370" s="362"/>
      <c r="P370" s="362"/>
      <c r="Q370" s="362"/>
      <c r="R370" s="362"/>
      <c r="S370" s="362"/>
      <c r="T370" s="363"/>
      <c r="U370" s="37" t="s">
        <v>67</v>
      </c>
      <c r="V370" s="355">
        <f>IFERROR(V366/H366,"0")+IFERROR(V367/H367,"0")+IFERROR(V368/H368,"0")+IFERROR(V369/H369,"0")</f>
        <v>0</v>
      </c>
      <c r="W370" s="355">
        <f>IFERROR(W366/H366,"0")+IFERROR(W367/H367,"0")+IFERROR(W368/H368,"0")+IFERROR(W369/H369,"0")</f>
        <v>0</v>
      </c>
      <c r="X370" s="355">
        <f>IFERROR(IF(X366="",0,X366),"0")+IFERROR(IF(X367="",0,X367),"0")+IFERROR(IF(X368="",0,X368),"0")+IFERROR(IF(X369="",0,X369),"0")</f>
        <v>0</v>
      </c>
      <c r="Y370" s="356"/>
      <c r="Z370" s="356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61" t="s">
        <v>66</v>
      </c>
      <c r="O371" s="362"/>
      <c r="P371" s="362"/>
      <c r="Q371" s="362"/>
      <c r="R371" s="362"/>
      <c r="S371" s="362"/>
      <c r="T371" s="363"/>
      <c r="U371" s="37" t="s">
        <v>65</v>
      </c>
      <c r="V371" s="355">
        <f>IFERROR(SUM(V366:V369),"0")</f>
        <v>0</v>
      </c>
      <c r="W371" s="355">
        <f>IFERROR(SUM(W366:W369),"0")</f>
        <v>0</v>
      </c>
      <c r="X371" s="37"/>
      <c r="Y371" s="356"/>
      <c r="Z371" s="356"/>
    </row>
    <row r="372" spans="1:53" ht="14.25" hidden="1" customHeight="1" x14ac:dyDescent="0.25">
      <c r="A372" s="369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8"/>
      <c r="Z372" s="348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57">
        <v>4607091389357</v>
      </c>
      <c r="E373" s="358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0"/>
      <c r="P373" s="360"/>
      <c r="Q373" s="360"/>
      <c r="R373" s="358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61" t="s">
        <v>66</v>
      </c>
      <c r="O374" s="362"/>
      <c r="P374" s="362"/>
      <c r="Q374" s="362"/>
      <c r="R374" s="362"/>
      <c r="S374" s="362"/>
      <c r="T374" s="363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61" t="s">
        <v>66</v>
      </c>
      <c r="O375" s="362"/>
      <c r="P375" s="362"/>
      <c r="Q375" s="362"/>
      <c r="R375" s="362"/>
      <c r="S375" s="362"/>
      <c r="T375" s="363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hidden="1" customHeight="1" x14ac:dyDescent="0.2">
      <c r="A376" s="446" t="s">
        <v>514</v>
      </c>
      <c r="B376" s="447"/>
      <c r="C376" s="447"/>
      <c r="D376" s="447"/>
      <c r="E376" s="447"/>
      <c r="F376" s="447"/>
      <c r="G376" s="447"/>
      <c r="H376" s="447"/>
      <c r="I376" s="447"/>
      <c r="J376" s="447"/>
      <c r="K376" s="447"/>
      <c r="L376" s="447"/>
      <c r="M376" s="447"/>
      <c r="N376" s="447"/>
      <c r="O376" s="447"/>
      <c r="P376" s="447"/>
      <c r="Q376" s="447"/>
      <c r="R376" s="447"/>
      <c r="S376" s="447"/>
      <c r="T376" s="447"/>
      <c r="U376" s="447"/>
      <c r="V376" s="447"/>
      <c r="W376" s="447"/>
      <c r="X376" s="447"/>
      <c r="Y376" s="48"/>
      <c r="Z376" s="48"/>
    </row>
    <row r="377" spans="1:53" ht="16.5" hidden="1" customHeight="1" x14ac:dyDescent="0.25">
      <c r="A377" s="399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9"/>
      <c r="Z377" s="349"/>
    </row>
    <row r="378" spans="1:53" ht="14.25" hidden="1" customHeight="1" x14ac:dyDescent="0.25">
      <c r="A378" s="369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8"/>
      <c r="Z378" s="348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57">
        <v>4607091389708</v>
      </c>
      <c r="E379" s="358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0"/>
      <c r="P379" s="360"/>
      <c r="Q379" s="360"/>
      <c r="R379" s="358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518</v>
      </c>
      <c r="B380" s="54" t="s">
        <v>519</v>
      </c>
      <c r="C380" s="31">
        <v>4301011427</v>
      </c>
      <c r="D380" s="357">
        <v>4607091389692</v>
      </c>
      <c r="E380" s="358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0"/>
      <c r="P380" s="360"/>
      <c r="Q380" s="360"/>
      <c r="R380" s="358"/>
      <c r="S380" s="34"/>
      <c r="T380" s="34"/>
      <c r="U380" s="35" t="s">
        <v>65</v>
      </c>
      <c r="V380" s="353">
        <v>0</v>
      </c>
      <c r="W380" s="354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61" t="s">
        <v>66</v>
      </c>
      <c r="O381" s="362"/>
      <c r="P381" s="362"/>
      <c r="Q381" s="362"/>
      <c r="R381" s="362"/>
      <c r="S381" s="362"/>
      <c r="T381" s="363"/>
      <c r="U381" s="37" t="s">
        <v>67</v>
      </c>
      <c r="V381" s="355">
        <f>IFERROR(V379/H379,"0")+IFERROR(V380/H380,"0")</f>
        <v>0</v>
      </c>
      <c r="W381" s="355">
        <f>IFERROR(W379/H379,"0")+IFERROR(W380/H380,"0")</f>
        <v>0</v>
      </c>
      <c r="X381" s="355">
        <f>IFERROR(IF(X379="",0,X379),"0")+IFERROR(IF(X380="",0,X380),"0")</f>
        <v>0</v>
      </c>
      <c r="Y381" s="356"/>
      <c r="Z381" s="356"/>
    </row>
    <row r="382" spans="1:53" hidden="1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61" t="s">
        <v>66</v>
      </c>
      <c r="O382" s="362"/>
      <c r="P382" s="362"/>
      <c r="Q382" s="362"/>
      <c r="R382" s="362"/>
      <c r="S382" s="362"/>
      <c r="T382" s="363"/>
      <c r="U382" s="37" t="s">
        <v>65</v>
      </c>
      <c r="V382" s="355">
        <f>IFERROR(SUM(V379:V380),"0")</f>
        <v>0</v>
      </c>
      <c r="W382" s="355">
        <f>IFERROR(SUM(W379:W380),"0")</f>
        <v>0</v>
      </c>
      <c r="X382" s="37"/>
      <c r="Y382" s="356"/>
      <c r="Z382" s="356"/>
    </row>
    <row r="383" spans="1:53" ht="14.25" hidden="1" customHeight="1" x14ac:dyDescent="0.25">
      <c r="A383" s="369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8"/>
      <c r="Z383" s="348"/>
    </row>
    <row r="384" spans="1:53" ht="27" hidden="1" customHeight="1" x14ac:dyDescent="0.25">
      <c r="A384" s="54" t="s">
        <v>520</v>
      </c>
      <c r="B384" s="54" t="s">
        <v>521</v>
      </c>
      <c r="C384" s="31">
        <v>4301031177</v>
      </c>
      <c r="D384" s="357">
        <v>4607091389753</v>
      </c>
      <c r="E384" s="358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0"/>
      <c r="P384" s="360"/>
      <c r="Q384" s="360"/>
      <c r="R384" s="358"/>
      <c r="S384" s="34"/>
      <c r="T384" s="34"/>
      <c r="U384" s="35" t="s">
        <v>65</v>
      </c>
      <c r="V384" s="353">
        <v>0</v>
      </c>
      <c r="W384" s="354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57">
        <v>4607091389760</v>
      </c>
      <c r="E385" s="358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0"/>
      <c r="P385" s="360"/>
      <c r="Q385" s="360"/>
      <c r="R385" s="358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524</v>
      </c>
      <c r="B386" s="54" t="s">
        <v>525</v>
      </c>
      <c r="C386" s="31">
        <v>4301031175</v>
      </c>
      <c r="D386" s="357">
        <v>4607091389746</v>
      </c>
      <c r="E386" s="358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0"/>
      <c r="P386" s="360"/>
      <c r="Q386" s="360"/>
      <c r="R386" s="358"/>
      <c r="S386" s="34"/>
      <c r="T386" s="34"/>
      <c r="U386" s="35" t="s">
        <v>65</v>
      </c>
      <c r="V386" s="353">
        <v>0</v>
      </c>
      <c r="W386" s="354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526</v>
      </c>
      <c r="B387" s="54" t="s">
        <v>527</v>
      </c>
      <c r="C387" s="31">
        <v>4301031236</v>
      </c>
      <c r="D387" s="357">
        <v>4680115882928</v>
      </c>
      <c r="E387" s="358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0"/>
      <c r="P387" s="360"/>
      <c r="Q387" s="360"/>
      <c r="R387" s="358"/>
      <c r="S387" s="34"/>
      <c r="T387" s="34"/>
      <c r="U387" s="35" t="s">
        <v>65</v>
      </c>
      <c r="V387" s="353">
        <v>0</v>
      </c>
      <c r="W387" s="354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57">
        <v>4680115883147</v>
      </c>
      <c r="E388" s="358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0"/>
      <c r="P388" s="360"/>
      <c r="Q388" s="360"/>
      <c r="R388" s="358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530</v>
      </c>
      <c r="B389" s="54" t="s">
        <v>531</v>
      </c>
      <c r="C389" s="31">
        <v>4301031178</v>
      </c>
      <c r="D389" s="357">
        <v>4607091384338</v>
      </c>
      <c r="E389" s="358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0"/>
      <c r="P389" s="360"/>
      <c r="Q389" s="360"/>
      <c r="R389" s="358"/>
      <c r="S389" s="34"/>
      <c r="T389" s="34"/>
      <c r="U389" s="35" t="s">
        <v>65</v>
      </c>
      <c r="V389" s="353">
        <v>0</v>
      </c>
      <c r="W389" s="354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57">
        <v>4680115883154</v>
      </c>
      <c r="E390" s="358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0"/>
      <c r="P390" s="360"/>
      <c r="Q390" s="360"/>
      <c r="R390" s="358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534</v>
      </c>
      <c r="B391" s="54" t="s">
        <v>535</v>
      </c>
      <c r="C391" s="31">
        <v>4301031171</v>
      </c>
      <c r="D391" s="357">
        <v>4607091389524</v>
      </c>
      <c r="E391" s="358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0"/>
      <c r="P391" s="360"/>
      <c r="Q391" s="360"/>
      <c r="R391" s="358"/>
      <c r="S391" s="34"/>
      <c r="T391" s="34"/>
      <c r="U391" s="35" t="s">
        <v>65</v>
      </c>
      <c r="V391" s="353">
        <v>0</v>
      </c>
      <c r="W391" s="354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57">
        <v>4680115883161</v>
      </c>
      <c r="E392" s="358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0"/>
      <c r="P392" s="360"/>
      <c r="Q392" s="360"/>
      <c r="R392" s="358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57">
        <v>4607091384345</v>
      </c>
      <c r="E393" s="358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0"/>
      <c r="P393" s="360"/>
      <c r="Q393" s="360"/>
      <c r="R393" s="358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57">
        <v>4680115883178</v>
      </c>
      <c r="E394" s="358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0"/>
      <c r="P394" s="360"/>
      <c r="Q394" s="360"/>
      <c r="R394" s="358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542</v>
      </c>
      <c r="B395" s="54" t="s">
        <v>543</v>
      </c>
      <c r="C395" s="31">
        <v>4301031172</v>
      </c>
      <c r="D395" s="357">
        <v>4607091389531</v>
      </c>
      <c r="E395" s="358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0"/>
      <c r="P395" s="360"/>
      <c r="Q395" s="360"/>
      <c r="R395" s="358"/>
      <c r="S395" s="34"/>
      <c r="T395" s="34"/>
      <c r="U395" s="35" t="s">
        <v>65</v>
      </c>
      <c r="V395" s="353">
        <v>0</v>
      </c>
      <c r="W395" s="354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57">
        <v>4680115883185</v>
      </c>
      <c r="E396" s="358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0"/>
      <c r="P396" s="360"/>
      <c r="Q396" s="360"/>
      <c r="R396" s="358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61" t="s">
        <v>66</v>
      </c>
      <c r="O397" s="362"/>
      <c r="P397" s="362"/>
      <c r="Q397" s="362"/>
      <c r="R397" s="362"/>
      <c r="S397" s="362"/>
      <c r="T397" s="363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6"/>
      <c r="Z397" s="356"/>
    </row>
    <row r="398" spans="1:53" hidden="1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61" t="s">
        <v>66</v>
      </c>
      <c r="O398" s="362"/>
      <c r="P398" s="362"/>
      <c r="Q398" s="362"/>
      <c r="R398" s="362"/>
      <c r="S398" s="362"/>
      <c r="T398" s="363"/>
      <c r="U398" s="37" t="s">
        <v>65</v>
      </c>
      <c r="V398" s="355">
        <f>IFERROR(SUM(V384:V396),"0")</f>
        <v>0</v>
      </c>
      <c r="W398" s="355">
        <f>IFERROR(SUM(W384:W396),"0")</f>
        <v>0</v>
      </c>
      <c r="X398" s="37"/>
      <c r="Y398" s="356"/>
      <c r="Z398" s="356"/>
    </row>
    <row r="399" spans="1:53" ht="14.25" hidden="1" customHeight="1" x14ac:dyDescent="0.25">
      <c r="A399" s="369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8"/>
      <c r="Z399" s="348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57">
        <v>4607091389685</v>
      </c>
      <c r="E400" s="358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0"/>
      <c r="P400" s="360"/>
      <c r="Q400" s="360"/>
      <c r="R400" s="358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57">
        <v>4607091389654</v>
      </c>
      <c r="E401" s="358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6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0"/>
      <c r="P401" s="360"/>
      <c r="Q401" s="360"/>
      <c r="R401" s="358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57">
        <v>4607091384352</v>
      </c>
      <c r="E402" s="358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0"/>
      <c r="P402" s="360"/>
      <c r="Q402" s="360"/>
      <c r="R402" s="358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57">
        <v>4607091389661</v>
      </c>
      <c r="E403" s="358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5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0"/>
      <c r="P403" s="360"/>
      <c r="Q403" s="360"/>
      <c r="R403" s="358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61" t="s">
        <v>66</v>
      </c>
      <c r="O404" s="362"/>
      <c r="P404" s="362"/>
      <c r="Q404" s="362"/>
      <c r="R404" s="362"/>
      <c r="S404" s="362"/>
      <c r="T404" s="363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61" t="s">
        <v>66</v>
      </c>
      <c r="O405" s="362"/>
      <c r="P405" s="362"/>
      <c r="Q405" s="362"/>
      <c r="R405" s="362"/>
      <c r="S405" s="362"/>
      <c r="T405" s="363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hidden="1" customHeight="1" x14ac:dyDescent="0.25">
      <c r="A406" s="369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8"/>
      <c r="Z406" s="348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57">
        <v>4680115881648</v>
      </c>
      <c r="E407" s="358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0"/>
      <c r="P407" s="360"/>
      <c r="Q407" s="360"/>
      <c r="R407" s="358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hidden="1" customHeight="1" x14ac:dyDescent="0.25">
      <c r="A410" s="369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8"/>
      <c r="Z410" s="348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57">
        <v>4680115884359</v>
      </c>
      <c r="E411" s="358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47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0"/>
      <c r="P411" s="360"/>
      <c r="Q411" s="360"/>
      <c r="R411" s="358"/>
      <c r="S411" s="34"/>
      <c r="T411" s="34"/>
      <c r="U411" s="35" t="s">
        <v>65</v>
      </c>
      <c r="V411" s="353">
        <v>12</v>
      </c>
      <c r="W411" s="354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57">
        <v>4680115884335</v>
      </c>
      <c r="E412" s="358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0"/>
      <c r="P412" s="360"/>
      <c r="Q412" s="360"/>
      <c r="R412" s="358"/>
      <c r="S412" s="34"/>
      <c r="T412" s="34"/>
      <c r="U412" s="35" t="s">
        <v>65</v>
      </c>
      <c r="V412" s="353">
        <v>12</v>
      </c>
      <c r="W412" s="354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57">
        <v>4680115884342</v>
      </c>
      <c r="E413" s="358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0"/>
      <c r="P413" s="360"/>
      <c r="Q413" s="360"/>
      <c r="R413" s="358"/>
      <c r="S413" s="34"/>
      <c r="T413" s="34"/>
      <c r="U413" s="35" t="s">
        <v>65</v>
      </c>
      <c r="V413" s="353">
        <v>6</v>
      </c>
      <c r="W413" s="354">
        <f>IFERROR(IF(V413="",0,CEILING((V413/$H413),1)*$H413),"")</f>
        <v>6</v>
      </c>
      <c r="X413" s="36">
        <f>IFERROR(IF(W413=0,"",ROUNDUP(W413/H413,0)*0.00627),"")</f>
        <v>3.1350000000000003E-2</v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57">
        <v>4680115884113</v>
      </c>
      <c r="E414" s="358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0"/>
      <c r="P414" s="360"/>
      <c r="Q414" s="360"/>
      <c r="R414" s="358"/>
      <c r="S414" s="34"/>
      <c r="T414" s="34"/>
      <c r="U414" s="35" t="s">
        <v>65</v>
      </c>
      <c r="V414" s="353">
        <v>0</v>
      </c>
      <c r="W414" s="354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61" t="s">
        <v>66</v>
      </c>
      <c r="O415" s="362"/>
      <c r="P415" s="362"/>
      <c r="Q415" s="362"/>
      <c r="R415" s="362"/>
      <c r="S415" s="362"/>
      <c r="T415" s="363"/>
      <c r="U415" s="37" t="s">
        <v>67</v>
      </c>
      <c r="V415" s="355">
        <f>IFERROR(V411/H411,"0")+IFERROR(V412/H412,"0")+IFERROR(V413/H413,"0")+IFERROR(V414/H414,"0")</f>
        <v>25</v>
      </c>
      <c r="W415" s="355">
        <f>IFERROR(W411/H411,"0")+IFERROR(W412/H412,"0")+IFERROR(W413/H413,"0")+IFERROR(W414/H414,"0")</f>
        <v>25</v>
      </c>
      <c r="X415" s="355">
        <f>IFERROR(IF(X411="",0,X411),"0")+IFERROR(IF(X412="",0,X412),"0")+IFERROR(IF(X413="",0,X413),"0")+IFERROR(IF(X414="",0,X414),"0")</f>
        <v>0.15675</v>
      </c>
      <c r="Y415" s="356"/>
      <c r="Z415" s="356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61" t="s">
        <v>66</v>
      </c>
      <c r="O416" s="362"/>
      <c r="P416" s="362"/>
      <c r="Q416" s="362"/>
      <c r="R416" s="362"/>
      <c r="S416" s="362"/>
      <c r="T416" s="363"/>
      <c r="U416" s="37" t="s">
        <v>65</v>
      </c>
      <c r="V416" s="355">
        <f>IFERROR(SUM(V411:V414),"0")</f>
        <v>30</v>
      </c>
      <c r="W416" s="355">
        <f>IFERROR(SUM(W411:W414),"0")</f>
        <v>30</v>
      </c>
      <c r="X416" s="37"/>
      <c r="Y416" s="356"/>
      <c r="Z416" s="356"/>
    </row>
    <row r="417" spans="1:53" ht="16.5" hidden="1" customHeight="1" x14ac:dyDescent="0.25">
      <c r="A417" s="399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49"/>
      <c r="Z417" s="349"/>
    </row>
    <row r="418" spans="1:53" ht="14.25" hidden="1" customHeight="1" x14ac:dyDescent="0.25">
      <c r="A418" s="369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8"/>
      <c r="Z418" s="348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57">
        <v>4607091389388</v>
      </c>
      <c r="E419" s="358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0"/>
      <c r="P419" s="360"/>
      <c r="Q419" s="360"/>
      <c r="R419" s="358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57">
        <v>4607091389364</v>
      </c>
      <c r="E420" s="358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6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0"/>
      <c r="P420" s="360"/>
      <c r="Q420" s="360"/>
      <c r="R420" s="358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61" t="s">
        <v>66</v>
      </c>
      <c r="O421" s="362"/>
      <c r="P421" s="362"/>
      <c r="Q421" s="362"/>
      <c r="R421" s="362"/>
      <c r="S421" s="362"/>
      <c r="T421" s="363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61" t="s">
        <v>66</v>
      </c>
      <c r="O422" s="362"/>
      <c r="P422" s="362"/>
      <c r="Q422" s="362"/>
      <c r="R422" s="362"/>
      <c r="S422" s="362"/>
      <c r="T422" s="363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hidden="1" customHeight="1" x14ac:dyDescent="0.25">
      <c r="A423" s="369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8"/>
      <c r="Z423" s="348"/>
    </row>
    <row r="424" spans="1:53" ht="27" hidden="1" customHeight="1" x14ac:dyDescent="0.25">
      <c r="A424" s="54" t="s">
        <v>571</v>
      </c>
      <c r="B424" s="54" t="s">
        <v>572</v>
      </c>
      <c r="C424" s="31">
        <v>4301031212</v>
      </c>
      <c r="D424" s="357">
        <v>4607091389739</v>
      </c>
      <c r="E424" s="358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0"/>
      <c r="P424" s="360"/>
      <c r="Q424" s="360"/>
      <c r="R424" s="358"/>
      <c r="S424" s="34"/>
      <c r="T424" s="34"/>
      <c r="U424" s="35" t="s">
        <v>65</v>
      </c>
      <c r="V424" s="353">
        <v>0</v>
      </c>
      <c r="W424" s="354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57">
        <v>4680115883048</v>
      </c>
      <c r="E425" s="358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0"/>
      <c r="P425" s="360"/>
      <c r="Q425" s="360"/>
      <c r="R425" s="358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57">
        <v>4607091389425</v>
      </c>
      <c r="E426" s="358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0"/>
      <c r="P426" s="360"/>
      <c r="Q426" s="360"/>
      <c r="R426" s="358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57">
        <v>4680115882911</v>
      </c>
      <c r="E427" s="358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0"/>
      <c r="P427" s="360"/>
      <c r="Q427" s="360"/>
      <c r="R427" s="358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57">
        <v>4680115880771</v>
      </c>
      <c r="E428" s="358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0"/>
      <c r="P428" s="360"/>
      <c r="Q428" s="360"/>
      <c r="R428" s="358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57">
        <v>4607091389500</v>
      </c>
      <c r="E429" s="358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0"/>
      <c r="P429" s="360"/>
      <c r="Q429" s="360"/>
      <c r="R429" s="358"/>
      <c r="S429" s="34"/>
      <c r="T429" s="34"/>
      <c r="U429" s="35" t="s">
        <v>65</v>
      </c>
      <c r="V429" s="353">
        <v>0</v>
      </c>
      <c r="W429" s="354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57">
        <v>4680115881983</v>
      </c>
      <c r="E430" s="358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0"/>
      <c r="P430" s="360"/>
      <c r="Q430" s="360"/>
      <c r="R430" s="358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61" t="s">
        <v>66</v>
      </c>
      <c r="O431" s="362"/>
      <c r="P431" s="362"/>
      <c r="Q431" s="362"/>
      <c r="R431" s="362"/>
      <c r="S431" s="362"/>
      <c r="T431" s="363"/>
      <c r="U431" s="37" t="s">
        <v>67</v>
      </c>
      <c r="V431" s="355">
        <f>IFERROR(V424/H424,"0")+IFERROR(V425/H425,"0")+IFERROR(V426/H426,"0")+IFERROR(V427/H427,"0")+IFERROR(V428/H428,"0")+IFERROR(V429/H429,"0")+IFERROR(V430/H430,"0")</f>
        <v>0</v>
      </c>
      <c r="W431" s="355">
        <f>IFERROR(W424/H424,"0")+IFERROR(W425/H425,"0")+IFERROR(W426/H426,"0")+IFERROR(W427/H427,"0")+IFERROR(W428/H428,"0")+IFERROR(W429/H429,"0")+IFERROR(W430/H430,"0")</f>
        <v>0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6"/>
      <c r="Z431" s="356"/>
    </row>
    <row r="432" spans="1:53" hidden="1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61" t="s">
        <v>66</v>
      </c>
      <c r="O432" s="362"/>
      <c r="P432" s="362"/>
      <c r="Q432" s="362"/>
      <c r="R432" s="362"/>
      <c r="S432" s="362"/>
      <c r="T432" s="363"/>
      <c r="U432" s="37" t="s">
        <v>65</v>
      </c>
      <c r="V432" s="355">
        <f>IFERROR(SUM(V424:V430),"0")</f>
        <v>0</v>
      </c>
      <c r="W432" s="355">
        <f>IFERROR(SUM(W424:W430),"0")</f>
        <v>0</v>
      </c>
      <c r="X432" s="37"/>
      <c r="Y432" s="356"/>
      <c r="Z432" s="356"/>
    </row>
    <row r="433" spans="1:53" ht="14.25" hidden="1" customHeight="1" x14ac:dyDescent="0.25">
      <c r="A433" s="369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8"/>
      <c r="Z433" s="348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57">
        <v>4680115884090</v>
      </c>
      <c r="E434" s="358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0"/>
      <c r="P434" s="360"/>
      <c r="Q434" s="360"/>
      <c r="R434" s="358"/>
      <c r="S434" s="34"/>
      <c r="T434" s="34"/>
      <c r="U434" s="35" t="s">
        <v>65</v>
      </c>
      <c r="V434" s="353">
        <v>0</v>
      </c>
      <c r="W434" s="354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61" t="s">
        <v>66</v>
      </c>
      <c r="O435" s="362"/>
      <c r="P435" s="362"/>
      <c r="Q435" s="362"/>
      <c r="R435" s="362"/>
      <c r="S435" s="362"/>
      <c r="T435" s="363"/>
      <c r="U435" s="37" t="s">
        <v>67</v>
      </c>
      <c r="V435" s="355">
        <f>IFERROR(V434/H434,"0")</f>
        <v>0</v>
      </c>
      <c r="W435" s="355">
        <f>IFERROR(W434/H434,"0")</f>
        <v>0</v>
      </c>
      <c r="X435" s="355">
        <f>IFERROR(IF(X434="",0,X434),"0")</f>
        <v>0</v>
      </c>
      <c r="Y435" s="356"/>
      <c r="Z435" s="356"/>
    </row>
    <row r="436" spans="1:53" hidden="1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61" t="s">
        <v>66</v>
      </c>
      <c r="O436" s="362"/>
      <c r="P436" s="362"/>
      <c r="Q436" s="362"/>
      <c r="R436" s="362"/>
      <c r="S436" s="362"/>
      <c r="T436" s="363"/>
      <c r="U436" s="37" t="s">
        <v>65</v>
      </c>
      <c r="V436" s="355">
        <f>IFERROR(SUM(V434:V434),"0")</f>
        <v>0</v>
      </c>
      <c r="W436" s="355">
        <f>IFERROR(SUM(W434:W434),"0")</f>
        <v>0</v>
      </c>
      <c r="X436" s="37"/>
      <c r="Y436" s="356"/>
      <c r="Z436" s="356"/>
    </row>
    <row r="437" spans="1:53" ht="14.25" hidden="1" customHeight="1" x14ac:dyDescent="0.25">
      <c r="A437" s="369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8"/>
      <c r="Z437" s="348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57">
        <v>4680115884564</v>
      </c>
      <c r="E438" s="358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6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0"/>
      <c r="P438" s="360"/>
      <c r="Q438" s="360"/>
      <c r="R438" s="358"/>
      <c r="S438" s="34"/>
      <c r="T438" s="34"/>
      <c r="U438" s="35" t="s">
        <v>65</v>
      </c>
      <c r="V438" s="353">
        <v>0</v>
      </c>
      <c r="W438" s="354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5">
        <f>IFERROR(V438/H438,"0")</f>
        <v>0</v>
      </c>
      <c r="W439" s="355">
        <f>IFERROR(W438/H438,"0")</f>
        <v>0</v>
      </c>
      <c r="X439" s="355">
        <f>IFERROR(IF(X438="",0,X438),"0")</f>
        <v>0</v>
      </c>
      <c r="Y439" s="356"/>
      <c r="Z439" s="356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5">
        <f>IFERROR(SUM(V438:V438),"0")</f>
        <v>0</v>
      </c>
      <c r="W440" s="355">
        <f>IFERROR(SUM(W438:W438),"0")</f>
        <v>0</v>
      </c>
      <c r="X440" s="37"/>
      <c r="Y440" s="356"/>
      <c r="Z440" s="356"/>
    </row>
    <row r="441" spans="1:53" ht="27.75" hidden="1" customHeight="1" x14ac:dyDescent="0.2">
      <c r="A441" s="446" t="s">
        <v>590</v>
      </c>
      <c r="B441" s="447"/>
      <c r="C441" s="447"/>
      <c r="D441" s="447"/>
      <c r="E441" s="447"/>
      <c r="F441" s="447"/>
      <c r="G441" s="447"/>
      <c r="H441" s="447"/>
      <c r="I441" s="447"/>
      <c r="J441" s="447"/>
      <c r="K441" s="447"/>
      <c r="L441" s="447"/>
      <c r="M441" s="447"/>
      <c r="N441" s="447"/>
      <c r="O441" s="447"/>
      <c r="P441" s="447"/>
      <c r="Q441" s="447"/>
      <c r="R441" s="447"/>
      <c r="S441" s="447"/>
      <c r="T441" s="447"/>
      <c r="U441" s="447"/>
      <c r="V441" s="447"/>
      <c r="W441" s="447"/>
      <c r="X441" s="447"/>
      <c r="Y441" s="48"/>
      <c r="Z441" s="48"/>
    </row>
    <row r="442" spans="1:53" ht="16.5" hidden="1" customHeight="1" x14ac:dyDescent="0.25">
      <c r="A442" s="399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49"/>
      <c r="Z442" s="349"/>
    </row>
    <row r="443" spans="1:53" ht="14.25" hidden="1" customHeight="1" x14ac:dyDescent="0.25">
      <c r="A443" s="369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8"/>
      <c r="Z443" s="348"/>
    </row>
    <row r="444" spans="1:53" ht="27" hidden="1" customHeight="1" x14ac:dyDescent="0.25">
      <c r="A444" s="54" t="s">
        <v>591</v>
      </c>
      <c r="B444" s="54" t="s">
        <v>592</v>
      </c>
      <c r="C444" s="31">
        <v>4301011371</v>
      </c>
      <c r="D444" s="357">
        <v>4607091389067</v>
      </c>
      <c r="E444" s="358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4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0"/>
      <c r="P444" s="360"/>
      <c r="Q444" s="360"/>
      <c r="R444" s="358"/>
      <c r="S444" s="34"/>
      <c r="T444" s="34"/>
      <c r="U444" s="35" t="s">
        <v>65</v>
      </c>
      <c r="V444" s="353">
        <v>0</v>
      </c>
      <c r="W444" s="354">
        <f t="shared" ref="W444:W461" si="21">IFERROR(IF(V444="",0,CEILING((V444/$H444),1)*$H444),"")</f>
        <v>0</v>
      </c>
      <c r="X444" s="36" t="str">
        <f t="shared" ref="X444:X452" si="22">IFERROR(IF(W444=0,"",ROUNDUP(W444/H444,0)*0.01196),"")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57">
        <v>4607091389067</v>
      </c>
      <c r="E445" s="358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5" t="s">
        <v>594</v>
      </c>
      <c r="O445" s="360"/>
      <c r="P445" s="360"/>
      <c r="Q445" s="360"/>
      <c r="R445" s="358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596</v>
      </c>
      <c r="C446" s="31">
        <v>4301011363</v>
      </c>
      <c r="D446" s="357">
        <v>4607091383522</v>
      </c>
      <c r="E446" s="358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0"/>
      <c r="P446" s="360"/>
      <c r="Q446" s="360"/>
      <c r="R446" s="358"/>
      <c r="S446" s="34"/>
      <c r="T446" s="34"/>
      <c r="U446" s="35" t="s">
        <v>65</v>
      </c>
      <c r="V446" s="353">
        <v>0</v>
      </c>
      <c r="W446" s="354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595</v>
      </c>
      <c r="B447" s="54" t="s">
        <v>597</v>
      </c>
      <c r="C447" s="31">
        <v>4301011779</v>
      </c>
      <c r="D447" s="357">
        <v>4607091383522</v>
      </c>
      <c r="E447" s="358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88" t="s">
        <v>598</v>
      </c>
      <c r="O447" s="360"/>
      <c r="P447" s="360"/>
      <c r="Q447" s="360"/>
      <c r="R447" s="358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599</v>
      </c>
      <c r="B448" s="54" t="s">
        <v>600</v>
      </c>
      <c r="C448" s="31">
        <v>4301011785</v>
      </c>
      <c r="D448" s="357">
        <v>4607091384437</v>
      </c>
      <c r="E448" s="358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3" t="s">
        <v>601</v>
      </c>
      <c r="O448" s="360"/>
      <c r="P448" s="360"/>
      <c r="Q448" s="360"/>
      <c r="R448" s="358"/>
      <c r="S448" s="34"/>
      <c r="T448" s="34"/>
      <c r="U448" s="35" t="s">
        <v>65</v>
      </c>
      <c r="V448" s="353">
        <v>0</v>
      </c>
      <c r="W448" s="354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602</v>
      </c>
      <c r="B449" s="54" t="s">
        <v>603</v>
      </c>
      <c r="C449" s="31">
        <v>4301011774</v>
      </c>
      <c r="D449" s="357">
        <v>4680115884502</v>
      </c>
      <c r="E449" s="358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380" t="s">
        <v>604</v>
      </c>
      <c r="O449" s="360"/>
      <c r="P449" s="360"/>
      <c r="Q449" s="360"/>
      <c r="R449" s="358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605</v>
      </c>
      <c r="B450" s="54" t="s">
        <v>606</v>
      </c>
      <c r="C450" s="31">
        <v>4301011365</v>
      </c>
      <c r="D450" s="357">
        <v>4607091389104</v>
      </c>
      <c r="E450" s="358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3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0"/>
      <c r="P450" s="360"/>
      <c r="Q450" s="360"/>
      <c r="R450" s="358"/>
      <c r="S450" s="34"/>
      <c r="T450" s="34"/>
      <c r="U450" s="35" t="s">
        <v>65</v>
      </c>
      <c r="V450" s="353">
        <v>0</v>
      </c>
      <c r="W450" s="354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605</v>
      </c>
      <c r="B451" s="54" t="s">
        <v>607</v>
      </c>
      <c r="C451" s="31">
        <v>4301011771</v>
      </c>
      <c r="D451" s="357">
        <v>4607091389104</v>
      </c>
      <c r="E451" s="358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608</v>
      </c>
      <c r="O451" s="360"/>
      <c r="P451" s="360"/>
      <c r="Q451" s="360"/>
      <c r="R451" s="358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hidden="1" customHeight="1" x14ac:dyDescent="0.25">
      <c r="A452" s="54" t="s">
        <v>609</v>
      </c>
      <c r="B452" s="54" t="s">
        <v>610</v>
      </c>
      <c r="C452" s="31">
        <v>4301011799</v>
      </c>
      <c r="D452" s="357">
        <v>4680115884519</v>
      </c>
      <c r="E452" s="358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32" t="s">
        <v>611</v>
      </c>
      <c r="O452" s="360"/>
      <c r="P452" s="360"/>
      <c r="Q452" s="360"/>
      <c r="R452" s="358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612</v>
      </c>
      <c r="B453" s="54" t="s">
        <v>613</v>
      </c>
      <c r="C453" s="31">
        <v>4301011367</v>
      </c>
      <c r="D453" s="357">
        <v>4680115880603</v>
      </c>
      <c r="E453" s="358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0"/>
      <c r="P453" s="360"/>
      <c r="Q453" s="360"/>
      <c r="R453" s="358"/>
      <c r="S453" s="34"/>
      <c r="T453" s="34"/>
      <c r="U453" s="35" t="s">
        <v>65</v>
      </c>
      <c r="V453" s="353">
        <v>0</v>
      </c>
      <c r="W453" s="354">
        <f t="shared" si="21"/>
        <v>0</v>
      </c>
      <c r="X453" s="36" t="str">
        <f t="shared" ref="X453:X458" si="23">IFERROR(IF(W453=0,"",ROUNDUP(W453/H453,0)*0.00937),"")</f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612</v>
      </c>
      <c r="B454" s="54" t="s">
        <v>614</v>
      </c>
      <c r="C454" s="31">
        <v>4301011778</v>
      </c>
      <c r="D454" s="357">
        <v>4680115880603</v>
      </c>
      <c r="E454" s="358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09" t="s">
        <v>615</v>
      </c>
      <c r="O454" s="360"/>
      <c r="P454" s="360"/>
      <c r="Q454" s="360"/>
      <c r="R454" s="358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4301011168</v>
      </c>
      <c r="D455" s="357">
        <v>4607091389999</v>
      </c>
      <c r="E455" s="358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0"/>
      <c r="P455" s="360"/>
      <c r="Q455" s="360"/>
      <c r="R455" s="358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616</v>
      </c>
      <c r="B456" s="54" t="s">
        <v>618</v>
      </c>
      <c r="C456" s="31">
        <v>4301011775</v>
      </c>
      <c r="D456" s="357">
        <v>4607091389999</v>
      </c>
      <c r="E456" s="358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4" t="s">
        <v>619</v>
      </c>
      <c r="O456" s="360"/>
      <c r="P456" s="360"/>
      <c r="Q456" s="360"/>
      <c r="R456" s="358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620</v>
      </c>
      <c r="B457" s="54" t="s">
        <v>621</v>
      </c>
      <c r="C457" s="31">
        <v>4301011372</v>
      </c>
      <c r="D457" s="357">
        <v>4680115882782</v>
      </c>
      <c r="E457" s="358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3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0"/>
      <c r="P457" s="360"/>
      <c r="Q457" s="360"/>
      <c r="R457" s="358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620</v>
      </c>
      <c r="B458" s="54" t="s">
        <v>622</v>
      </c>
      <c r="C458" s="31">
        <v>4301011770</v>
      </c>
      <c r="D458" s="357">
        <v>4680115882782</v>
      </c>
      <c r="E458" s="358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">
        <v>623</v>
      </c>
      <c r="O458" s="360"/>
      <c r="P458" s="360"/>
      <c r="Q458" s="360"/>
      <c r="R458" s="358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624</v>
      </c>
      <c r="B459" s="54" t="s">
        <v>625</v>
      </c>
      <c r="C459" s="31">
        <v>4301011190</v>
      </c>
      <c r="D459" s="357">
        <v>4607091389098</v>
      </c>
      <c r="E459" s="358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0"/>
      <c r="P459" s="360"/>
      <c r="Q459" s="360"/>
      <c r="R459" s="358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4301011366</v>
      </c>
      <c r="D460" s="357">
        <v>4607091389982</v>
      </c>
      <c r="E460" s="358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0"/>
      <c r="P460" s="360"/>
      <c r="Q460" s="360"/>
      <c r="R460" s="358"/>
      <c r="S460" s="34"/>
      <c r="T460" s="34"/>
      <c r="U460" s="35" t="s">
        <v>65</v>
      </c>
      <c r="V460" s="353">
        <v>0</v>
      </c>
      <c r="W460" s="354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626</v>
      </c>
      <c r="B461" s="54" t="s">
        <v>628</v>
      </c>
      <c r="C461" s="31">
        <v>4301011784</v>
      </c>
      <c r="D461" s="357">
        <v>4607091389982</v>
      </c>
      <c r="E461" s="358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12" t="s">
        <v>629</v>
      </c>
      <c r="O461" s="360"/>
      <c r="P461" s="360"/>
      <c r="Q461" s="360"/>
      <c r="R461" s="358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hidden="1" x14ac:dyDescent="0.2">
      <c r="A462" s="364"/>
      <c r="B462" s="365"/>
      <c r="C462" s="365"/>
      <c r="D462" s="365"/>
      <c r="E462" s="365"/>
      <c r="F462" s="365"/>
      <c r="G462" s="365"/>
      <c r="H462" s="365"/>
      <c r="I462" s="365"/>
      <c r="J462" s="365"/>
      <c r="K462" s="365"/>
      <c r="L462" s="365"/>
      <c r="M462" s="366"/>
      <c r="N462" s="361" t="s">
        <v>66</v>
      </c>
      <c r="O462" s="362"/>
      <c r="P462" s="362"/>
      <c r="Q462" s="362"/>
      <c r="R462" s="362"/>
      <c r="S462" s="362"/>
      <c r="T462" s="363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356"/>
      <c r="Z462" s="356"/>
    </row>
    <row r="463" spans="1:53" hidden="1" x14ac:dyDescent="0.2">
      <c r="A463" s="36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61" t="s">
        <v>66</v>
      </c>
      <c r="O463" s="362"/>
      <c r="P463" s="362"/>
      <c r="Q463" s="362"/>
      <c r="R463" s="362"/>
      <c r="S463" s="362"/>
      <c r="T463" s="363"/>
      <c r="U463" s="37" t="s">
        <v>65</v>
      </c>
      <c r="V463" s="355">
        <f>IFERROR(SUM(V444:V461),"0")</f>
        <v>0</v>
      </c>
      <c r="W463" s="355">
        <f>IFERROR(SUM(W444:W461),"0")</f>
        <v>0</v>
      </c>
      <c r="X463" s="37"/>
      <c r="Y463" s="356"/>
      <c r="Z463" s="356"/>
    </row>
    <row r="464" spans="1:53" ht="14.25" hidden="1" customHeight="1" x14ac:dyDescent="0.25">
      <c r="A464" s="369" t="s">
        <v>97</v>
      </c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5"/>
      <c r="N464" s="365"/>
      <c r="O464" s="365"/>
      <c r="P464" s="365"/>
      <c r="Q464" s="365"/>
      <c r="R464" s="365"/>
      <c r="S464" s="365"/>
      <c r="T464" s="365"/>
      <c r="U464" s="365"/>
      <c r="V464" s="365"/>
      <c r="W464" s="365"/>
      <c r="X464" s="365"/>
      <c r="Y464" s="348"/>
      <c r="Z464" s="348"/>
    </row>
    <row r="465" spans="1:53" ht="16.5" hidden="1" customHeight="1" x14ac:dyDescent="0.25">
      <c r="A465" s="54" t="s">
        <v>630</v>
      </c>
      <c r="B465" s="54" t="s">
        <v>631</v>
      </c>
      <c r="C465" s="31">
        <v>4301020222</v>
      </c>
      <c r="D465" s="357">
        <v>4607091388930</v>
      </c>
      <c r="E465" s="358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58"/>
      <c r="S465" s="34"/>
      <c r="T465" s="34"/>
      <c r="U465" s="35" t="s">
        <v>65</v>
      </c>
      <c r="V465" s="353">
        <v>0</v>
      </c>
      <c r="W465" s="354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8" t="s">
        <v>1</v>
      </c>
    </row>
    <row r="466" spans="1:53" ht="16.5" hidden="1" customHeight="1" x14ac:dyDescent="0.25">
      <c r="A466" s="54" t="s">
        <v>632</v>
      </c>
      <c r="B466" s="54" t="s">
        <v>633</v>
      </c>
      <c r="C466" s="31">
        <v>4301020206</v>
      </c>
      <c r="D466" s="357">
        <v>4680115880054</v>
      </c>
      <c r="E466" s="358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58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hidden="1" x14ac:dyDescent="0.2">
      <c r="A467" s="364"/>
      <c r="B467" s="365"/>
      <c r="C467" s="365"/>
      <c r="D467" s="365"/>
      <c r="E467" s="365"/>
      <c r="F467" s="365"/>
      <c r="G467" s="365"/>
      <c r="H467" s="365"/>
      <c r="I467" s="365"/>
      <c r="J467" s="365"/>
      <c r="K467" s="365"/>
      <c r="L467" s="365"/>
      <c r="M467" s="366"/>
      <c r="N467" s="361" t="s">
        <v>66</v>
      </c>
      <c r="O467" s="362"/>
      <c r="P467" s="362"/>
      <c r="Q467" s="362"/>
      <c r="R467" s="362"/>
      <c r="S467" s="362"/>
      <c r="T467" s="363"/>
      <c r="U467" s="37" t="s">
        <v>67</v>
      </c>
      <c r="V467" s="355">
        <f>IFERROR(V465/H465,"0")+IFERROR(V466/H466,"0")</f>
        <v>0</v>
      </c>
      <c r="W467" s="355">
        <f>IFERROR(W465/H465,"0")+IFERROR(W466/H466,"0")</f>
        <v>0</v>
      </c>
      <c r="X467" s="355">
        <f>IFERROR(IF(X465="",0,X465),"0")+IFERROR(IF(X466="",0,X466),"0")</f>
        <v>0</v>
      </c>
      <c r="Y467" s="356"/>
      <c r="Z467" s="356"/>
    </row>
    <row r="468" spans="1:53" hidden="1" x14ac:dyDescent="0.2">
      <c r="A468" s="36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61" t="s">
        <v>66</v>
      </c>
      <c r="O468" s="362"/>
      <c r="P468" s="362"/>
      <c r="Q468" s="362"/>
      <c r="R468" s="362"/>
      <c r="S468" s="362"/>
      <c r="T468" s="363"/>
      <c r="U468" s="37" t="s">
        <v>65</v>
      </c>
      <c r="V468" s="355">
        <f>IFERROR(SUM(V465:V466),"0")</f>
        <v>0</v>
      </c>
      <c r="W468" s="355">
        <f>IFERROR(SUM(W465:W466),"0")</f>
        <v>0</v>
      </c>
      <c r="X468" s="37"/>
      <c r="Y468" s="356"/>
      <c r="Z468" s="356"/>
    </row>
    <row r="469" spans="1:53" ht="14.25" hidden="1" customHeight="1" x14ac:dyDescent="0.25">
      <c r="A469" s="369" t="s">
        <v>60</v>
      </c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5"/>
      <c r="N469" s="365"/>
      <c r="O469" s="365"/>
      <c r="P469" s="365"/>
      <c r="Q469" s="365"/>
      <c r="R469" s="365"/>
      <c r="S469" s="365"/>
      <c r="T469" s="365"/>
      <c r="U469" s="365"/>
      <c r="V469" s="365"/>
      <c r="W469" s="365"/>
      <c r="X469" s="365"/>
      <c r="Y469" s="348"/>
      <c r="Z469" s="348"/>
    </row>
    <row r="470" spans="1:53" ht="27" hidden="1" customHeight="1" x14ac:dyDescent="0.25">
      <c r="A470" s="54" t="s">
        <v>634</v>
      </c>
      <c r="B470" s="54" t="s">
        <v>635</v>
      </c>
      <c r="C470" s="31">
        <v>4301031252</v>
      </c>
      <c r="D470" s="357">
        <v>4680115883116</v>
      </c>
      <c r="E470" s="358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58"/>
      <c r="S470" s="34"/>
      <c r="T470" s="34"/>
      <c r="U470" s="35" t="s">
        <v>65</v>
      </c>
      <c r="V470" s="353">
        <v>0</v>
      </c>
      <c r="W470" s="354">
        <f t="shared" ref="W470:W475" si="24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636</v>
      </c>
      <c r="B471" s="54" t="s">
        <v>637</v>
      </c>
      <c r="C471" s="31">
        <v>4301031248</v>
      </c>
      <c r="D471" s="357">
        <v>4680115883093</v>
      </c>
      <c r="E471" s="358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58"/>
      <c r="S471" s="34"/>
      <c r="T471" s="34"/>
      <c r="U471" s="35" t="s">
        <v>65</v>
      </c>
      <c r="V471" s="353">
        <v>0</v>
      </c>
      <c r="W471" s="354">
        <f t="shared" si="24"/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638</v>
      </c>
      <c r="B472" s="54" t="s">
        <v>639</v>
      </c>
      <c r="C472" s="31">
        <v>4301031250</v>
      </c>
      <c r="D472" s="357">
        <v>4680115883109</v>
      </c>
      <c r="E472" s="358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58"/>
      <c r="S472" s="34"/>
      <c r="T472" s="34"/>
      <c r="U472" s="35" t="s">
        <v>65</v>
      </c>
      <c r="V472" s="353">
        <v>0</v>
      </c>
      <c r="W472" s="354">
        <f t="shared" si="24"/>
        <v>0</v>
      </c>
      <c r="X472" s="36" t="str">
        <f>IFERROR(IF(W472=0,"",ROUNDUP(W472/H472,0)*0.01196),"")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640</v>
      </c>
      <c r="B473" s="54" t="s">
        <v>641</v>
      </c>
      <c r="C473" s="31">
        <v>4301031249</v>
      </c>
      <c r="D473" s="357">
        <v>4680115882072</v>
      </c>
      <c r="E473" s="358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58"/>
      <c r="S473" s="34"/>
      <c r="T473" s="34"/>
      <c r="U473" s="35" t="s">
        <v>65</v>
      </c>
      <c r="V473" s="353">
        <v>0</v>
      </c>
      <c r="W473" s="354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4301031251</v>
      </c>
      <c r="D474" s="357">
        <v>4680115882102</v>
      </c>
      <c r="E474" s="358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58"/>
      <c r="S474" s="34"/>
      <c r="T474" s="34"/>
      <c r="U474" s="35" t="s">
        <v>65</v>
      </c>
      <c r="V474" s="353">
        <v>0</v>
      </c>
      <c r="W474" s="354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4301031253</v>
      </c>
      <c r="D475" s="357">
        <v>4680115882096</v>
      </c>
      <c r="E475" s="358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58"/>
      <c r="S475" s="34"/>
      <c r="T475" s="34"/>
      <c r="U475" s="35" t="s">
        <v>65</v>
      </c>
      <c r="V475" s="353">
        <v>0</v>
      </c>
      <c r="W475" s="354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hidden="1" x14ac:dyDescent="0.2">
      <c r="A476" s="364"/>
      <c r="B476" s="365"/>
      <c r="C476" s="365"/>
      <c r="D476" s="365"/>
      <c r="E476" s="365"/>
      <c r="F476" s="365"/>
      <c r="G476" s="365"/>
      <c r="H476" s="365"/>
      <c r="I476" s="365"/>
      <c r="J476" s="365"/>
      <c r="K476" s="365"/>
      <c r="L476" s="365"/>
      <c r="M476" s="366"/>
      <c r="N476" s="361" t="s">
        <v>66</v>
      </c>
      <c r="O476" s="362"/>
      <c r="P476" s="362"/>
      <c r="Q476" s="362"/>
      <c r="R476" s="362"/>
      <c r="S476" s="362"/>
      <c r="T476" s="363"/>
      <c r="U476" s="37" t="s">
        <v>67</v>
      </c>
      <c r="V476" s="355">
        <f>IFERROR(V470/H470,"0")+IFERROR(V471/H471,"0")+IFERROR(V472/H472,"0")+IFERROR(V473/H473,"0")+IFERROR(V474/H474,"0")+IFERROR(V475/H475,"0")</f>
        <v>0</v>
      </c>
      <c r="W476" s="355">
        <f>IFERROR(W470/H470,"0")+IFERROR(W471/H471,"0")+IFERROR(W472/H472,"0")+IFERROR(W473/H473,"0")+IFERROR(W474/H474,"0")+IFERROR(W475/H475,"0")</f>
        <v>0</v>
      </c>
      <c r="X476" s="355">
        <f>IFERROR(IF(X470="",0,X470),"0")+IFERROR(IF(X471="",0,X471),"0")+IFERROR(IF(X472="",0,X472),"0")+IFERROR(IF(X473="",0,X473),"0")+IFERROR(IF(X474="",0,X474),"0")+IFERROR(IF(X475="",0,X475),"0")</f>
        <v>0</v>
      </c>
      <c r="Y476" s="356"/>
      <c r="Z476" s="356"/>
    </row>
    <row r="477" spans="1:53" hidden="1" x14ac:dyDescent="0.2">
      <c r="A477" s="36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61" t="s">
        <v>66</v>
      </c>
      <c r="O477" s="362"/>
      <c r="P477" s="362"/>
      <c r="Q477" s="362"/>
      <c r="R477" s="362"/>
      <c r="S477" s="362"/>
      <c r="T477" s="363"/>
      <c r="U477" s="37" t="s">
        <v>65</v>
      </c>
      <c r="V477" s="355">
        <f>IFERROR(SUM(V470:V475),"0")</f>
        <v>0</v>
      </c>
      <c r="W477" s="355">
        <f>IFERROR(SUM(W470:W475),"0")</f>
        <v>0</v>
      </c>
      <c r="X477" s="37"/>
      <c r="Y477" s="356"/>
      <c r="Z477" s="356"/>
    </row>
    <row r="478" spans="1:53" ht="14.25" hidden="1" customHeight="1" x14ac:dyDescent="0.25">
      <c r="A478" s="369" t="s">
        <v>68</v>
      </c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365"/>
      <c r="U478" s="365"/>
      <c r="V478" s="365"/>
      <c r="W478" s="365"/>
      <c r="X478" s="365"/>
      <c r="Y478" s="348"/>
      <c r="Z478" s="348"/>
    </row>
    <row r="479" spans="1:53" ht="16.5" hidden="1" customHeight="1" x14ac:dyDescent="0.25">
      <c r="A479" s="54" t="s">
        <v>646</v>
      </c>
      <c r="B479" s="54" t="s">
        <v>647</v>
      </c>
      <c r="C479" s="31">
        <v>4301051230</v>
      </c>
      <c r="D479" s="357">
        <v>4607091383409</v>
      </c>
      <c r="E479" s="358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58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hidden="1" customHeight="1" x14ac:dyDescent="0.25">
      <c r="A480" s="54" t="s">
        <v>648</v>
      </c>
      <c r="B480" s="54" t="s">
        <v>649</v>
      </c>
      <c r="C480" s="31">
        <v>4301051231</v>
      </c>
      <c r="D480" s="357">
        <v>4607091383416</v>
      </c>
      <c r="E480" s="358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58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hidden="1" customHeight="1" x14ac:dyDescent="0.25">
      <c r="A481" s="54" t="s">
        <v>650</v>
      </c>
      <c r="B481" s="54" t="s">
        <v>651</v>
      </c>
      <c r="C481" s="31">
        <v>4301051058</v>
      </c>
      <c r="D481" s="357">
        <v>4680115883536</v>
      </c>
      <c r="E481" s="358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0"/>
      <c r="P481" s="360"/>
      <c r="Q481" s="360"/>
      <c r="R481" s="358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hidden="1" x14ac:dyDescent="0.2">
      <c r="A482" s="36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66"/>
      <c r="N482" s="361" t="s">
        <v>66</v>
      </c>
      <c r="O482" s="362"/>
      <c r="P482" s="362"/>
      <c r="Q482" s="362"/>
      <c r="R482" s="362"/>
      <c r="S482" s="362"/>
      <c r="T482" s="363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hidden="1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61" t="s">
        <v>66</v>
      </c>
      <c r="O483" s="362"/>
      <c r="P483" s="362"/>
      <c r="Q483" s="362"/>
      <c r="R483" s="362"/>
      <c r="S483" s="362"/>
      <c r="T483" s="363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hidden="1" customHeight="1" x14ac:dyDescent="0.2">
      <c r="A484" s="446" t="s">
        <v>652</v>
      </c>
      <c r="B484" s="447"/>
      <c r="C484" s="447"/>
      <c r="D484" s="447"/>
      <c r="E484" s="447"/>
      <c r="F484" s="447"/>
      <c r="G484" s="447"/>
      <c r="H484" s="447"/>
      <c r="I484" s="447"/>
      <c r="J484" s="447"/>
      <c r="K484" s="447"/>
      <c r="L484" s="447"/>
      <c r="M484" s="447"/>
      <c r="N484" s="447"/>
      <c r="O484" s="447"/>
      <c r="P484" s="447"/>
      <c r="Q484" s="447"/>
      <c r="R484" s="447"/>
      <c r="S484" s="447"/>
      <c r="T484" s="447"/>
      <c r="U484" s="447"/>
      <c r="V484" s="447"/>
      <c r="W484" s="447"/>
      <c r="X484" s="447"/>
      <c r="Y484" s="48"/>
      <c r="Z484" s="48"/>
    </row>
    <row r="485" spans="1:53" ht="16.5" hidden="1" customHeight="1" x14ac:dyDescent="0.25">
      <c r="A485" s="399" t="s">
        <v>653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9"/>
      <c r="Z485" s="349"/>
    </row>
    <row r="486" spans="1:53" ht="14.25" hidden="1" customHeight="1" x14ac:dyDescent="0.25">
      <c r="A486" s="369" t="s">
        <v>105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48"/>
      <c r="Z486" s="348"/>
    </row>
    <row r="487" spans="1:53" ht="27" hidden="1" customHeight="1" x14ac:dyDescent="0.25">
      <c r="A487" s="54" t="s">
        <v>654</v>
      </c>
      <c r="B487" s="54" t="s">
        <v>655</v>
      </c>
      <c r="C487" s="31">
        <v>4301011763</v>
      </c>
      <c r="D487" s="357">
        <v>4640242181011</v>
      </c>
      <c r="E487" s="358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619" t="s">
        <v>656</v>
      </c>
      <c r="O487" s="360"/>
      <c r="P487" s="360"/>
      <c r="Q487" s="360"/>
      <c r="R487" s="358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4301011585</v>
      </c>
      <c r="D488" s="357">
        <v>4640242180441</v>
      </c>
      <c r="E488" s="358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38" t="s">
        <v>659</v>
      </c>
      <c r="O488" s="360"/>
      <c r="P488" s="360"/>
      <c r="Q488" s="360"/>
      <c r="R488" s="358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660</v>
      </c>
      <c r="B489" s="54" t="s">
        <v>661</v>
      </c>
      <c r="C489" s="31">
        <v>4301011584</v>
      </c>
      <c r="D489" s="357">
        <v>4640242180564</v>
      </c>
      <c r="E489" s="358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81" t="s">
        <v>662</v>
      </c>
      <c r="O489" s="360"/>
      <c r="P489" s="360"/>
      <c r="Q489" s="360"/>
      <c r="R489" s="358"/>
      <c r="S489" s="34"/>
      <c r="T489" s="34"/>
      <c r="U489" s="35" t="s">
        <v>65</v>
      </c>
      <c r="V489" s="353">
        <v>0</v>
      </c>
      <c r="W489" s="35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31" t="s">
        <v>1</v>
      </c>
    </row>
    <row r="490" spans="1:53" ht="27" hidden="1" customHeight="1" x14ac:dyDescent="0.25">
      <c r="A490" s="54" t="s">
        <v>663</v>
      </c>
      <c r="B490" s="54" t="s">
        <v>664</v>
      </c>
      <c r="C490" s="31">
        <v>4301011762</v>
      </c>
      <c r="D490" s="357">
        <v>4640242180922</v>
      </c>
      <c r="E490" s="358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86" t="s">
        <v>665</v>
      </c>
      <c r="O490" s="360"/>
      <c r="P490" s="360"/>
      <c r="Q490" s="360"/>
      <c r="R490" s="358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666</v>
      </c>
      <c r="B491" s="54" t="s">
        <v>667</v>
      </c>
      <c r="C491" s="31">
        <v>4301011551</v>
      </c>
      <c r="D491" s="357">
        <v>4640242180038</v>
      </c>
      <c r="E491" s="358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390" t="s">
        <v>668</v>
      </c>
      <c r="O491" s="360"/>
      <c r="P491" s="360"/>
      <c r="Q491" s="360"/>
      <c r="R491" s="358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hidden="1" x14ac:dyDescent="0.2">
      <c r="A492" s="364"/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6"/>
      <c r="N492" s="361" t="s">
        <v>66</v>
      </c>
      <c r="O492" s="362"/>
      <c r="P492" s="362"/>
      <c r="Q492" s="362"/>
      <c r="R492" s="362"/>
      <c r="S492" s="362"/>
      <c r="T492" s="363"/>
      <c r="U492" s="37" t="s">
        <v>67</v>
      </c>
      <c r="V492" s="355">
        <f>IFERROR(V487/H487,"0")+IFERROR(V488/H488,"0")+IFERROR(V489/H489,"0")+IFERROR(V490/H490,"0")+IFERROR(V491/H491,"0")</f>
        <v>0</v>
      </c>
      <c r="W492" s="355">
        <f>IFERROR(W487/H487,"0")+IFERROR(W488/H488,"0")+IFERROR(W489/H489,"0")+IFERROR(W490/H490,"0")+IFERROR(W491/H491,"0")</f>
        <v>0</v>
      </c>
      <c r="X492" s="355">
        <f>IFERROR(IF(X487="",0,X487),"0")+IFERROR(IF(X488="",0,X488),"0")+IFERROR(IF(X489="",0,X489),"0")+IFERROR(IF(X490="",0,X490),"0")+IFERROR(IF(X491="",0,X491),"0")</f>
        <v>0</v>
      </c>
      <c r="Y492" s="356"/>
      <c r="Z492" s="356"/>
    </row>
    <row r="493" spans="1:53" hidden="1" x14ac:dyDescent="0.2">
      <c r="A493" s="365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61" t="s">
        <v>66</v>
      </c>
      <c r="O493" s="362"/>
      <c r="P493" s="362"/>
      <c r="Q493" s="362"/>
      <c r="R493" s="362"/>
      <c r="S493" s="362"/>
      <c r="T493" s="363"/>
      <c r="U493" s="37" t="s">
        <v>65</v>
      </c>
      <c r="V493" s="355">
        <f>IFERROR(SUM(V487:V491),"0")</f>
        <v>0</v>
      </c>
      <c r="W493" s="355">
        <f>IFERROR(SUM(W487:W491),"0")</f>
        <v>0</v>
      </c>
      <c r="X493" s="37"/>
      <c r="Y493" s="356"/>
      <c r="Z493" s="356"/>
    </row>
    <row r="494" spans="1:53" ht="14.25" hidden="1" customHeight="1" x14ac:dyDescent="0.25">
      <c r="A494" s="369" t="s">
        <v>97</v>
      </c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5"/>
      <c r="N494" s="365"/>
      <c r="O494" s="365"/>
      <c r="P494" s="365"/>
      <c r="Q494" s="365"/>
      <c r="R494" s="365"/>
      <c r="S494" s="365"/>
      <c r="T494" s="365"/>
      <c r="U494" s="365"/>
      <c r="V494" s="365"/>
      <c r="W494" s="365"/>
      <c r="X494" s="365"/>
      <c r="Y494" s="348"/>
      <c r="Z494" s="348"/>
    </row>
    <row r="495" spans="1:53" ht="27" hidden="1" customHeight="1" x14ac:dyDescent="0.25">
      <c r="A495" s="54" t="s">
        <v>669</v>
      </c>
      <c r="B495" s="54" t="s">
        <v>670</v>
      </c>
      <c r="C495" s="31">
        <v>4301020260</v>
      </c>
      <c r="D495" s="357">
        <v>4640242180526</v>
      </c>
      <c r="E495" s="358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608" t="s">
        <v>671</v>
      </c>
      <c r="O495" s="360"/>
      <c r="P495" s="360"/>
      <c r="Q495" s="360"/>
      <c r="R495" s="358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hidden="1" customHeight="1" x14ac:dyDescent="0.25">
      <c r="A496" s="54" t="s">
        <v>672</v>
      </c>
      <c r="B496" s="54" t="s">
        <v>673</v>
      </c>
      <c r="C496" s="31">
        <v>4301020269</v>
      </c>
      <c r="D496" s="357">
        <v>4640242180519</v>
      </c>
      <c r="E496" s="358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631" t="s">
        <v>674</v>
      </c>
      <c r="O496" s="360"/>
      <c r="P496" s="360"/>
      <c r="Q496" s="360"/>
      <c r="R496" s="358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hidden="1" customHeight="1" x14ac:dyDescent="0.25">
      <c r="A497" s="54" t="s">
        <v>675</v>
      </c>
      <c r="B497" s="54" t="s">
        <v>676</v>
      </c>
      <c r="C497" s="31">
        <v>4301020309</v>
      </c>
      <c r="D497" s="357">
        <v>4640242180090</v>
      </c>
      <c r="E497" s="358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91" t="s">
        <v>677</v>
      </c>
      <c r="O497" s="360"/>
      <c r="P497" s="360"/>
      <c r="Q497" s="360"/>
      <c r="R497" s="358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idden="1" x14ac:dyDescent="0.2">
      <c r="A498" s="36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66"/>
      <c r="N498" s="361" t="s">
        <v>66</v>
      </c>
      <c r="O498" s="362"/>
      <c r="P498" s="362"/>
      <c r="Q498" s="362"/>
      <c r="R498" s="362"/>
      <c r="S498" s="362"/>
      <c r="T498" s="363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hidden="1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61" t="s">
        <v>66</v>
      </c>
      <c r="O499" s="362"/>
      <c r="P499" s="362"/>
      <c r="Q499" s="362"/>
      <c r="R499" s="362"/>
      <c r="S499" s="362"/>
      <c r="T499" s="363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hidden="1" customHeight="1" x14ac:dyDescent="0.25">
      <c r="A500" s="369" t="s">
        <v>60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8"/>
      <c r="Z500" s="348"/>
    </row>
    <row r="501" spans="1:53" ht="27" hidden="1" customHeight="1" x14ac:dyDescent="0.25">
      <c r="A501" s="54" t="s">
        <v>678</v>
      </c>
      <c r="B501" s="54" t="s">
        <v>679</v>
      </c>
      <c r="C501" s="31">
        <v>4301031280</v>
      </c>
      <c r="D501" s="357">
        <v>4640242180816</v>
      </c>
      <c r="E501" s="358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97" t="s">
        <v>680</v>
      </c>
      <c r="O501" s="360"/>
      <c r="P501" s="360"/>
      <c r="Q501" s="360"/>
      <c r="R501" s="358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681</v>
      </c>
      <c r="B502" s="54" t="s">
        <v>682</v>
      </c>
      <c r="C502" s="31">
        <v>4301031244</v>
      </c>
      <c r="D502" s="357">
        <v>4640242180595</v>
      </c>
      <c r="E502" s="358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6" t="s">
        <v>683</v>
      </c>
      <c r="O502" s="360"/>
      <c r="P502" s="360"/>
      <c r="Q502" s="360"/>
      <c r="R502" s="358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684</v>
      </c>
      <c r="B503" s="54" t="s">
        <v>685</v>
      </c>
      <c r="C503" s="31">
        <v>4301031203</v>
      </c>
      <c r="D503" s="357">
        <v>4640242180908</v>
      </c>
      <c r="E503" s="358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605" t="s">
        <v>686</v>
      </c>
      <c r="O503" s="360"/>
      <c r="P503" s="360"/>
      <c r="Q503" s="360"/>
      <c r="R503" s="358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687</v>
      </c>
      <c r="B504" s="54" t="s">
        <v>688</v>
      </c>
      <c r="C504" s="31">
        <v>4301031200</v>
      </c>
      <c r="D504" s="357">
        <v>4640242180489</v>
      </c>
      <c r="E504" s="358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9" t="s">
        <v>689</v>
      </c>
      <c r="O504" s="360"/>
      <c r="P504" s="360"/>
      <c r="Q504" s="360"/>
      <c r="R504" s="358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idden="1" x14ac:dyDescent="0.2">
      <c r="A505" s="364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6"/>
      <c r="N505" s="361" t="s">
        <v>66</v>
      </c>
      <c r="O505" s="362"/>
      <c r="P505" s="362"/>
      <c r="Q505" s="362"/>
      <c r="R505" s="362"/>
      <c r="S505" s="362"/>
      <c r="T505" s="363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hidden="1" x14ac:dyDescent="0.2">
      <c r="A506" s="365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61" t="s">
        <v>66</v>
      </c>
      <c r="O506" s="362"/>
      <c r="P506" s="362"/>
      <c r="Q506" s="362"/>
      <c r="R506" s="362"/>
      <c r="S506" s="362"/>
      <c r="T506" s="363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hidden="1" customHeight="1" x14ac:dyDescent="0.25">
      <c r="A507" s="369" t="s">
        <v>68</v>
      </c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V507" s="365"/>
      <c r="W507" s="365"/>
      <c r="X507" s="365"/>
      <c r="Y507" s="348"/>
      <c r="Z507" s="348"/>
    </row>
    <row r="508" spans="1:53" ht="27" hidden="1" customHeight="1" x14ac:dyDescent="0.25">
      <c r="A508" s="54" t="s">
        <v>690</v>
      </c>
      <c r="B508" s="54" t="s">
        <v>691</v>
      </c>
      <c r="C508" s="31">
        <v>4301051310</v>
      </c>
      <c r="D508" s="357">
        <v>4680115880870</v>
      </c>
      <c r="E508" s="358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4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0"/>
      <c r="P508" s="360"/>
      <c r="Q508" s="360"/>
      <c r="R508" s="358"/>
      <c r="S508" s="34"/>
      <c r="T508" s="34"/>
      <c r="U508" s="35" t="s">
        <v>65</v>
      </c>
      <c r="V508" s="353">
        <v>0</v>
      </c>
      <c r="W508" s="354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4301051510</v>
      </c>
      <c r="D509" s="357">
        <v>4640242180540</v>
      </c>
      <c r="E509" s="358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630" t="s">
        <v>694</v>
      </c>
      <c r="O509" s="360"/>
      <c r="P509" s="360"/>
      <c r="Q509" s="360"/>
      <c r="R509" s="358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695</v>
      </c>
      <c r="B510" s="54" t="s">
        <v>696</v>
      </c>
      <c r="C510" s="31">
        <v>4301051390</v>
      </c>
      <c r="D510" s="357">
        <v>4640242181233</v>
      </c>
      <c r="E510" s="358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6" t="s">
        <v>697</v>
      </c>
      <c r="O510" s="360"/>
      <c r="P510" s="360"/>
      <c r="Q510" s="360"/>
      <c r="R510" s="358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698</v>
      </c>
      <c r="B511" s="54" t="s">
        <v>699</v>
      </c>
      <c r="C511" s="31">
        <v>4301051508</v>
      </c>
      <c r="D511" s="357">
        <v>4640242180557</v>
      </c>
      <c r="E511" s="358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74" t="s">
        <v>700</v>
      </c>
      <c r="O511" s="360"/>
      <c r="P511" s="360"/>
      <c r="Q511" s="360"/>
      <c r="R511" s="358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701</v>
      </c>
      <c r="B512" s="54" t="s">
        <v>702</v>
      </c>
      <c r="C512" s="31">
        <v>4301051448</v>
      </c>
      <c r="D512" s="357">
        <v>4640242181226</v>
      </c>
      <c r="E512" s="358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703</v>
      </c>
      <c r="O512" s="360"/>
      <c r="P512" s="360"/>
      <c r="Q512" s="360"/>
      <c r="R512" s="358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hidden="1" x14ac:dyDescent="0.2">
      <c r="A513" s="364"/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6"/>
      <c r="N513" s="361" t="s">
        <v>66</v>
      </c>
      <c r="O513" s="362"/>
      <c r="P513" s="362"/>
      <c r="Q513" s="362"/>
      <c r="R513" s="362"/>
      <c r="S513" s="362"/>
      <c r="T513" s="363"/>
      <c r="U513" s="37" t="s">
        <v>67</v>
      </c>
      <c r="V513" s="355">
        <f>IFERROR(V508/H508,"0")+IFERROR(V509/H509,"0")+IFERROR(V510/H510,"0")+IFERROR(V511/H511,"0")+IFERROR(V512/H512,"0")</f>
        <v>0</v>
      </c>
      <c r="W513" s="355">
        <f>IFERROR(W508/H508,"0")+IFERROR(W509/H509,"0")+IFERROR(W510/H510,"0")+IFERROR(W511/H511,"0")+IFERROR(W512/H512,"0")</f>
        <v>0</v>
      </c>
      <c r="X513" s="355">
        <f>IFERROR(IF(X508="",0,X508),"0")+IFERROR(IF(X509="",0,X509),"0")+IFERROR(IF(X510="",0,X510),"0")+IFERROR(IF(X511="",0,X511),"0")+IFERROR(IF(X512="",0,X512),"0")</f>
        <v>0</v>
      </c>
      <c r="Y513" s="356"/>
      <c r="Z513" s="356"/>
    </row>
    <row r="514" spans="1:29" hidden="1" x14ac:dyDescent="0.2">
      <c r="A514" s="365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61" t="s">
        <v>66</v>
      </c>
      <c r="O514" s="362"/>
      <c r="P514" s="362"/>
      <c r="Q514" s="362"/>
      <c r="R514" s="362"/>
      <c r="S514" s="362"/>
      <c r="T514" s="363"/>
      <c r="U514" s="37" t="s">
        <v>65</v>
      </c>
      <c r="V514" s="355">
        <f>IFERROR(SUM(V508:V512),"0")</f>
        <v>0</v>
      </c>
      <c r="W514" s="355">
        <f>IFERROR(SUM(W508:W512),"0")</f>
        <v>0</v>
      </c>
      <c r="X514" s="37"/>
      <c r="Y514" s="356"/>
      <c r="Z514" s="356"/>
    </row>
    <row r="515" spans="1:29" ht="15" customHeight="1" x14ac:dyDescent="0.2">
      <c r="A515" s="614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420"/>
      <c r="N515" s="423" t="s">
        <v>704</v>
      </c>
      <c r="O515" s="424"/>
      <c r="P515" s="424"/>
      <c r="Q515" s="424"/>
      <c r="R515" s="424"/>
      <c r="S515" s="424"/>
      <c r="T515" s="425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8825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8860.7000000000007</v>
      </c>
      <c r="X515" s="37"/>
      <c r="Y515" s="356"/>
      <c r="Z515" s="356"/>
    </row>
    <row r="516" spans="1:29" x14ac:dyDescent="0.2">
      <c r="A516" s="365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420"/>
      <c r="N516" s="423" t="s">
        <v>705</v>
      </c>
      <c r="O516" s="424"/>
      <c r="P516" s="424"/>
      <c r="Q516" s="424"/>
      <c r="R516" s="424"/>
      <c r="S516" s="424"/>
      <c r="T516" s="425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9172.7333333333336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9209.6440000000002</v>
      </c>
      <c r="X516" s="37"/>
      <c r="Y516" s="356"/>
      <c r="Z516" s="356"/>
    </row>
    <row r="517" spans="1:29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420"/>
      <c r="N517" s="423" t="s">
        <v>706</v>
      </c>
      <c r="O517" s="424"/>
      <c r="P517" s="424"/>
      <c r="Q517" s="424"/>
      <c r="R517" s="424"/>
      <c r="S517" s="424"/>
      <c r="T517" s="425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14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14</v>
      </c>
      <c r="X517" s="37"/>
      <c r="Y517" s="356"/>
      <c r="Z517" s="356"/>
    </row>
    <row r="518" spans="1:29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420"/>
      <c r="N518" s="423" t="s">
        <v>708</v>
      </c>
      <c r="O518" s="424"/>
      <c r="P518" s="424"/>
      <c r="Q518" s="424"/>
      <c r="R518" s="424"/>
      <c r="S518" s="424"/>
      <c r="T518" s="425"/>
      <c r="U518" s="37" t="s">
        <v>65</v>
      </c>
      <c r="V518" s="355">
        <f>GrossWeightTotal+PalletQtyTotal*25</f>
        <v>9522.7333333333336</v>
      </c>
      <c r="W518" s="355">
        <f>GrossWeightTotalR+PalletQtyTotalR*25</f>
        <v>9559.6440000000002</v>
      </c>
      <c r="X518" s="37"/>
      <c r="Y518" s="356"/>
      <c r="Z518" s="356"/>
    </row>
    <row r="519" spans="1:29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420"/>
      <c r="N519" s="423" t="s">
        <v>709</v>
      </c>
      <c r="O519" s="424"/>
      <c r="P519" s="424"/>
      <c r="Q519" s="424"/>
      <c r="R519" s="424"/>
      <c r="S519" s="424"/>
      <c r="T519" s="425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868.33333333333337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871</v>
      </c>
      <c r="X519" s="37"/>
      <c r="Y519" s="356"/>
      <c r="Z519" s="356"/>
    </row>
    <row r="520" spans="1:29" ht="14.25" hidden="1" customHeight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20"/>
      <c r="N520" s="423" t="s">
        <v>710</v>
      </c>
      <c r="O520" s="424"/>
      <c r="P520" s="424"/>
      <c r="Q520" s="424"/>
      <c r="R520" s="424"/>
      <c r="S520" s="424"/>
      <c r="T520" s="425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14.233509999999999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415" t="s">
        <v>95</v>
      </c>
      <c r="D522" s="525"/>
      <c r="E522" s="525"/>
      <c r="F522" s="526"/>
      <c r="G522" s="415" t="s">
        <v>225</v>
      </c>
      <c r="H522" s="525"/>
      <c r="I522" s="525"/>
      <c r="J522" s="525"/>
      <c r="K522" s="525"/>
      <c r="L522" s="525"/>
      <c r="M522" s="525"/>
      <c r="N522" s="525"/>
      <c r="O522" s="526"/>
      <c r="P522" s="415" t="s">
        <v>461</v>
      </c>
      <c r="Q522" s="526"/>
      <c r="R522" s="415" t="s">
        <v>514</v>
      </c>
      <c r="S522" s="526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406" t="s">
        <v>713</v>
      </c>
      <c r="B523" s="415" t="s">
        <v>59</v>
      </c>
      <c r="C523" s="415" t="s">
        <v>96</v>
      </c>
      <c r="D523" s="415" t="s">
        <v>104</v>
      </c>
      <c r="E523" s="415" t="s">
        <v>95</v>
      </c>
      <c r="F523" s="415" t="s">
        <v>217</v>
      </c>
      <c r="G523" s="415" t="s">
        <v>226</v>
      </c>
      <c r="H523" s="415" t="s">
        <v>233</v>
      </c>
      <c r="I523" s="415" t="s">
        <v>252</v>
      </c>
      <c r="J523" s="415" t="s">
        <v>311</v>
      </c>
      <c r="K523" s="347"/>
      <c r="L523" s="415" t="s">
        <v>333</v>
      </c>
      <c r="M523" s="415" t="s">
        <v>352</v>
      </c>
      <c r="N523" s="415" t="s">
        <v>434</v>
      </c>
      <c r="O523" s="415" t="s">
        <v>452</v>
      </c>
      <c r="P523" s="415" t="s">
        <v>462</v>
      </c>
      <c r="Q523" s="415" t="s">
        <v>489</v>
      </c>
      <c r="R523" s="415" t="s">
        <v>515</v>
      </c>
      <c r="S523" s="415" t="s">
        <v>566</v>
      </c>
      <c r="T523" s="415" t="s">
        <v>590</v>
      </c>
      <c r="U523" s="415" t="s">
        <v>653</v>
      </c>
      <c r="Z523" s="52"/>
      <c r="AC523" s="347"/>
    </row>
    <row r="524" spans="1:29" ht="13.5" customHeight="1" thickBot="1" x14ac:dyDescent="0.25">
      <c r="A524" s="407"/>
      <c r="B524" s="416"/>
      <c r="C524" s="416"/>
      <c r="D524" s="416"/>
      <c r="E524" s="416"/>
      <c r="F524" s="416"/>
      <c r="G524" s="416"/>
      <c r="H524" s="416"/>
      <c r="I524" s="416"/>
      <c r="J524" s="416"/>
      <c r="K524" s="347"/>
      <c r="L524" s="416"/>
      <c r="M524" s="416"/>
      <c r="N524" s="416"/>
      <c r="O524" s="416"/>
      <c r="P524" s="416"/>
      <c r="Q524" s="416"/>
      <c r="R524" s="416"/>
      <c r="S524" s="416"/>
      <c r="T524" s="416"/>
      <c r="U524" s="416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0</v>
      </c>
      <c r="D525" s="46">
        <f>IFERROR(W56*1,"0")+IFERROR(W57*1,"0")+IFERROR(W58*1,"0")+IFERROR(W59*1,"0")</f>
        <v>0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440</v>
      </c>
      <c r="F525" s="46">
        <f>IFERROR(W132*1,"0")+IFERROR(W133*1,"0")+IFERROR(W134*1,"0")+IFERROR(W135*1,"0")</f>
        <v>0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0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5" s="46">
        <f>IFERROR(W206*1,"0")+IFERROR(W207*1,"0")+IFERROR(W208*1,"0")+IFERROR(W209*1,"0")+IFERROR(W210*1,"0")+IFERROR(W211*1,"0")+IFERROR(W215*1,"0")</f>
        <v>0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455.7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0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7935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30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0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0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00,00"/>
        <filter val="1 700,00"/>
        <filter val="1 900,00"/>
        <filter val="100,00"/>
        <filter val="105,00"/>
        <filter val="113,33"/>
        <filter val="12,00"/>
        <filter val="14"/>
        <filter val="2 900,00"/>
        <filter val="216,67"/>
        <filter val="25,00"/>
        <filter val="30,00"/>
        <filter val="350,00"/>
        <filter val="360,00"/>
        <filter val="413,33"/>
        <filter val="440,00"/>
        <filter val="455,00"/>
        <filter val="6 200,00"/>
        <filter val="6,00"/>
        <filter val="8 825,00"/>
        <filter val="80,00"/>
        <filter val="868,33"/>
        <filter val="9 172,73"/>
        <filter val="9 522,73"/>
      </filters>
    </filterColumn>
  </autoFilter>
  <mergeCells count="940"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  <mergeCell ref="Y17:Y18"/>
    <mergeCell ref="A139:X139"/>
    <mergeCell ref="D57:E57"/>
    <mergeCell ref="A8:C8"/>
    <mergeCell ref="N163:T163"/>
    <mergeCell ref="D331:E331"/>
    <mergeCell ref="N259:R259"/>
    <mergeCell ref="A15:L15"/>
    <mergeCell ref="N23:T23"/>
    <mergeCell ref="A12:L12"/>
    <mergeCell ref="A214:X214"/>
    <mergeCell ref="N291:R291"/>
    <mergeCell ref="O8:P8"/>
    <mergeCell ref="A93:M94"/>
    <mergeCell ref="D10:E10"/>
    <mergeCell ref="F10:G10"/>
    <mergeCell ref="N110:R110"/>
    <mergeCell ref="D99:E99"/>
    <mergeCell ref="A9:C9"/>
    <mergeCell ref="D58:E58"/>
    <mergeCell ref="H10:L10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N90:R90"/>
    <mergeCell ref="N261:R261"/>
    <mergeCell ref="N185:R185"/>
    <mergeCell ref="D244:E244"/>
    <mergeCell ref="D171:E171"/>
    <mergeCell ref="A13:L13"/>
    <mergeCell ref="A19:X19"/>
    <mergeCell ref="D102:E102"/>
    <mergeCell ref="N88:R88"/>
    <mergeCell ref="A130:X130"/>
    <mergeCell ref="D192:E192"/>
    <mergeCell ref="N468:T468"/>
    <mergeCell ref="D239:E239"/>
    <mergeCell ref="D266:E266"/>
    <mergeCell ref="N385:R385"/>
    <mergeCell ref="N310:T310"/>
    <mergeCell ref="A406:X406"/>
    <mergeCell ref="N374:T374"/>
    <mergeCell ref="D355:E355"/>
    <mergeCell ref="D293:E293"/>
    <mergeCell ref="A247:X247"/>
    <mergeCell ref="N320:R320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F17:F18"/>
    <mergeCell ref="N86:T86"/>
    <mergeCell ref="D107:E107"/>
    <mergeCell ref="D32:E32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N69:R69"/>
    <mergeCell ref="A299:M300"/>
    <mergeCell ref="N367:R367"/>
    <mergeCell ref="N381:T381"/>
    <mergeCell ref="D133:E133"/>
    <mergeCell ref="N388:R388"/>
    <mergeCell ref="N248:R248"/>
    <mergeCell ref="D242:E242"/>
    <mergeCell ref="N135:R135"/>
    <mergeCell ref="D243:E243"/>
    <mergeCell ref="N420:R420"/>
    <mergeCell ref="D373:E373"/>
    <mergeCell ref="N255:R255"/>
    <mergeCell ref="D503:E503"/>
    <mergeCell ref="U523:U524"/>
    <mergeCell ref="M523:M524"/>
    <mergeCell ref="D101:E101"/>
    <mergeCell ref="N209:R209"/>
    <mergeCell ref="A251:X251"/>
    <mergeCell ref="N235:R235"/>
    <mergeCell ref="N297:R297"/>
    <mergeCell ref="N257:T257"/>
    <mergeCell ref="N213:T213"/>
    <mergeCell ref="D234:E234"/>
    <mergeCell ref="D278:E278"/>
    <mergeCell ref="J523:J524"/>
    <mergeCell ref="N154:R154"/>
    <mergeCell ref="N519:T519"/>
    <mergeCell ref="L523:L524"/>
    <mergeCell ref="A349:M350"/>
    <mergeCell ref="N390:R390"/>
    <mergeCell ref="D191:E191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N438:R438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A492:M493"/>
    <mergeCell ref="N414:R414"/>
    <mergeCell ref="D80:E80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N518:T518"/>
    <mergeCell ref="D509:E509"/>
    <mergeCell ref="N517:T517"/>
    <mergeCell ref="N506:T506"/>
    <mergeCell ref="N492:T492"/>
    <mergeCell ref="N354:R35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D489:E489"/>
    <mergeCell ref="N495:R495"/>
    <mergeCell ref="N396:R396"/>
    <mergeCell ref="N343:R343"/>
    <mergeCell ref="D153:E153"/>
    <mergeCell ref="D420:E420"/>
    <mergeCell ref="A212:M213"/>
    <mergeCell ref="N109:R109"/>
    <mergeCell ref="N364:T364"/>
    <mergeCell ref="N188:R188"/>
    <mergeCell ref="N425:R425"/>
    <mergeCell ref="N133:R133"/>
    <mergeCell ref="N198:R198"/>
    <mergeCell ref="N369:R369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159:X159"/>
    <mergeCell ref="A219:X219"/>
    <mergeCell ref="N161:R161"/>
    <mergeCell ref="N332:R332"/>
    <mergeCell ref="N98:R98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215:R215"/>
    <mergeCell ref="D112:E112"/>
    <mergeCell ref="D348:E348"/>
    <mergeCell ref="N190:R190"/>
    <mergeCell ref="D56:E56"/>
    <mergeCell ref="D193:E193"/>
    <mergeCell ref="A478:X478"/>
    <mergeCell ref="A60:M61"/>
    <mergeCell ref="A358:M359"/>
    <mergeCell ref="N150:R150"/>
    <mergeCell ref="N330:R330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64:E64"/>
    <mergeCell ref="N32:R32"/>
    <mergeCell ref="A37:M38"/>
    <mergeCell ref="H17:H18"/>
    <mergeCell ref="D75:E75"/>
    <mergeCell ref="N66:R66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F523:F524"/>
    <mergeCell ref="N212:T212"/>
    <mergeCell ref="H523:H524"/>
    <mergeCell ref="A313:M314"/>
    <mergeCell ref="N505:T505"/>
    <mergeCell ref="D512:E512"/>
    <mergeCell ref="N511:R511"/>
    <mergeCell ref="D215:E215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65:R65"/>
    <mergeCell ref="N17:R18"/>
    <mergeCell ref="N50:R50"/>
    <mergeCell ref="D50:E50"/>
    <mergeCell ref="D31:E31"/>
    <mergeCell ref="D77:E77"/>
    <mergeCell ref="N300:T300"/>
    <mergeCell ref="N24:T24"/>
    <mergeCell ref="D96:E96"/>
    <mergeCell ref="N326:R326"/>
    <mergeCell ref="D114:E114"/>
    <mergeCell ref="A106:X106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192:R192"/>
    <mergeCell ref="N434:R434"/>
    <mergeCell ref="N428:R428"/>
    <mergeCell ref="D100:E100"/>
    <mergeCell ref="N355:R355"/>
    <mergeCell ref="N134:R134"/>
    <mergeCell ref="N243:R243"/>
    <mergeCell ref="N221:R221"/>
    <mergeCell ref="N292:R292"/>
    <mergeCell ref="N286:R286"/>
    <mergeCell ref="N357:R357"/>
    <mergeCell ref="D329:E329"/>
    <mergeCell ref="D400:E400"/>
    <mergeCell ref="A168:M169"/>
    <mergeCell ref="N236:R236"/>
    <mergeCell ref="A290:X290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D451:E451"/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  <mergeCell ref="N305:T305"/>
    <mergeCell ref="N225:R225"/>
    <mergeCell ref="D241:E241"/>
    <mergeCell ref="N296:R296"/>
    <mergeCell ref="N318:T318"/>
    <mergeCell ref="N356:R356"/>
    <mergeCell ref="D333:E333"/>
    <mergeCell ref="D458:E4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