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35" windowHeight="1153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X505" i="2"/>
  <c r="V505" i="2"/>
  <c r="X504" i="2"/>
  <c r="W504" i="2"/>
  <c r="X503" i="2"/>
  <c r="W503" i="2"/>
  <c r="X502" i="2"/>
  <c r="W502" i="2"/>
  <c r="W506" i="2" s="1"/>
  <c r="V500" i="2"/>
  <c r="W499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X488" i="2"/>
  <c r="W488" i="2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X480" i="2"/>
  <c r="W480" i="2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W474" i="2" s="1"/>
  <c r="N472" i="2"/>
  <c r="V470" i="2"/>
  <c r="V469" i="2"/>
  <c r="X468" i="2"/>
  <c r="W468" i="2"/>
  <c r="N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X462" i="2"/>
  <c r="W462" i="2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X455" i="2"/>
  <c r="W455" i="2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W445" i="2"/>
  <c r="V445" i="2"/>
  <c r="X444" i="2"/>
  <c r="X445" i="2" s="1"/>
  <c r="W444" i="2"/>
  <c r="W446" i="2" s="1"/>
  <c r="N444" i="2"/>
  <c r="W442" i="2"/>
  <c r="V442" i="2"/>
  <c r="W441" i="2"/>
  <c r="V441" i="2"/>
  <c r="X440" i="2"/>
  <c r="X441" i="2" s="1"/>
  <c r="W440" i="2"/>
  <c r="N440" i="2"/>
  <c r="V438" i="2"/>
  <c r="V437" i="2"/>
  <c r="X436" i="2"/>
  <c r="W436" i="2"/>
  <c r="N436" i="2"/>
  <c r="W435" i="2"/>
  <c r="X435" i="2" s="1"/>
  <c r="N435" i="2"/>
  <c r="X434" i="2"/>
  <c r="W434" i="2"/>
  <c r="N434" i="2"/>
  <c r="W433" i="2"/>
  <c r="X433" i="2" s="1"/>
  <c r="N433" i="2"/>
  <c r="X432" i="2"/>
  <c r="W432" i="2"/>
  <c r="N432" i="2"/>
  <c r="W431" i="2"/>
  <c r="W437" i="2" s="1"/>
  <c r="N431" i="2"/>
  <c r="W430" i="2"/>
  <c r="W438" i="2" s="1"/>
  <c r="N430" i="2"/>
  <c r="V428" i="2"/>
  <c r="V427" i="2"/>
  <c r="X426" i="2"/>
  <c r="W426" i="2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X421" i="2" s="1"/>
  <c r="N417" i="2"/>
  <c r="V415" i="2"/>
  <c r="W414" i="2"/>
  <c r="V414" i="2"/>
  <c r="X413" i="2"/>
  <c r="X414" i="2" s="1"/>
  <c r="W413" i="2"/>
  <c r="W415" i="2" s="1"/>
  <c r="N413" i="2"/>
  <c r="V411" i="2"/>
  <c r="V410" i="2"/>
  <c r="X409" i="2"/>
  <c r="W409" i="2"/>
  <c r="N409" i="2"/>
  <c r="W408" i="2"/>
  <c r="X408" i="2" s="1"/>
  <c r="N408" i="2"/>
  <c r="X407" i="2"/>
  <c r="W407" i="2"/>
  <c r="N407" i="2"/>
  <c r="X406" i="2"/>
  <c r="W406" i="2"/>
  <c r="W411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W403" i="2" s="1"/>
  <c r="N390" i="2"/>
  <c r="V388" i="2"/>
  <c r="V387" i="2"/>
  <c r="W386" i="2"/>
  <c r="W388" i="2" s="1"/>
  <c r="N386" i="2"/>
  <c r="X385" i="2"/>
  <c r="W385" i="2"/>
  <c r="N385" i="2"/>
  <c r="W381" i="2"/>
  <c r="V381" i="2"/>
  <c r="W380" i="2"/>
  <c r="V380" i="2"/>
  <c r="W379" i="2"/>
  <c r="X379" i="2" s="1"/>
  <c r="X380" i="2" s="1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W377" i="2" s="1"/>
  <c r="N372" i="2"/>
  <c r="V370" i="2"/>
  <c r="V369" i="2"/>
  <c r="W368" i="2"/>
  <c r="W370" i="2" s="1"/>
  <c r="N368" i="2"/>
  <c r="W367" i="2"/>
  <c r="W369" i="2" s="1"/>
  <c r="N367" i="2"/>
  <c r="V365" i="2"/>
  <c r="V364" i="2"/>
  <c r="X363" i="2"/>
  <c r="W363" i="2"/>
  <c r="N363" i="2"/>
  <c r="W362" i="2"/>
  <c r="X362" i="2" s="1"/>
  <c r="N362" i="2"/>
  <c r="X361" i="2"/>
  <c r="W361" i="2"/>
  <c r="N361" i="2"/>
  <c r="X360" i="2"/>
  <c r="X364" i="2" s="1"/>
  <c r="W360" i="2"/>
  <c r="W365" i="2" s="1"/>
  <c r="N360" i="2"/>
  <c r="X359" i="2"/>
  <c r="W359" i="2"/>
  <c r="N359" i="2"/>
  <c r="V356" i="2"/>
  <c r="V355" i="2"/>
  <c r="W354" i="2"/>
  <c r="X354" i="2" s="1"/>
  <c r="X355" i="2" s="1"/>
  <c r="N354" i="2"/>
  <c r="V352" i="2"/>
  <c r="V351" i="2"/>
  <c r="W350" i="2"/>
  <c r="W351" i="2" s="1"/>
  <c r="N350" i="2"/>
  <c r="X349" i="2"/>
  <c r="W349" i="2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X338" i="2"/>
  <c r="W338" i="2"/>
  <c r="N338" i="2"/>
  <c r="W337" i="2"/>
  <c r="X337" i="2" s="1"/>
  <c r="N337" i="2"/>
  <c r="W336" i="2"/>
  <c r="X336" i="2" s="1"/>
  <c r="N336" i="2"/>
  <c r="X335" i="2"/>
  <c r="W335" i="2"/>
  <c r="N335" i="2"/>
  <c r="X334" i="2"/>
  <c r="W334" i="2"/>
  <c r="N334" i="2"/>
  <c r="X333" i="2"/>
  <c r="W333" i="2"/>
  <c r="N333" i="2"/>
  <c r="W332" i="2"/>
  <c r="N332" i="2"/>
  <c r="W328" i="2"/>
  <c r="V328" i="2"/>
  <c r="V327" i="2"/>
  <c r="X326" i="2"/>
  <c r="X327" i="2" s="1"/>
  <c r="W326" i="2"/>
  <c r="W327" i="2" s="1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W310" i="2"/>
  <c r="V310" i="2"/>
  <c r="V309" i="2"/>
  <c r="W308" i="2"/>
  <c r="O532" i="2" s="1"/>
  <c r="N308" i="2"/>
  <c r="V305" i="2"/>
  <c r="V304" i="2"/>
  <c r="W303" i="2"/>
  <c r="W305" i="2" s="1"/>
  <c r="N303" i="2"/>
  <c r="X302" i="2"/>
  <c r="W302" i="2"/>
  <c r="W304" i="2" s="1"/>
  <c r="N302" i="2"/>
  <c r="V300" i="2"/>
  <c r="V299" i="2"/>
  <c r="X298" i="2"/>
  <c r="W298" i="2"/>
  <c r="N298" i="2"/>
  <c r="W297" i="2"/>
  <c r="X297" i="2" s="1"/>
  <c r="N297" i="2"/>
  <c r="W296" i="2"/>
  <c r="X296" i="2" s="1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W282" i="2"/>
  <c r="V282" i="2"/>
  <c r="X281" i="2"/>
  <c r="V281" i="2"/>
  <c r="X280" i="2"/>
  <c r="W280" i="2"/>
  <c r="N280" i="2"/>
  <c r="X279" i="2"/>
  <c r="W279" i="2"/>
  <c r="X278" i="2"/>
  <c r="W278" i="2"/>
  <c r="W281" i="2" s="1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X268" i="2"/>
  <c r="W268" i="2"/>
  <c r="N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X263" i="2"/>
  <c r="W263" i="2"/>
  <c r="N263" i="2"/>
  <c r="W262" i="2"/>
  <c r="X262" i="2" s="1"/>
  <c r="N262" i="2"/>
  <c r="X261" i="2"/>
  <c r="W261" i="2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X244" i="2"/>
  <c r="W244" i="2"/>
  <c r="N244" i="2"/>
  <c r="X243" i="2"/>
  <c r="W243" i="2"/>
  <c r="N243" i="2"/>
  <c r="W242" i="2"/>
  <c r="X242" i="2" s="1"/>
  <c r="N242" i="2"/>
  <c r="X241" i="2"/>
  <c r="W241" i="2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N231" i="2"/>
  <c r="W230" i="2"/>
  <c r="W245" i="2" s="1"/>
  <c r="N230" i="2"/>
  <c r="V227" i="2"/>
  <c r="W226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X220" i="2"/>
  <c r="W220" i="2"/>
  <c r="L532" i="2" s="1"/>
  <c r="V217" i="2"/>
  <c r="W216" i="2"/>
  <c r="V216" i="2"/>
  <c r="X215" i="2"/>
  <c r="X216" i="2" s="1"/>
  <c r="W215" i="2"/>
  <c r="W217" i="2" s="1"/>
  <c r="N215" i="2"/>
  <c r="V213" i="2"/>
  <c r="V212" i="2"/>
  <c r="X211" i="2"/>
  <c r="W211" i="2"/>
  <c r="X210" i="2"/>
  <c r="W210" i="2"/>
  <c r="X209" i="2"/>
  <c r="W209" i="2"/>
  <c r="X208" i="2"/>
  <c r="W208" i="2"/>
  <c r="W207" i="2"/>
  <c r="W213" i="2" s="1"/>
  <c r="X206" i="2"/>
  <c r="W206" i="2"/>
  <c r="J53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W202" i="2" s="1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N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W168" i="2"/>
  <c r="V168" i="2"/>
  <c r="W167" i="2"/>
  <c r="X167" i="2" s="1"/>
  <c r="N167" i="2"/>
  <c r="X166" i="2"/>
  <c r="W166" i="2"/>
  <c r="N166" i="2"/>
  <c r="V164" i="2"/>
  <c r="V163" i="2"/>
  <c r="X162" i="2"/>
  <c r="W162" i="2"/>
  <c r="N162" i="2"/>
  <c r="W161" i="2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N132" i="2"/>
  <c r="V129" i="2"/>
  <c r="V128" i="2"/>
  <c r="X127" i="2"/>
  <c r="W127" i="2"/>
  <c r="N127" i="2"/>
  <c r="W126" i="2"/>
  <c r="X126" i="2" s="1"/>
  <c r="N126" i="2"/>
  <c r="X125" i="2"/>
  <c r="W125" i="2"/>
  <c r="N125" i="2"/>
  <c r="X124" i="2"/>
  <c r="W124" i="2"/>
  <c r="N124" i="2"/>
  <c r="X123" i="2"/>
  <c r="W123" i="2"/>
  <c r="N123" i="2"/>
  <c r="W122" i="2"/>
  <c r="X122" i="2" s="1"/>
  <c r="W121" i="2"/>
  <c r="W129" i="2" s="1"/>
  <c r="N121" i="2"/>
  <c r="V119" i="2"/>
  <c r="V118" i="2"/>
  <c r="W117" i="2"/>
  <c r="X117" i="2" s="1"/>
  <c r="N117" i="2"/>
  <c r="X116" i="2"/>
  <c r="W116" i="2"/>
  <c r="N116" i="2"/>
  <c r="X115" i="2"/>
  <c r="W115" i="2"/>
  <c r="N115" i="2"/>
  <c r="X114" i="2"/>
  <c r="W114" i="2"/>
  <c r="N114" i="2"/>
  <c r="W113" i="2"/>
  <c r="X113" i="2" s="1"/>
  <c r="N113" i="2"/>
  <c r="X112" i="2"/>
  <c r="W112" i="2"/>
  <c r="N112" i="2"/>
  <c r="X111" i="2"/>
  <c r="W111" i="2"/>
  <c r="N111" i="2"/>
  <c r="X110" i="2"/>
  <c r="W110" i="2"/>
  <c r="N110" i="2"/>
  <c r="W109" i="2"/>
  <c r="X109" i="2" s="1"/>
  <c r="N109" i="2"/>
  <c r="X108" i="2"/>
  <c r="W108" i="2"/>
  <c r="N108" i="2"/>
  <c r="W107" i="2"/>
  <c r="X107" i="2" s="1"/>
  <c r="N107" i="2"/>
  <c r="V105" i="2"/>
  <c r="V104" i="2"/>
  <c r="W103" i="2"/>
  <c r="X103" i="2" s="1"/>
  <c r="N103" i="2"/>
  <c r="X102" i="2"/>
  <c r="W102" i="2"/>
  <c r="N102" i="2"/>
  <c r="X101" i="2"/>
  <c r="W101" i="2"/>
  <c r="N101" i="2"/>
  <c r="X100" i="2"/>
  <c r="W100" i="2"/>
  <c r="N100" i="2"/>
  <c r="W99" i="2"/>
  <c r="X99" i="2" s="1"/>
  <c r="N99" i="2"/>
  <c r="X98" i="2"/>
  <c r="W98" i="2"/>
  <c r="N98" i="2"/>
  <c r="X97" i="2"/>
  <c r="W97" i="2"/>
  <c r="W105" i="2" s="1"/>
  <c r="N97" i="2"/>
  <c r="X96" i="2"/>
  <c r="W96" i="2"/>
  <c r="W104" i="2" s="1"/>
  <c r="N96" i="2"/>
  <c r="V94" i="2"/>
  <c r="V93" i="2"/>
  <c r="W92" i="2"/>
  <c r="X92" i="2" s="1"/>
  <c r="N92" i="2"/>
  <c r="W91" i="2"/>
  <c r="X91" i="2" s="1"/>
  <c r="N91" i="2"/>
  <c r="X90" i="2"/>
  <c r="W90" i="2"/>
  <c r="N90" i="2"/>
  <c r="W89" i="2"/>
  <c r="X89" i="2" s="1"/>
  <c r="X88" i="2"/>
  <c r="W88" i="2"/>
  <c r="W94" i="2" s="1"/>
  <c r="N88" i="2"/>
  <c r="V86" i="2"/>
  <c r="V85" i="2"/>
  <c r="W84" i="2"/>
  <c r="X84" i="2" s="1"/>
  <c r="N84" i="2"/>
  <c r="X83" i="2"/>
  <c r="W83" i="2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X75" i="2"/>
  <c r="W75" i="2"/>
  <c r="N75" i="2"/>
  <c r="X74" i="2"/>
  <c r="W74" i="2"/>
  <c r="N74" i="2"/>
  <c r="X73" i="2"/>
  <c r="W73" i="2"/>
  <c r="N73" i="2"/>
  <c r="W72" i="2"/>
  <c r="X72" i="2" s="1"/>
  <c r="N72" i="2"/>
  <c r="X71" i="2"/>
  <c r="W71" i="2"/>
  <c r="N71" i="2"/>
  <c r="X70" i="2"/>
  <c r="W70" i="2"/>
  <c r="N70" i="2"/>
  <c r="X69" i="2"/>
  <c r="W69" i="2"/>
  <c r="N69" i="2"/>
  <c r="W68" i="2"/>
  <c r="X68" i="2" s="1"/>
  <c r="N68" i="2"/>
  <c r="X67" i="2"/>
  <c r="W67" i="2"/>
  <c r="N67" i="2"/>
  <c r="X66" i="2"/>
  <c r="W66" i="2"/>
  <c r="N66" i="2"/>
  <c r="X65" i="2"/>
  <c r="W65" i="2"/>
  <c r="N65" i="2"/>
  <c r="W64" i="2"/>
  <c r="N64" i="2"/>
  <c r="V61" i="2"/>
  <c r="W60" i="2"/>
  <c r="V60" i="2"/>
  <c r="W59" i="2"/>
  <c r="X59" i="2" s="1"/>
  <c r="W58" i="2"/>
  <c r="X58" i="2" s="1"/>
  <c r="N58" i="2"/>
  <c r="X57" i="2"/>
  <c r="W57" i="2"/>
  <c r="N57" i="2"/>
  <c r="X56" i="2"/>
  <c r="W56" i="2"/>
  <c r="N56" i="2"/>
  <c r="V53" i="2"/>
  <c r="V52" i="2"/>
  <c r="W51" i="2"/>
  <c r="X51" i="2" s="1"/>
  <c r="X52" i="2" s="1"/>
  <c r="N51" i="2"/>
  <c r="X50" i="2"/>
  <c r="W50" i="2"/>
  <c r="W53" i="2" s="1"/>
  <c r="N50" i="2"/>
  <c r="W46" i="2"/>
  <c r="V46" i="2"/>
  <c r="W45" i="2"/>
  <c r="V45" i="2"/>
  <c r="X44" i="2"/>
  <c r="X45" i="2" s="1"/>
  <c r="W44" i="2"/>
  <c r="N44" i="2"/>
  <c r="W42" i="2"/>
  <c r="V42" i="2"/>
  <c r="X41" i="2"/>
  <c r="W41" i="2"/>
  <c r="V41" i="2"/>
  <c r="X40" i="2"/>
  <c r="W40" i="2"/>
  <c r="N40" i="2"/>
  <c r="V38" i="2"/>
  <c r="W37" i="2"/>
  <c r="V37" i="2"/>
  <c r="X36" i="2"/>
  <c r="X37" i="2" s="1"/>
  <c r="W36" i="2"/>
  <c r="W38" i="2" s="1"/>
  <c r="N36" i="2"/>
  <c r="W34" i="2"/>
  <c r="V34" i="2"/>
  <c r="V33" i="2"/>
  <c r="X32" i="2"/>
  <c r="W32" i="2"/>
  <c r="N32" i="2"/>
  <c r="W31" i="2"/>
  <c r="X31" i="2" s="1"/>
  <c r="X30" i="2"/>
  <c r="W30" i="2"/>
  <c r="N30" i="2"/>
  <c r="X29" i="2"/>
  <c r="W29" i="2"/>
  <c r="N29" i="2"/>
  <c r="W28" i="2"/>
  <c r="W33" i="2" s="1"/>
  <c r="N28" i="2"/>
  <c r="X27" i="2"/>
  <c r="W27" i="2"/>
  <c r="N27" i="2"/>
  <c r="X26" i="2"/>
  <c r="W26" i="2"/>
  <c r="N26" i="2"/>
  <c r="V24" i="2"/>
  <c r="V23" i="2"/>
  <c r="W22" i="2"/>
  <c r="N22" i="2"/>
  <c r="H10" i="2"/>
  <c r="J9" i="2"/>
  <c r="A9" i="2"/>
  <c r="F10" i="2" s="1"/>
  <c r="D7" i="2"/>
  <c r="O6" i="2"/>
  <c r="N2" i="2"/>
  <c r="W257" i="2" l="1"/>
  <c r="W86" i="2"/>
  <c r="D532" i="2"/>
  <c r="F532" i="2"/>
  <c r="W269" i="2"/>
  <c r="V525" i="2"/>
  <c r="X472" i="2"/>
  <c r="W475" i="2"/>
  <c r="W195" i="2"/>
  <c r="X483" i="2"/>
  <c r="X367" i="2"/>
  <c r="S532" i="2"/>
  <c r="X430" i="2"/>
  <c r="X179" i="2"/>
  <c r="X132" i="2"/>
  <c r="W119" i="2"/>
  <c r="R532" i="2"/>
  <c r="W352" i="2"/>
  <c r="X350" i="2"/>
  <c r="X351" i="2" s="1"/>
  <c r="W314" i="2"/>
  <c r="X312" i="2"/>
  <c r="X313" i="2" s="1"/>
  <c r="X275" i="2"/>
  <c r="W157" i="2"/>
  <c r="W176" i="2"/>
  <c r="W524" i="2"/>
  <c r="I532" i="2"/>
  <c r="W512" i="2"/>
  <c r="W300" i="2"/>
  <c r="X299" i="2"/>
  <c r="U532" i="2"/>
  <c r="W470" i="2"/>
  <c r="W341" i="2"/>
  <c r="V526" i="2"/>
  <c r="V522" i="2"/>
  <c r="V532" i="2"/>
  <c r="X136" i="2"/>
  <c r="X195" i="2"/>
  <c r="X202" i="2"/>
  <c r="X489" i="2"/>
  <c r="X512" i="2"/>
  <c r="X168" i="2"/>
  <c r="X269" i="2"/>
  <c r="X33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X469" i="2" s="1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W525" i="2" l="1"/>
  <c r="W526" i="2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<sst xmlns="http://schemas.openxmlformats.org/spreadsheetml/2006/main" count="3510" uniqueCount="768">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</sst>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2"/>
  <sheetViews>
    <sheetView showGridLines="0" tabSelected="1" topLeftCell="F510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/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45339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Суббота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0.33333333333333331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10</v>
      </c>
      <c r="W56" s="56">
        <f>IFERROR(IF(V56="",0,CEILING((V56/$H56),1)*$H56),"")</f>
        <v>10.8</v>
      </c>
      <c r="X56" s="42">
        <f>IFERROR(IF(W56=0,"",ROUNDUP(W56/H56,0)*0.02175),"")</f>
        <v>2.1749999999999999E-2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4</v>
      </c>
      <c r="W58" s="56">
        <f>IFERROR(IF(V58="",0,CEILING((V58/$H58),1)*$H58),"")</f>
        <v>4.5</v>
      </c>
      <c r="X58" s="42">
        <f>IFERROR(IF(W58=0,"",ROUNDUP(W58/H58,0)*0.00937),"")</f>
        <v>9.3699999999999999E-3</v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1.8148148148148147</v>
      </c>
      <c r="W60" s="44">
        <f>IFERROR(W56/H56,"0")+IFERROR(W57/H57,"0")+IFERROR(W58/H58,"0")+IFERROR(W59/H59,"0")</f>
        <v>2</v>
      </c>
      <c r="X60" s="44">
        <f>IFERROR(IF(X56="",0,X56),"0")+IFERROR(IF(X57="",0,X57),"0")+IFERROR(IF(X58="",0,X58),"0")+IFERROR(IF(X59="",0,X59),"0")</f>
        <v>3.1119999999999998E-2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14</v>
      </c>
      <c r="W61" s="44">
        <f>IFERROR(SUM(W56:W59),"0")</f>
        <v>15.3</v>
      </c>
      <c r="X61" s="43"/>
      <c r="Y61" s="68"/>
      <c r="Z61" s="68"/>
    </row>
    <row r="62" spans="1:53" ht="16.5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20</v>
      </c>
      <c r="W78" s="56">
        <f t="shared" si="2"/>
        <v>22.5</v>
      </c>
      <c r="X78" s="42">
        <f t="shared" si="4"/>
        <v>4.6850000000000003E-2</v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4.4444444444444446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4.6850000000000003E-2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20</v>
      </c>
      <c r="W86" s="44">
        <f>IFERROR(SUM(W64:W84),"0")</f>
        <v>22.5</v>
      </c>
      <c r="X86" s="43"/>
      <c r="Y86" s="68"/>
      <c r="Z86" s="68"/>
    </row>
    <row r="87" spans="1:53" ht="14.25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40</v>
      </c>
      <c r="W107" s="56">
        <f t="shared" ref="W107:W117" si="6">IFERROR(IF(V107="",0,CEILING((V107/$H107),1)*$H107),"")</f>
        <v>40.5</v>
      </c>
      <c r="X107" s="42">
        <f>IFERROR(IF(W107=0,"",ROUNDUP(W107/H107,0)*0.02175),"")</f>
        <v>0.10874999999999999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10.890652557319225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11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0.23924999999999999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90</v>
      </c>
      <c r="W119" s="44">
        <f>IFERROR(SUM(W107:W117),"0")</f>
        <v>90.9</v>
      </c>
      <c r="X119" s="43"/>
      <c r="Y119" s="68"/>
      <c r="Z119" s="68"/>
    </row>
    <row r="120" spans="1:53" ht="14.25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20</v>
      </c>
      <c r="W122" s="56">
        <f t="shared" si="7"/>
        <v>25.200000000000003</v>
      </c>
      <c r="X122" s="42">
        <f>IFERROR(IF(W122=0,"",ROUNDUP(W122/H122,0)*0.02175),"")</f>
        <v>6.5250000000000002E-2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2.3809523809523809</v>
      </c>
      <c r="W128" s="44">
        <f>IFERROR(W121/H121,"0")+IFERROR(W122/H122,"0")+IFERROR(W123/H123,"0")+IFERROR(W124/H124,"0")+IFERROR(W125/H125,"0")+IFERROR(W126/H126,"0")+IFERROR(W127/H127,"0")</f>
        <v>3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6.5250000000000002E-2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20</v>
      </c>
      <c r="W129" s="44">
        <f>IFERROR(SUM(W121:W127),"0")</f>
        <v>25.200000000000003</v>
      </c>
      <c r="X129" s="43"/>
      <c r="Y129" s="68"/>
      <c r="Z129" s="68"/>
    </row>
    <row r="130" spans="1:53" ht="16.5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130</v>
      </c>
      <c r="W132" s="56">
        <f>IFERROR(IF(V132="",0,CEILING((V132/$H132),1)*$H132),"")</f>
        <v>134.4</v>
      </c>
      <c r="X132" s="42">
        <f>IFERROR(IF(W132=0,"",ROUNDUP(W132/H132,0)*0.02175),"")</f>
        <v>0.34799999999999998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6</v>
      </c>
      <c r="W135" s="56">
        <f>IFERROR(IF(V135="",0,CEILING((V135/$H135),1)*$H135),"")</f>
        <v>8.1000000000000014</v>
      </c>
      <c r="X135" s="42">
        <f>IFERROR(IF(W135=0,"",ROUNDUP(W135/H135,0)*0.00753),"")</f>
        <v>2.2589999999999999E-2</v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17.698412698412699</v>
      </c>
      <c r="W136" s="44">
        <f>IFERROR(W132/H132,"0")+IFERROR(W133/H133,"0")+IFERROR(W134/H134,"0")+IFERROR(W135/H135,"0")</f>
        <v>19</v>
      </c>
      <c r="X136" s="44">
        <f>IFERROR(IF(X132="",0,X132),"0")+IFERROR(IF(X133="",0,X133),"0")+IFERROR(IF(X134="",0,X134),"0")+IFERROR(IF(X135="",0,X135),"0")</f>
        <v>0.37058999999999997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136</v>
      </c>
      <c r="W137" s="44">
        <f>IFERROR(SUM(W132:W135),"0")</f>
        <v>142.5</v>
      </c>
      <c r="X137" s="43"/>
      <c r="Y137" s="68"/>
      <c r="Z137" s="68"/>
    </row>
    <row r="138" spans="1:53" ht="27.75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75</v>
      </c>
      <c r="W148" s="56">
        <f t="shared" ref="W148:W156" si="8">IFERROR(IF(V148="",0,CEILING((V148/$H148),1)*$H148),"")</f>
        <v>75.600000000000009</v>
      </c>
      <c r="X148" s="42">
        <f>IFERROR(IF(W148=0,"",ROUNDUP(W148/H148,0)*0.00753),"")</f>
        <v>0.13553999999999999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15</v>
      </c>
      <c r="W149" s="56">
        <f t="shared" si="8"/>
        <v>16.8</v>
      </c>
      <c r="X149" s="42">
        <f>IFERROR(IF(W149=0,"",ROUNDUP(W149/H149,0)*0.00753),"")</f>
        <v>3.0120000000000001E-2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95</v>
      </c>
      <c r="W150" s="56">
        <f t="shared" si="8"/>
        <v>96.600000000000009</v>
      </c>
      <c r="X150" s="42">
        <f>IFERROR(IF(W150=0,"",ROUNDUP(W150/H150,0)*0.00753),"")</f>
        <v>0.17319000000000001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44.047619047619051</v>
      </c>
      <c r="W157" s="44">
        <f>IFERROR(W148/H148,"0")+IFERROR(W149/H149,"0")+IFERROR(W150/H150,"0")+IFERROR(W151/H151,"0")+IFERROR(W152/H152,"0")+IFERROR(W153/H153,"0")+IFERROR(W154/H154,"0")+IFERROR(W155/H155,"0")+IFERROR(W156/H156,"0")</f>
        <v>45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0.33884999999999998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185</v>
      </c>
      <c r="W158" s="44">
        <f>IFERROR(SUM(W148:W156),"0")</f>
        <v>189</v>
      </c>
      <c r="X158" s="43"/>
      <c r="Y158" s="68"/>
      <c r="Z158" s="68"/>
    </row>
    <row r="159" spans="1:53" ht="16.5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370</v>
      </c>
      <c r="W171" s="56">
        <f>IFERROR(IF(V171="",0,CEILING((V171/$H171),1)*$H171),"")</f>
        <v>372.6</v>
      </c>
      <c r="X171" s="42">
        <f>IFERROR(IF(W171=0,"",ROUNDUP(W171/H171,0)*0.00937),"")</f>
        <v>0.64652999999999994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280</v>
      </c>
      <c r="W172" s="56">
        <f>IFERROR(IF(V172="",0,CEILING((V172/$H172),1)*$H172),"")</f>
        <v>280.8</v>
      </c>
      <c r="X172" s="42">
        <f>IFERROR(IF(W172=0,"",ROUNDUP(W172/H172,0)*0.00937),"")</f>
        <v>0.48724000000000001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210</v>
      </c>
      <c r="W173" s="56">
        <f>IFERROR(IF(V173="",0,CEILING((V173/$H173),1)*$H173),"")</f>
        <v>210.60000000000002</v>
      </c>
      <c r="X173" s="42">
        <f>IFERROR(IF(W173=0,"",ROUNDUP(W173/H173,0)*0.00937),"")</f>
        <v>0.36542999999999998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280</v>
      </c>
      <c r="W174" s="56">
        <f>IFERROR(IF(V174="",0,CEILING((V174/$H174),1)*$H174),"")</f>
        <v>280.8</v>
      </c>
      <c r="X174" s="42">
        <f>IFERROR(IF(W174=0,"",ROUNDUP(W174/H174,0)*0.00937),"")</f>
        <v>0.48724000000000001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211.11111111111109</v>
      </c>
      <c r="W175" s="44">
        <f>IFERROR(W171/H171,"0")+IFERROR(W172/H172,"0")+IFERROR(W173/H173,"0")+IFERROR(W174/H174,"0")</f>
        <v>212</v>
      </c>
      <c r="X175" s="44">
        <f>IFERROR(IF(X171="",0,X171),"0")+IFERROR(IF(X172="",0,X172),"0")+IFERROR(IF(X173="",0,X173),"0")+IFERROR(IF(X174="",0,X174),"0")</f>
        <v>1.98644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1140</v>
      </c>
      <c r="W176" s="44">
        <f>IFERROR(SUM(W171:W174),"0")</f>
        <v>1144.8000000000002</v>
      </c>
      <c r="X176" s="43"/>
      <c r="Y176" s="68"/>
      <c r="Z176" s="68"/>
    </row>
    <row r="177" spans="1:53" ht="14.25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70</v>
      </c>
      <c r="W179" s="56">
        <f t="shared" si="9"/>
        <v>78.3</v>
      </c>
      <c r="X179" s="42">
        <f>IFERROR(IF(W179=0,"",ROUNDUP(W179/H179,0)*0.02175),"")</f>
        <v>0.19574999999999998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20</v>
      </c>
      <c r="W180" s="56">
        <f t="shared" si="9"/>
        <v>24.299999999999997</v>
      </c>
      <c r="X180" s="42">
        <f>IFERROR(IF(W180=0,"",ROUNDUP(W180/H180,0)*0.02175),"")</f>
        <v>6.5250000000000002E-2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80</v>
      </c>
      <c r="W182" s="56">
        <f t="shared" si="9"/>
        <v>85.8</v>
      </c>
      <c r="X182" s="42">
        <f>IFERROR(IF(W182=0,"",ROUNDUP(W182/H182,0)*0.02175),"")</f>
        <v>0.23924999999999999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20</v>
      </c>
      <c r="W183" s="56">
        <f t="shared" si="9"/>
        <v>24.299999999999997</v>
      </c>
      <c r="X183" s="42">
        <f>IFERROR(IF(W183=0,"",ROUNDUP(W183/H183,0)*0.02175),"")</f>
        <v>6.5250000000000002E-2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14</v>
      </c>
      <c r="W184" s="56">
        <f t="shared" si="9"/>
        <v>14.399999999999999</v>
      </c>
      <c r="X184" s="42">
        <f>IFERROR(IF(W184=0,"",ROUNDUP(W184/H184,0)*0.00753),"")</f>
        <v>4.5179999999999998E-2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24</v>
      </c>
      <c r="W186" s="56">
        <f t="shared" si="9"/>
        <v>24</v>
      </c>
      <c r="X186" s="42">
        <f>IFERROR(IF(W186=0,"",ROUNDUP(W186/H186,0)*0.00753),"")</f>
        <v>7.5300000000000006E-2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12</v>
      </c>
      <c r="W190" s="56">
        <f t="shared" si="9"/>
        <v>12</v>
      </c>
      <c r="X190" s="42">
        <f t="shared" si="10"/>
        <v>3.7650000000000003E-2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12</v>
      </c>
      <c r="W191" s="56">
        <f t="shared" si="9"/>
        <v>12</v>
      </c>
      <c r="X191" s="42">
        <f t="shared" si="10"/>
        <v>3.7650000000000003E-2</v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12</v>
      </c>
      <c r="W193" s="56">
        <f t="shared" si="9"/>
        <v>12</v>
      </c>
      <c r="X193" s="42">
        <f t="shared" si="10"/>
        <v>3.7650000000000003E-2</v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64.073992206176115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67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0.87422999999999995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288</v>
      </c>
      <c r="W196" s="44">
        <f>IFERROR(SUM(W178:W194),"0")</f>
        <v>311.10000000000002</v>
      </c>
      <c r="X196" s="43"/>
      <c r="Y196" s="68"/>
      <c r="Z196" s="68"/>
    </row>
    <row r="197" spans="1:53" ht="14.25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8</v>
      </c>
      <c r="W253" s="56">
        <f>IFERROR(IF(V253="",0,CEILING((V253/$H253),1)*$H253),"")</f>
        <v>8.4</v>
      </c>
      <c r="X253" s="42">
        <f>IFERROR(IF(W253=0,"",ROUNDUP(W253/H253,0)*0.00753),"")</f>
        <v>1.506E-2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1.9047619047619047</v>
      </c>
      <c r="W256" s="44">
        <f>IFERROR(W252/H252,"0")+IFERROR(W253/H253,"0")+IFERROR(W254/H254,"0")+IFERROR(W255/H255,"0")</f>
        <v>2</v>
      </c>
      <c r="X256" s="44">
        <f>IFERROR(IF(X252="",0,X252),"0")+IFERROR(IF(X253="",0,X253),"0")+IFERROR(IF(X254="",0,X254),"0")+IFERROR(IF(X255="",0,X255),"0")</f>
        <v>1.506E-2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8</v>
      </c>
      <c r="W257" s="44">
        <f>IFERROR(SUM(W252:W255),"0")</f>
        <v>8.4</v>
      </c>
      <c r="X257" s="43"/>
      <c r="Y257" s="68"/>
      <c r="Z257" s="68"/>
    </row>
    <row r="258" spans="1:53" ht="14.25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80</v>
      </c>
      <c r="W259" s="56">
        <f t="shared" ref="W259:W268" si="15">IFERROR(IF(V259="",0,CEILING((V259/$H259),1)*$H259),"")</f>
        <v>85.8</v>
      </c>
      <c r="X259" s="42">
        <f>IFERROR(IF(W259=0,"",ROUNDUP(W259/H259,0)*0.02175),"")</f>
        <v>0.23924999999999999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10.256410256410257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11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0.23924999999999999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80</v>
      </c>
      <c r="W270" s="44">
        <f>IFERROR(SUM(W259:W268),"0")</f>
        <v>85.8</v>
      </c>
      <c r="X270" s="43"/>
      <c r="Y270" s="68"/>
      <c r="Z270" s="68"/>
    </row>
    <row r="271" spans="1:53" ht="14.25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40</v>
      </c>
      <c r="W272" s="56">
        <f>IFERROR(IF(V272="",0,CEILING((V272/$H272),1)*$H272),"")</f>
        <v>42</v>
      </c>
      <c r="X272" s="42">
        <f>IFERROR(IF(W272=0,"",ROUNDUP(W272/H272,0)*0.02175),"")</f>
        <v>0.10874999999999999</v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92</v>
      </c>
      <c r="W273" s="56">
        <f>IFERROR(IF(V273="",0,CEILING((V273/$H273),1)*$H273),"")</f>
        <v>93.6</v>
      </c>
      <c r="X273" s="42">
        <f>IFERROR(IF(W273=0,"",ROUNDUP(W273/H273,0)*0.02175),"")</f>
        <v>0.26100000000000001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50</v>
      </c>
      <c r="W274" s="56">
        <f>IFERROR(IF(V274="",0,CEILING((V274/$H274),1)*$H274),"")</f>
        <v>50.400000000000006</v>
      </c>
      <c r="X274" s="42">
        <f>IFERROR(IF(W274=0,"",ROUNDUP(W274/H274,0)*0.02175),"")</f>
        <v>0.1305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22.509157509157511</v>
      </c>
      <c r="W275" s="44">
        <f>IFERROR(W272/H272,"0")+IFERROR(W273/H273,"0")+IFERROR(W274/H274,"0")</f>
        <v>23</v>
      </c>
      <c r="X275" s="44">
        <f>IFERROR(IF(X272="",0,X272),"0")+IFERROR(IF(X273="",0,X273),"0")+IFERROR(IF(X274="",0,X274),"0")</f>
        <v>0.50025000000000008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182</v>
      </c>
      <c r="W276" s="44">
        <f>IFERROR(SUM(W272:W274),"0")</f>
        <v>186</v>
      </c>
      <c r="X276" s="43"/>
      <c r="Y276" s="68"/>
      <c r="Z276" s="68"/>
    </row>
    <row r="277" spans="1:53" ht="14.25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40</v>
      </c>
      <c r="W293" s="56">
        <f t="shared" si="16"/>
        <v>43.2</v>
      </c>
      <c r="X293" s="42">
        <f>IFERROR(IF(W293=0,"",ROUNDUP(W293/H293,0)*0.02175),"")</f>
        <v>8.6999999999999994E-2</v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10</v>
      </c>
      <c r="W296" s="56">
        <f t="shared" si="16"/>
        <v>10.8</v>
      </c>
      <c r="X296" s="42">
        <f>IFERROR(IF(W296=0,"",ROUNDUP(W296/H296,0)*0.02175),"")</f>
        <v>2.1749999999999999E-2</v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4.6296296296296289</v>
      </c>
      <c r="W299" s="44">
        <f>IFERROR(W291/H291,"0")+IFERROR(W292/H292,"0")+IFERROR(W293/H293,"0")+IFERROR(W294/H294,"0")+IFERROR(W295/H295,"0")+IFERROR(W296/H296,"0")+IFERROR(W297/H297,"0")+IFERROR(W298/H298,"0")</f>
        <v>5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0.10874999999999999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50</v>
      </c>
      <c r="W300" s="44">
        <f>IFERROR(SUM(W291:W298),"0")</f>
        <v>54</v>
      </c>
      <c r="X300" s="43"/>
      <c r="Y300" s="68"/>
      <c r="Z300" s="68"/>
    </row>
    <row r="301" spans="1:53" ht="14.25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40</v>
      </c>
      <c r="W312" s="56">
        <f>IFERROR(IF(V312="",0,CEILING((V312/$H312),1)*$H312),"")</f>
        <v>40.5</v>
      </c>
      <c r="X312" s="42">
        <f>IFERROR(IF(W312=0,"",ROUNDUP(W312/H312,0)*0.02175),"")</f>
        <v>0.10874999999999999</v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4.9382716049382722</v>
      </c>
      <c r="W313" s="44">
        <f>IFERROR(W312/H312,"0")</f>
        <v>5</v>
      </c>
      <c r="X313" s="44">
        <f>IFERROR(IF(X312="",0,X312),"0")</f>
        <v>0.10874999999999999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40</v>
      </c>
      <c r="W314" s="44">
        <f>IFERROR(SUM(W312:W312),"0")</f>
        <v>40.5</v>
      </c>
      <c r="X314" s="43"/>
      <c r="Y314" s="68"/>
      <c r="Z314" s="68"/>
    </row>
    <row r="315" spans="1:53" ht="14.25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7100</v>
      </c>
      <c r="W332" s="56">
        <f t="shared" ref="W332:W339" si="17">IFERROR(IF(V332="",0,CEILING((V332/$H332),1)*$H332),"")</f>
        <v>7110</v>
      </c>
      <c r="X332" s="42">
        <f>IFERROR(IF(W332=0,"",ROUNDUP(W332/H332,0)*0.02175),"")</f>
        <v>10.3095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700</v>
      </c>
      <c r="W335" s="56">
        <f t="shared" si="17"/>
        <v>705</v>
      </c>
      <c r="X335" s="42">
        <f>IFERROR(IF(W335=0,"",ROUNDUP(W335/H335,0)*0.02039),"")</f>
        <v>0.9583299999999999</v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2000</v>
      </c>
      <c r="W337" s="56">
        <f t="shared" si="17"/>
        <v>2010</v>
      </c>
      <c r="X337" s="42">
        <f>IFERROR(IF(W337=0,"",ROUNDUP(W337/H337,0)*0.02039),"")</f>
        <v>2.7322599999999997</v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653.33333333333337</v>
      </c>
      <c r="W340" s="44">
        <f>IFERROR(W332/H332,"0")+IFERROR(W333/H333,"0")+IFERROR(W334/H334,"0")+IFERROR(W335/H335,"0")+IFERROR(W336/H336,"0")+IFERROR(W337/H337,"0")+IFERROR(W338/H338,"0")+IFERROR(W339/H339,"0")</f>
        <v>655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14.00009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9800</v>
      </c>
      <c r="W341" s="44">
        <f>IFERROR(SUM(W332:W339),"0")</f>
        <v>9825</v>
      </c>
      <c r="X341" s="43"/>
      <c r="Y341" s="68"/>
      <c r="Z341" s="68"/>
    </row>
    <row r="342" spans="1:53" ht="14.25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2150</v>
      </c>
      <c r="W343" s="56">
        <f>IFERROR(IF(V343="",0,CEILING((V343/$H343),1)*$H343),"")</f>
        <v>2160</v>
      </c>
      <c r="X343" s="42">
        <f>IFERROR(IF(W343=0,"",ROUNDUP(W343/H343,0)*0.02175),"")</f>
        <v>3.1319999999999997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143.33333333333334</v>
      </c>
      <c r="W346" s="44">
        <f>IFERROR(W343/H343,"0")+IFERROR(W344/H344,"0")+IFERROR(W345/H345,"0")</f>
        <v>144</v>
      </c>
      <c r="X346" s="44">
        <f>IFERROR(IF(X343="",0,X343),"0")+IFERROR(IF(X344="",0,X344),"0")+IFERROR(IF(X345="",0,X345),"0")</f>
        <v>3.1319999999999997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2150</v>
      </c>
      <c r="W347" s="44">
        <f>IFERROR(SUM(W343:W345),"0")</f>
        <v>2160</v>
      </c>
      <c r="X347" s="43"/>
      <c r="Y347" s="68"/>
      <c r="Z347" s="68"/>
    </row>
    <row r="348" spans="1:53" ht="14.25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260</v>
      </c>
      <c r="W350" s="56">
        <f>IFERROR(IF(V350="",0,CEILING((V350/$H350),1)*$H350),"")</f>
        <v>265.2</v>
      </c>
      <c r="X350" s="42">
        <f>IFERROR(IF(W350=0,"",ROUNDUP(W350/H350,0)*0.02175),"")</f>
        <v>0.73949999999999994</v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33.333333333333336</v>
      </c>
      <c r="W351" s="44">
        <f>IFERROR(W349/H349,"0")+IFERROR(W350/H350,"0")</f>
        <v>34</v>
      </c>
      <c r="X351" s="44">
        <f>IFERROR(IF(X349="",0,X349),"0")+IFERROR(IF(X350="",0,X350),"0")</f>
        <v>0.73949999999999994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260</v>
      </c>
      <c r="W352" s="44">
        <f>IFERROR(SUM(W349:W350),"0")</f>
        <v>265.2</v>
      </c>
      <c r="X352" s="43"/>
      <c r="Y352" s="68"/>
      <c r="Z352" s="68"/>
    </row>
    <row r="353" spans="1:53" ht="14.25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80</v>
      </c>
      <c r="W354" s="56">
        <f>IFERROR(IF(V354="",0,CEILING((V354/$H354),1)*$H354),"")</f>
        <v>85.8</v>
      </c>
      <c r="X354" s="42">
        <f>IFERROR(IF(W354=0,"",ROUNDUP(W354/H354,0)*0.02175),"")</f>
        <v>0.23924999999999999</v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10.256410256410257</v>
      </c>
      <c r="W355" s="44">
        <f>IFERROR(W354/H354,"0")</f>
        <v>11</v>
      </c>
      <c r="X355" s="44">
        <f>IFERROR(IF(X354="",0,X354),"0")</f>
        <v>0.23924999999999999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80</v>
      </c>
      <c r="W356" s="44">
        <f>IFERROR(SUM(W354:W354),"0")</f>
        <v>85.8</v>
      </c>
      <c r="X356" s="43"/>
      <c r="Y356" s="68"/>
      <c r="Z356" s="68"/>
    </row>
    <row r="357" spans="1:53" ht="16.5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100</v>
      </c>
      <c r="W367" s="56">
        <f>IFERROR(IF(V367="",0,CEILING((V367/$H367),1)*$H367),"")</f>
        <v>100.74</v>
      </c>
      <c r="X367" s="42">
        <f>IFERROR(IF(W367=0,"",ROUNDUP(W367/H367,0)*0.00753),"")</f>
        <v>0.17319000000000001</v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22.831050228310502</v>
      </c>
      <c r="W369" s="44">
        <f>IFERROR(W367/H367,"0")+IFERROR(W368/H368,"0")</f>
        <v>23</v>
      </c>
      <c r="X369" s="44">
        <f>IFERROR(IF(X367="",0,X367),"0")+IFERROR(IF(X368="",0,X368),"0")</f>
        <v>0.17319000000000001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100</v>
      </c>
      <c r="W370" s="44">
        <f>IFERROR(SUM(W367:W368),"0")</f>
        <v>100.74</v>
      </c>
      <c r="X370" s="43"/>
      <c r="Y370" s="68"/>
      <c r="Z370" s="68"/>
    </row>
    <row r="371" spans="1:53" ht="14.25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130</v>
      </c>
      <c r="W372" s="56">
        <f>IFERROR(IF(V372="",0,CEILING((V372/$H372),1)*$H372),"")</f>
        <v>132.6</v>
      </c>
      <c r="X372" s="42">
        <f>IFERROR(IF(W372=0,"",ROUNDUP(W372/H372,0)*0.02175),"")</f>
        <v>0.36974999999999997</v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16.666666666666668</v>
      </c>
      <c r="W376" s="44">
        <f>IFERROR(W372/H372,"0")+IFERROR(W373/H373,"0")+IFERROR(W374/H374,"0")+IFERROR(W375/H375,"0")</f>
        <v>17</v>
      </c>
      <c r="X376" s="44">
        <f>IFERROR(IF(X372="",0,X372),"0")+IFERROR(IF(X373="",0,X373),"0")+IFERROR(IF(X374="",0,X374),"0")+IFERROR(IF(X375="",0,X375),"0")</f>
        <v>0.36974999999999997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130</v>
      </c>
      <c r="W377" s="44">
        <f>IFERROR(SUM(W372:W375),"0")</f>
        <v>132.6</v>
      </c>
      <c r="X377" s="43"/>
      <c r="Y377" s="68"/>
      <c r="Z377" s="68"/>
    </row>
    <row r="378" spans="1:53" ht="14.25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40</v>
      </c>
      <c r="W379" s="56">
        <f>IFERROR(IF(V379="",0,CEILING((V379/$H379),1)*$H379),"")</f>
        <v>46.8</v>
      </c>
      <c r="X379" s="42">
        <f>IFERROR(IF(W379=0,"",ROUNDUP(W379/H379,0)*0.02175),"")</f>
        <v>0.1305</v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5.1282051282051286</v>
      </c>
      <c r="W380" s="44">
        <f>IFERROR(W379/H379,"0")</f>
        <v>6</v>
      </c>
      <c r="X380" s="44">
        <f>IFERROR(IF(X379="",0,X379),"0")</f>
        <v>0.1305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40</v>
      </c>
      <c r="W381" s="44">
        <f>IFERROR(SUM(W379:W379),"0")</f>
        <v>46.8</v>
      </c>
      <c r="X381" s="43"/>
      <c r="Y381" s="68"/>
      <c r="Z381" s="68"/>
    </row>
    <row r="382" spans="1:53" ht="27.75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20</v>
      </c>
      <c r="W390" s="56">
        <f t="shared" ref="W390:W402" si="18">IFERROR(IF(V390="",0,CEILING((V390/$H390),1)*$H390),"")</f>
        <v>21</v>
      </c>
      <c r="X390" s="42">
        <f>IFERROR(IF(W390=0,"",ROUNDUP(W390/H390,0)*0.00753),"")</f>
        <v>3.7650000000000003E-2</v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20</v>
      </c>
      <c r="W392" s="56">
        <f t="shared" si="18"/>
        <v>21</v>
      </c>
      <c r="X392" s="42">
        <f>IFERROR(IF(W392=0,"",ROUNDUP(W392/H392,0)*0.00753),"")</f>
        <v>3.7650000000000003E-2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9.5238095238095237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7.5300000000000006E-2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40</v>
      </c>
      <c r="W404" s="44">
        <f>IFERROR(SUM(W390:W402),"0")</f>
        <v>42</v>
      </c>
      <c r="X404" s="43"/>
      <c r="Y404" s="68"/>
      <c r="Z404" s="68"/>
    </row>
    <row r="405" spans="1:53" ht="14.25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40</v>
      </c>
      <c r="W425" s="56">
        <f>IFERROR(IF(V425="",0,CEILING((V425/$H425),1)*$H425),"")</f>
        <v>41.6</v>
      </c>
      <c r="X425" s="42">
        <f>IFERROR(IF(W425=0,"",ROUNDUP(W425/H425,0)*0.01196),"")</f>
        <v>9.5680000000000001E-2</v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7.6923076923076916</v>
      </c>
      <c r="W427" s="44">
        <f>IFERROR(W425/H425,"0")+IFERROR(W426/H426,"0")</f>
        <v>8</v>
      </c>
      <c r="X427" s="44">
        <f>IFERROR(IF(X425="",0,X425),"0")+IFERROR(IF(X426="",0,X426),"0")</f>
        <v>9.5680000000000001E-2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40</v>
      </c>
      <c r="W428" s="44">
        <f>IFERROR(SUM(W425:W426),"0")</f>
        <v>41.6</v>
      </c>
      <c r="X428" s="43"/>
      <c r="Y428" s="68"/>
      <c r="Z428" s="68"/>
    </row>
    <row r="429" spans="1:53" ht="14.25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310</v>
      </c>
      <c r="W430" s="56">
        <f t="shared" ref="W430:W436" si="20">IFERROR(IF(V430="",0,CEILING((V430/$H430),1)*$H430),"")</f>
        <v>310.8</v>
      </c>
      <c r="X430" s="42">
        <f>IFERROR(IF(W430=0,"",ROUNDUP(W430/H430,0)*0.00753),"")</f>
        <v>0.55722000000000005</v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73.80952380952381</v>
      </c>
      <c r="W437" s="44">
        <f>IFERROR(W430/H430,"0")+IFERROR(W431/H431,"0")+IFERROR(W432/H432,"0")+IFERROR(W433/H433,"0")+IFERROR(W434/H434,"0")+IFERROR(W435/H435,"0")+IFERROR(W436/H436,"0")</f>
        <v>74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0.55722000000000005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310</v>
      </c>
      <c r="W438" s="44">
        <f>IFERROR(SUM(W430:W436),"0")</f>
        <v>310.8</v>
      </c>
      <c r="X438" s="43"/>
      <c r="Y438" s="68"/>
      <c r="Z438" s="68"/>
    </row>
    <row r="439" spans="1:53" ht="14.25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520</v>
      </c>
      <c r="W452" s="56">
        <f t="shared" si="21"/>
        <v>522.72</v>
      </c>
      <c r="X452" s="42">
        <f t="shared" si="22"/>
        <v>1.18404</v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70</v>
      </c>
      <c r="W457" s="56">
        <f t="shared" si="21"/>
        <v>73.92</v>
      </c>
      <c r="X457" s="42">
        <f t="shared" si="22"/>
        <v>0.16744000000000001</v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6</v>
      </c>
      <c r="W466" s="56">
        <f t="shared" si="21"/>
        <v>7.1999999999999993</v>
      </c>
      <c r="X466" s="42">
        <f>IFERROR(IF(W466=0,"",ROUNDUP(W466/H466,0)*0.00753),"")</f>
        <v>2.2589999999999999E-2</v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114.24242424242425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116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1.3740700000000001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596</v>
      </c>
      <c r="W470" s="44">
        <f>IFERROR(SUM(W450:W468),"0")</f>
        <v>603.84</v>
      </c>
      <c r="X470" s="43"/>
      <c r="Y470" s="68"/>
      <c r="Z470" s="68"/>
    </row>
    <row r="471" spans="1:53" ht="14.25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270</v>
      </c>
      <c r="W472" s="56">
        <f>IFERROR(IF(V472="",0,CEILING((V472/$H472),1)*$H472),"")</f>
        <v>274.56</v>
      </c>
      <c r="X472" s="42">
        <f>IFERROR(IF(W472=0,"",ROUNDUP(W472/H472,0)*0.01196),"")</f>
        <v>0.62192000000000003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51.136363636363633</v>
      </c>
      <c r="W474" s="44">
        <f>IFERROR(W472/H472,"0")+IFERROR(W473/H473,"0")</f>
        <v>52</v>
      </c>
      <c r="X474" s="44">
        <f>IFERROR(IF(X472="",0,X472),"0")+IFERROR(IF(X473="",0,X473),"0")</f>
        <v>0.62192000000000003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270</v>
      </c>
      <c r="W475" s="44">
        <f>IFERROR(SUM(W472:W473),"0")</f>
        <v>274.56</v>
      </c>
      <c r="X475" s="43"/>
      <c r="Y475" s="68"/>
      <c r="Z475" s="68"/>
    </row>
    <row r="476" spans="1:53" ht="14.25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250</v>
      </c>
      <c r="W477" s="56">
        <f t="shared" ref="W477:W482" si="24">IFERROR(IF(V477="",0,CEILING((V477/$H477),1)*$H477),"")</f>
        <v>253.44</v>
      </c>
      <c r="X477" s="42">
        <f>IFERROR(IF(W477=0,"",ROUNDUP(W477/H477,0)*0.01196),"")</f>
        <v>0.57408000000000003</v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100</v>
      </c>
      <c r="W478" s="56">
        <f t="shared" si="24"/>
        <v>100.32000000000001</v>
      </c>
      <c r="X478" s="42">
        <f>IFERROR(IF(W478=0,"",ROUNDUP(W478/H478,0)*0.01196),"")</f>
        <v>0.22724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160</v>
      </c>
      <c r="W479" s="56">
        <f t="shared" si="24"/>
        <v>163.68</v>
      </c>
      <c r="X479" s="42">
        <f>IFERROR(IF(W479=0,"",ROUNDUP(W479/H479,0)*0.01196),"")</f>
        <v>0.37075999999999998</v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96.590909090909079</v>
      </c>
      <c r="W483" s="44">
        <f>IFERROR(W477/H477,"0")+IFERROR(W478/H478,"0")+IFERROR(W479/H479,"0")+IFERROR(W480/H480,"0")+IFERROR(W481/H481,"0")+IFERROR(W482/H482,"0")</f>
        <v>98</v>
      </c>
      <c r="X483" s="44">
        <f>IFERROR(IF(X477="",0,X477),"0")+IFERROR(IF(X478="",0,X478),"0")+IFERROR(IF(X479="",0,X479),"0")+IFERROR(IF(X480="",0,X480),"0")+IFERROR(IF(X481="",0,X481),"0")+IFERROR(IF(X482="",0,X482),"0")</f>
        <v>1.17208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510</v>
      </c>
      <c r="W484" s="44">
        <f>IFERROR(SUM(W477:W482),"0")</f>
        <v>517.44000000000005</v>
      </c>
      <c r="X484" s="43"/>
      <c r="Y484" s="68"/>
      <c r="Z484" s="68"/>
    </row>
    <row r="485" spans="1:53" ht="14.25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20</v>
      </c>
      <c r="W508" s="56">
        <f>IFERROR(IF(V508="",0,CEILING((V508/$H508),1)*$H508),"")</f>
        <v>21</v>
      </c>
      <c r="X508" s="42">
        <f>IFERROR(IF(W508=0,"",ROUNDUP(W508/H508,0)*0.00753),"")</f>
        <v>3.7650000000000003E-2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60</v>
      </c>
      <c r="W509" s="56">
        <f>IFERROR(IF(V509="",0,CEILING((V509/$H509),1)*$H509),"")</f>
        <v>63</v>
      </c>
      <c r="X509" s="42">
        <f>IFERROR(IF(W509=0,"",ROUNDUP(W509/H509,0)*0.00753),"")</f>
        <v>0.11295000000000001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19.047619047619047</v>
      </c>
      <c r="W512" s="44">
        <f>IFERROR(W508/H508,"0")+IFERROR(W509/H509,"0")+IFERROR(W510/H510,"0")+IFERROR(W511/H511,"0")</f>
        <v>20</v>
      </c>
      <c r="X512" s="44">
        <f>IFERROR(IF(X508="",0,X508),"0")+IFERROR(IF(X509="",0,X509),"0")+IFERROR(IF(X510="",0,X510),"0")+IFERROR(IF(X511="",0,X511),"0")</f>
        <v>0.15060000000000001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80</v>
      </c>
      <c r="W513" s="44">
        <f>IFERROR(SUM(W508:W511),"0")</f>
        <v>84</v>
      </c>
      <c r="X513" s="43"/>
      <c r="Y513" s="68"/>
      <c r="Z513" s="68"/>
    </row>
    <row r="514" spans="1:53" ht="14.25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1300</v>
      </c>
      <c r="W515" s="56">
        <f>IFERROR(IF(V515="",0,CEILING((V515/$H515),1)*$H515),"")</f>
        <v>1302.5999999999999</v>
      </c>
      <c r="X515" s="42">
        <f>IFERROR(IF(W515=0,"",ROUNDUP(W515/H515,0)*0.02175),"")</f>
        <v>3.6322499999999995</v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40</v>
      </c>
      <c r="W516" s="56">
        <f>IFERROR(IF(V516="",0,CEILING((V516/$H516),1)*$H516),"")</f>
        <v>46.8</v>
      </c>
      <c r="X516" s="42">
        <f>IFERROR(IF(W516=0,"",ROUNDUP(W516/H516,0)*0.02175),"")</f>
        <v>0.1305</v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171.7948717948718</v>
      </c>
      <c r="W520" s="44">
        <f>IFERROR(W515/H515,"0")+IFERROR(W516/H516,"0")+IFERROR(W517/H517,"0")+IFERROR(W518/H518,"0")+IFERROR(W519/H519,"0")</f>
        <v>173</v>
      </c>
      <c r="X520" s="44">
        <f>IFERROR(IF(X515="",0,X515),"0")+IFERROR(IF(X516="",0,X516),"0")+IFERROR(IF(X517="",0,X517),"0")+IFERROR(IF(X518="",0,X518),"0")+IFERROR(IF(X519="",0,X519),"0")</f>
        <v>3.7627499999999996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1340</v>
      </c>
      <c r="W521" s="44">
        <f>IFERROR(SUM(W515:W519),"0")</f>
        <v>1349.3999999999999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17999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18155.78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18760.647139193148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18926.586000000003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29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29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19485.647139193148</v>
      </c>
      <c r="W525" s="44">
        <f>GrossWeightTotalR+PalletQtyTotalR*25</f>
        <v>19651.586000000003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1829.4203912831688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1851</v>
      </c>
      <c r="X526" s="43"/>
      <c r="Y526" s="68"/>
      <c r="Z526" s="68"/>
    </row>
    <row r="527" spans="1:53" ht="14.25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31.518540000000005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15.3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138.60000000000002</v>
      </c>
      <c r="F532" s="53">
        <f>IFERROR(W132*1,"0")+IFERROR(W133*1,"0")+IFERROR(W134*1,"0")+IFERROR(W135*1,"0")</f>
        <v>142.5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189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1455.9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280.2</v>
      </c>
      <c r="N532" s="53">
        <f>IFERROR(W291*1,"0")+IFERROR(W292*1,"0")+IFERROR(W293*1,"0")+IFERROR(W294*1,"0")+IFERROR(W295*1,"0")+IFERROR(W296*1,"0")+IFERROR(W297*1,"0")+IFERROR(W298*1,"0")+IFERROR(W302*1,"0")+IFERROR(W303*1,"0")</f>
        <v>54</v>
      </c>
      <c r="O532" s="53">
        <f>IFERROR(W308*1,"0")+IFERROR(W312*1,"0")+IFERROR(W316*1,"0")+IFERROR(W320*1,"0")</f>
        <v>40.5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12336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280.14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42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352.40000000000003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1395.8400000000001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1433.3999999999999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1212</vt:i4>
      </vt:variant>
    </vt:vector>
  </HeadingPairs>
  <TitlesOfParts>
    <vt:vector size="12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2024-02-20T07:46:20Z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