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8DC2817-11E4-43D0-90F3-0EF60E6798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X479" i="1" s="1"/>
  <c r="N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X450" i="1"/>
  <c r="W450" i="1"/>
  <c r="X449" i="1"/>
  <c r="W449" i="1"/>
  <c r="X448" i="1"/>
  <c r="W448" i="1"/>
  <c r="N448" i="1"/>
  <c r="W447" i="1"/>
  <c r="X447" i="1" s="1"/>
  <c r="W446" i="1"/>
  <c r="X446" i="1" s="1"/>
  <c r="W445" i="1"/>
  <c r="X445" i="1" s="1"/>
  <c r="N445" i="1"/>
  <c r="X444" i="1"/>
  <c r="W444" i="1"/>
  <c r="X443" i="1"/>
  <c r="W443" i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X423" i="1" s="1"/>
  <c r="N423" i="1"/>
  <c r="X422" i="1"/>
  <c r="W422" i="1"/>
  <c r="N422" i="1"/>
  <c r="W421" i="1"/>
  <c r="N421" i="1"/>
  <c r="V419" i="1"/>
  <c r="V418" i="1"/>
  <c r="W417" i="1"/>
  <c r="X417" i="1" s="1"/>
  <c r="N417" i="1"/>
  <c r="X416" i="1"/>
  <c r="X418" i="1" s="1"/>
  <c r="W416" i="1"/>
  <c r="S523" i="1" s="1"/>
  <c r="N416" i="1"/>
  <c r="V413" i="1"/>
  <c r="V412" i="1"/>
  <c r="X411" i="1"/>
  <c r="W411" i="1"/>
  <c r="N411" i="1"/>
  <c r="W410" i="1"/>
  <c r="X410" i="1" s="1"/>
  <c r="N410" i="1"/>
  <c r="X409" i="1"/>
  <c r="W409" i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N398" i="1"/>
  <c r="X397" i="1"/>
  <c r="W397" i="1"/>
  <c r="N397" i="1"/>
  <c r="V395" i="1"/>
  <c r="V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X394" i="1" s="1"/>
  <c r="W381" i="1"/>
  <c r="N381" i="1"/>
  <c r="V379" i="1"/>
  <c r="W378" i="1"/>
  <c r="V378" i="1"/>
  <c r="X377" i="1"/>
  <c r="W377" i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N364" i="1"/>
  <c r="X363" i="1"/>
  <c r="W363" i="1"/>
  <c r="N363" i="1"/>
  <c r="V361" i="1"/>
  <c r="V360" i="1"/>
  <c r="X359" i="1"/>
  <c r="W359" i="1"/>
  <c r="N359" i="1"/>
  <c r="W358" i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X324" i="1" s="1"/>
  <c r="N324" i="1"/>
  <c r="X323" i="1"/>
  <c r="X331" i="1" s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3" i="1" s="1"/>
  <c r="N305" i="1"/>
  <c r="V302" i="1"/>
  <c r="W301" i="1"/>
  <c r="V301" i="1"/>
  <c r="X300" i="1"/>
  <c r="W300" i="1"/>
  <c r="N300" i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X296" i="1" s="1"/>
  <c r="W288" i="1"/>
  <c r="N288" i="1"/>
  <c r="V285" i="1"/>
  <c r="W284" i="1"/>
  <c r="V284" i="1"/>
  <c r="X283" i="1"/>
  <c r="W283" i="1"/>
  <c r="N283" i="1"/>
  <c r="W282" i="1"/>
  <c r="X282" i="1" s="1"/>
  <c r="N282" i="1"/>
  <c r="X281" i="1"/>
  <c r="W281" i="1"/>
  <c r="W285" i="1" s="1"/>
  <c r="N281" i="1"/>
  <c r="V279" i="1"/>
  <c r="V278" i="1"/>
  <c r="X277" i="1"/>
  <c r="W277" i="1"/>
  <c r="N277" i="1"/>
  <c r="W276" i="1"/>
  <c r="X276" i="1" s="1"/>
  <c r="W275" i="1"/>
  <c r="V273" i="1"/>
  <c r="V272" i="1"/>
  <c r="X271" i="1"/>
  <c r="W271" i="1"/>
  <c r="N271" i="1"/>
  <c r="W270" i="1"/>
  <c r="X270" i="1" s="1"/>
  <c r="N270" i="1"/>
  <c r="X269" i="1"/>
  <c r="X272" i="1" s="1"/>
  <c r="W269" i="1"/>
  <c r="N269" i="1"/>
  <c r="V267" i="1"/>
  <c r="V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X249" i="1"/>
  <c r="X253" i="1" s="1"/>
  <c r="W249" i="1"/>
  <c r="N249" i="1"/>
  <c r="V247" i="1"/>
  <c r="W246" i="1"/>
  <c r="V246" i="1"/>
  <c r="X245" i="1"/>
  <c r="X246" i="1" s="1"/>
  <c r="W245" i="1"/>
  <c r="W247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3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3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X172" i="1" s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W142" i="1" s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F523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N107" i="1"/>
  <c r="X106" i="1"/>
  <c r="X115" i="1" s="1"/>
  <c r="W106" i="1"/>
  <c r="W116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X87" i="1"/>
  <c r="X92" i="1" s="1"/>
  <c r="W87" i="1"/>
  <c r="W92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3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3" i="1" s="1"/>
  <c r="N56" i="1"/>
  <c r="V53" i="1"/>
  <c r="V52" i="1"/>
  <c r="W51" i="1"/>
  <c r="X51" i="1" s="1"/>
  <c r="N51" i="1"/>
  <c r="X50" i="1"/>
  <c r="X52" i="1" s="1"/>
  <c r="W50" i="1"/>
  <c r="C523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513" i="1" s="1"/>
  <c r="V23" i="1"/>
  <c r="V517" i="1" s="1"/>
  <c r="W22" i="1"/>
  <c r="W24" i="1" s="1"/>
  <c r="N22" i="1"/>
  <c r="H10" i="1"/>
  <c r="A9" i="1"/>
  <c r="F10" i="1" s="1"/>
  <c r="D7" i="1"/>
  <c r="O6" i="1"/>
  <c r="N2" i="1"/>
  <c r="X125" i="1" l="1"/>
  <c r="X154" i="1"/>
  <c r="W53" i="1"/>
  <c r="W513" i="1" s="1"/>
  <c r="W61" i="1"/>
  <c r="W84" i="1"/>
  <c r="W93" i="1"/>
  <c r="W103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X242" i="1"/>
  <c r="W242" i="1"/>
  <c r="W266" i="1"/>
  <c r="W338" i="1"/>
  <c r="W343" i="1"/>
  <c r="W346" i="1"/>
  <c r="X345" i="1"/>
  <c r="X346" i="1" s="1"/>
  <c r="W347" i="1"/>
  <c r="Q523" i="1"/>
  <c r="W355" i="1"/>
  <c r="X350" i="1"/>
  <c r="X355" i="1" s="1"/>
  <c r="W356" i="1"/>
  <c r="W361" i="1"/>
  <c r="X358" i="1"/>
  <c r="X360" i="1" s="1"/>
  <c r="W429" i="1"/>
  <c r="W432" i="1"/>
  <c r="X431" i="1"/>
  <c r="X432" i="1" s="1"/>
  <c r="W433" i="1"/>
  <c r="W436" i="1"/>
  <c r="X435" i="1"/>
  <c r="X436" i="1" s="1"/>
  <c r="W437" i="1"/>
  <c r="W460" i="1"/>
  <c r="X441" i="1"/>
  <c r="X460" i="1" s="1"/>
  <c r="W461" i="1"/>
  <c r="W466" i="1"/>
  <c r="X463" i="1"/>
  <c r="X465" i="1" s="1"/>
  <c r="W465" i="1"/>
  <c r="G523" i="1"/>
  <c r="P523" i="1"/>
  <c r="H9" i="1"/>
  <c r="A10" i="1"/>
  <c r="B523" i="1"/>
  <c r="W515" i="1"/>
  <c r="W514" i="1"/>
  <c r="W33" i="1"/>
  <c r="F9" i="1"/>
  <c r="J9" i="1"/>
  <c r="X22" i="1"/>
  <c r="X23" i="1" s="1"/>
  <c r="W23" i="1"/>
  <c r="X26" i="1"/>
  <c r="X33" i="1" s="1"/>
  <c r="W52" i="1"/>
  <c r="X56" i="1"/>
  <c r="X60" i="1" s="1"/>
  <c r="W60" i="1"/>
  <c r="X64" i="1"/>
  <c r="X84" i="1" s="1"/>
  <c r="W85" i="1"/>
  <c r="X95" i="1"/>
  <c r="X103" i="1" s="1"/>
  <c r="X129" i="1"/>
  <c r="X133" i="1" s="1"/>
  <c r="W134" i="1"/>
  <c r="H523" i="1"/>
  <c r="W155" i="1"/>
  <c r="I523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M523" i="1"/>
  <c r="W243" i="1"/>
  <c r="W253" i="1"/>
  <c r="W254" i="1"/>
  <c r="W267" i="1"/>
  <c r="X256" i="1"/>
  <c r="X266" i="1" s="1"/>
  <c r="W273" i="1"/>
  <c r="W272" i="1"/>
  <c r="W279" i="1"/>
  <c r="X275" i="1"/>
  <c r="X278" i="1" s="1"/>
  <c r="W278" i="1"/>
  <c r="X284" i="1"/>
  <c r="N523" i="1"/>
  <c r="W297" i="1"/>
  <c r="W302" i="1"/>
  <c r="X299" i="1"/>
  <c r="X301" i="1" s="1"/>
  <c r="W331" i="1"/>
  <c r="W332" i="1"/>
  <c r="W337" i="1"/>
  <c r="X334" i="1"/>
  <c r="X337" i="1" s="1"/>
  <c r="W342" i="1"/>
  <c r="W360" i="1"/>
  <c r="X364" i="1"/>
  <c r="X367" i="1" s="1"/>
  <c r="W368" i="1"/>
  <c r="W394" i="1"/>
  <c r="X398" i="1"/>
  <c r="X401" i="1" s="1"/>
  <c r="W402" i="1"/>
  <c r="W481" i="1"/>
  <c r="W496" i="1"/>
  <c r="X493" i="1"/>
  <c r="X496" i="1" s="1"/>
  <c r="W497" i="1"/>
  <c r="T523" i="1"/>
  <c r="W296" i="1"/>
  <c r="W307" i="1"/>
  <c r="W367" i="1"/>
  <c r="W371" i="1"/>
  <c r="X370" i="1"/>
  <c r="X371" i="1" s="1"/>
  <c r="W372" i="1"/>
  <c r="W379" i="1"/>
  <c r="X376" i="1"/>
  <c r="X378" i="1" s="1"/>
  <c r="W395" i="1"/>
  <c r="W401" i="1"/>
  <c r="W405" i="1"/>
  <c r="X404" i="1"/>
  <c r="X405" i="1" s="1"/>
  <c r="W406" i="1"/>
  <c r="W413" i="1"/>
  <c r="X408" i="1"/>
  <c r="X412" i="1" s="1"/>
  <c r="W412" i="1"/>
  <c r="W419" i="1"/>
  <c r="W428" i="1"/>
  <c r="X421" i="1"/>
  <c r="X428" i="1" s="1"/>
  <c r="W475" i="1"/>
  <c r="W480" i="1"/>
  <c r="X477" i="1"/>
  <c r="X480" i="1" s="1"/>
  <c r="U523" i="1"/>
  <c r="R523" i="1"/>
  <c r="W418" i="1"/>
  <c r="W491" i="1"/>
  <c r="W517" i="1" l="1"/>
  <c r="X518" i="1"/>
  <c r="W516" i="1"/>
</calcChain>
</file>

<file path=xl/sharedStrings.xml><?xml version="1.0" encoding="utf-8"?>
<sst xmlns="http://schemas.openxmlformats.org/spreadsheetml/2006/main" count="2241" uniqueCount="744">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</sst>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5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65" t="s">
        <v>0</v>
      </c>
      <c r="E1" s="466"/>
      <c r="F1" s="466"/>
      <c r="G1" s="12" t="s">
        <v>1</v>
      </c>
      <c r="H1" s="465" t="s">
        <v>2</v>
      </c>
      <c r="I1" s="466"/>
      <c r="J1" s="466"/>
      <c r="K1" s="466"/>
      <c r="L1" s="466"/>
      <c r="M1" s="466"/>
      <c r="N1" s="466"/>
      <c r="O1" s="466"/>
      <c r="P1" s="724" t="s">
        <v>3</v>
      </c>
      <c r="Q1" s="466"/>
      <c r="R1" s="46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491" t="s">
        <v>8</v>
      </c>
      <c r="B5" s="442"/>
      <c r="C5" s="443"/>
      <c r="D5" s="385"/>
      <c r="E5" s="387"/>
      <c r="F5" s="677" t="s">
        <v>9</v>
      </c>
      <c r="G5" s="443"/>
      <c r="H5" s="385"/>
      <c r="I5" s="386"/>
      <c r="J5" s="386"/>
      <c r="K5" s="386"/>
      <c r="L5" s="387"/>
      <c r="N5" s="24" t="s">
        <v>10</v>
      </c>
      <c r="O5" s="614">
        <v>45341</v>
      </c>
      <c r="P5" s="455"/>
      <c r="R5" s="708" t="s">
        <v>11</v>
      </c>
      <c r="S5" s="422"/>
      <c r="T5" s="535" t="s">
        <v>12</v>
      </c>
      <c r="U5" s="455"/>
      <c r="Z5" s="51"/>
      <c r="AA5" s="51"/>
      <c r="AB5" s="51"/>
    </row>
    <row r="6" spans="1:29" s="349" customFormat="1" ht="24" customHeight="1" x14ac:dyDescent="0.2">
      <c r="A6" s="491" t="s">
        <v>13</v>
      </c>
      <c r="B6" s="442"/>
      <c r="C6" s="443"/>
      <c r="D6" s="645" t="s">
        <v>14</v>
      </c>
      <c r="E6" s="646"/>
      <c r="F6" s="646"/>
      <c r="G6" s="646"/>
      <c r="H6" s="646"/>
      <c r="I6" s="646"/>
      <c r="J6" s="646"/>
      <c r="K6" s="646"/>
      <c r="L6" s="455"/>
      <c r="N6" s="24" t="s">
        <v>15</v>
      </c>
      <c r="O6" s="476" t="str">
        <f>IF(O5=0," ",CHOOSE(WEEKDAY(O5,2),"Понедельник","Вторник","Среда","Четверг","Пятница","Суббота","Воскресенье"))</f>
        <v>Понедельник</v>
      </c>
      <c r="P6" s="356"/>
      <c r="R6" s="421" t="s">
        <v>16</v>
      </c>
      <c r="S6" s="422"/>
      <c r="T6" s="539" t="s">
        <v>17</v>
      </c>
      <c r="U6" s="400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8"/>
      <c r="S7" s="422"/>
      <c r="T7" s="540"/>
      <c r="U7" s="541"/>
      <c r="Z7" s="51"/>
      <c r="AA7" s="51"/>
      <c r="AB7" s="51"/>
    </row>
    <row r="8" spans="1:29" s="349" customFormat="1" ht="25.5" customHeight="1" x14ac:dyDescent="0.2">
      <c r="A8" s="719" t="s">
        <v>18</v>
      </c>
      <c r="B8" s="360"/>
      <c r="C8" s="361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4">
        <v>0.41666666666666669</v>
      </c>
      <c r="P8" s="455"/>
      <c r="R8" s="358"/>
      <c r="S8" s="422"/>
      <c r="T8" s="540"/>
      <c r="U8" s="541"/>
      <c r="Z8" s="51"/>
      <c r="AA8" s="51"/>
      <c r="AB8" s="51"/>
    </row>
    <row r="9" spans="1:29" s="349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4"/>
      <c r="P9" s="455"/>
      <c r="R9" s="358"/>
      <c r="S9" s="422"/>
      <c r="T9" s="542"/>
      <c r="U9" s="54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7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54"/>
      <c r="P10" s="455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7" t="s">
        <v>27</v>
      </c>
      <c r="U11" s="64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40"/>
      <c r="P12" s="572"/>
      <c r="Q12" s="23"/>
      <c r="S12" s="24"/>
      <c r="T12" s="466"/>
      <c r="U12" s="358"/>
      <c r="Z12" s="51"/>
      <c r="AA12" s="51"/>
      <c r="AB12" s="51"/>
    </row>
    <row r="13" spans="1:29" s="349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702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18" t="s">
        <v>34</v>
      </c>
      <c r="O15" s="466"/>
      <c r="P15" s="466"/>
      <c r="Q15" s="466"/>
      <c r="R15" s="46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05" t="s">
        <v>37</v>
      </c>
      <c r="D17" s="392" t="s">
        <v>38</v>
      </c>
      <c r="E17" s="471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70"/>
      <c r="P17" s="470"/>
      <c r="Q17" s="470"/>
      <c r="R17" s="471"/>
      <c r="S17" s="717" t="s">
        <v>48</v>
      </c>
      <c r="T17" s="443"/>
      <c r="U17" s="392" t="s">
        <v>49</v>
      </c>
      <c r="V17" s="392" t="s">
        <v>50</v>
      </c>
      <c r="W17" s="410" t="s">
        <v>51</v>
      </c>
      <c r="X17" s="392" t="s">
        <v>52</v>
      </c>
      <c r="Y17" s="434" t="s">
        <v>53</v>
      </c>
      <c r="Z17" s="434" t="s">
        <v>54</v>
      </c>
      <c r="AA17" s="434" t="s">
        <v>55</v>
      </c>
      <c r="AB17" s="435"/>
      <c r="AC17" s="436"/>
      <c r="AD17" s="494"/>
      <c r="BA17" s="427" t="s">
        <v>56</v>
      </c>
    </row>
    <row r="18" spans="1:53" ht="14.25" customHeight="1" x14ac:dyDescent="0.2">
      <c r="A18" s="393"/>
      <c r="B18" s="393"/>
      <c r="C18" s="393"/>
      <c r="D18" s="472"/>
      <c r="E18" s="474"/>
      <c r="F18" s="393"/>
      <c r="G18" s="393"/>
      <c r="H18" s="393"/>
      <c r="I18" s="393"/>
      <c r="J18" s="393"/>
      <c r="K18" s="393"/>
      <c r="L18" s="393"/>
      <c r="M18" s="393"/>
      <c r="N18" s="472"/>
      <c r="O18" s="473"/>
      <c r="P18" s="473"/>
      <c r="Q18" s="473"/>
      <c r="R18" s="474"/>
      <c r="S18" s="348" t="s">
        <v>57</v>
      </c>
      <c r="T18" s="348" t="s">
        <v>58</v>
      </c>
      <c r="U18" s="393"/>
      <c r="V18" s="393"/>
      <c r="W18" s="411"/>
      <c r="X18" s="393"/>
      <c r="Y18" s="616"/>
      <c r="Z18" s="616"/>
      <c r="AA18" s="437"/>
      <c r="AB18" s="438"/>
      <c r="AC18" s="439"/>
      <c r="AD18" s="495"/>
      <c r="BA18" s="358"/>
    </row>
    <row r="19" spans="1:53" ht="27.75" customHeight="1" x14ac:dyDescent="0.2">
      <c r="A19" s="405" t="s">
        <v>59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8"/>
      <c r="Z19" s="48"/>
    </row>
    <row r="20" spans="1:53" ht="16.5" customHeight="1" x14ac:dyDescent="0.25">
      <c r="A20" s="407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7"/>
      <c r="Z20" s="347"/>
    </row>
    <row r="21" spans="1:53" ht="14.25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6"/>
      <c r="Z21" s="34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1"/>
      <c r="P22" s="371"/>
      <c r="Q22" s="371"/>
      <c r="R22" s="356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4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5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5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6"/>
      <c r="Z25" s="34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5">
        <v>4607091383881</v>
      </c>
      <c r="E26" s="356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1"/>
      <c r="P26" s="371"/>
      <c r="Q26" s="371"/>
      <c r="R26" s="356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1"/>
      <c r="P27" s="371"/>
      <c r="Q27" s="371"/>
      <c r="R27" s="356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5">
        <v>4607091383935</v>
      </c>
      <c r="E28" s="356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1"/>
      <c r="P28" s="371"/>
      <c r="Q28" s="371"/>
      <c r="R28" s="356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5">
        <v>4680115881853</v>
      </c>
      <c r="E29" s="356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1"/>
      <c r="P29" s="371"/>
      <c r="Q29" s="371"/>
      <c r="R29" s="356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5">
        <v>4607091383911</v>
      </c>
      <c r="E30" s="356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1"/>
      <c r="P30" s="371"/>
      <c r="Q30" s="371"/>
      <c r="R30" s="356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5">
        <v>4607091383911</v>
      </c>
      <c r="E31" s="356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71"/>
      <c r="P31" s="371"/>
      <c r="Q31" s="371"/>
      <c r="R31" s="356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1"/>
      <c r="P32" s="371"/>
      <c r="Q32" s="371"/>
      <c r="R32" s="356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4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5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5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6"/>
      <c r="Z35" s="346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1"/>
      <c r="P36" s="371"/>
      <c r="Q36" s="371"/>
      <c r="R36" s="356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4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5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5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6"/>
      <c r="Z39" s="346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1"/>
      <c r="P40" s="371"/>
      <c r="Q40" s="371"/>
      <c r="R40" s="356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4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5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5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6"/>
      <c r="Z43" s="346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1"/>
      <c r="P44" s="371"/>
      <c r="Q44" s="371"/>
      <c r="R44" s="356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4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5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5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customHeight="1" x14ac:dyDescent="0.2">
      <c r="A47" s="405" t="s">
        <v>95</v>
      </c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8"/>
      <c r="Z47" s="48"/>
    </row>
    <row r="48" spans="1:53" ht="16.5" customHeight="1" x14ac:dyDescent="0.25">
      <c r="A48" s="407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7"/>
      <c r="Z48" s="347"/>
    </row>
    <row r="49" spans="1:53" ht="14.25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6"/>
      <c r="Z49" s="346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1"/>
      <c r="P50" s="371"/>
      <c r="Q50" s="371"/>
      <c r="R50" s="356"/>
      <c r="S50" s="34"/>
      <c r="T50" s="34"/>
      <c r="U50" s="35" t="s">
        <v>65</v>
      </c>
      <c r="V50" s="351">
        <v>0</v>
      </c>
      <c r="W50" s="352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1"/>
      <c r="P51" s="371"/>
      <c r="Q51" s="371"/>
      <c r="R51" s="356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4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5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3">
        <f>IFERROR(V50/H50,"0")+IFERROR(V51/H51,"0")</f>
        <v>0</v>
      </c>
      <c r="W52" s="353">
        <f>IFERROR(W50/H50,"0")+IFERROR(W51/H51,"0")</f>
        <v>0</v>
      </c>
      <c r="X52" s="353">
        <f>IFERROR(IF(X50="",0,X50),"0")+IFERROR(IF(X51="",0,X51),"0")</f>
        <v>0</v>
      </c>
      <c r="Y52" s="354"/>
      <c r="Z52" s="354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5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3">
        <f>IFERROR(SUM(V50:V51),"0")</f>
        <v>0</v>
      </c>
      <c r="W53" s="353">
        <f>IFERROR(SUM(W50:W51),"0")</f>
        <v>0</v>
      </c>
      <c r="X53" s="37"/>
      <c r="Y53" s="354"/>
      <c r="Z53" s="354"/>
    </row>
    <row r="54" spans="1:53" ht="16.5" customHeight="1" x14ac:dyDescent="0.25">
      <c r="A54" s="407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7"/>
      <c r="Z54" s="347"/>
    </row>
    <row r="55" spans="1:53" ht="14.25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6"/>
      <c r="Z55" s="346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1"/>
      <c r="P56" s="371"/>
      <c r="Q56" s="371"/>
      <c r="R56" s="356"/>
      <c r="S56" s="34"/>
      <c r="T56" s="34"/>
      <c r="U56" s="35" t="s">
        <v>65</v>
      </c>
      <c r="V56" s="351">
        <v>0</v>
      </c>
      <c r="W56" s="352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1"/>
      <c r="P57" s="371"/>
      <c r="Q57" s="371"/>
      <c r="R57" s="356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1"/>
      <c r="P58" s="371"/>
      <c r="Q58" s="371"/>
      <c r="R58" s="356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71"/>
      <c r="P59" s="371"/>
      <c r="Q59" s="371"/>
      <c r="R59" s="356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5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3">
        <f>IFERROR(V56/H56,"0")+IFERROR(V57/H57,"0")+IFERROR(V58/H58,"0")+IFERROR(V59/H59,"0")</f>
        <v>0</v>
      </c>
      <c r="W60" s="353">
        <f>IFERROR(W56/H56,"0")+IFERROR(W57/H57,"0")+IFERROR(W58/H58,"0")+IFERROR(W59/H59,"0")</f>
        <v>0</v>
      </c>
      <c r="X60" s="353">
        <f>IFERROR(IF(X56="",0,X56),"0")+IFERROR(IF(X57="",0,X57),"0")+IFERROR(IF(X58="",0,X58),"0")+IFERROR(IF(X59="",0,X59),"0")</f>
        <v>0</v>
      </c>
      <c r="Y60" s="354"/>
      <c r="Z60" s="354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5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3">
        <f>IFERROR(SUM(V56:V59),"0")</f>
        <v>0</v>
      </c>
      <c r="W61" s="353">
        <f>IFERROR(SUM(W56:W59),"0")</f>
        <v>0</v>
      </c>
      <c r="X61" s="37"/>
      <c r="Y61" s="354"/>
      <c r="Z61" s="354"/>
    </row>
    <row r="62" spans="1:53" ht="16.5" customHeight="1" x14ac:dyDescent="0.25">
      <c r="A62" s="407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7"/>
      <c r="Z62" s="347"/>
    </row>
    <row r="63" spans="1:53" ht="14.25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6"/>
      <c r="Z63" s="346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1"/>
      <c r="P64" s="371"/>
      <c r="Q64" s="371"/>
      <c r="R64" s="356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5">
        <v>4607091385670</v>
      </c>
      <c r="E65" s="356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1"/>
      <c r="P65" s="371"/>
      <c r="Q65" s="371"/>
      <c r="R65" s="356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5">
        <v>4607091385670</v>
      </c>
      <c r="E66" s="356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71"/>
      <c r="P66" s="371"/>
      <c r="Q66" s="371"/>
      <c r="R66" s="356"/>
      <c r="S66" s="34"/>
      <c r="T66" s="34"/>
      <c r="U66" s="35" t="s">
        <v>65</v>
      </c>
      <c r="V66" s="351">
        <v>0</v>
      </c>
      <c r="W66" s="35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1"/>
      <c r="P67" s="371"/>
      <c r="Q67" s="371"/>
      <c r="R67" s="356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1"/>
      <c r="P68" s="371"/>
      <c r="Q68" s="371"/>
      <c r="R68" s="356"/>
      <c r="S68" s="34"/>
      <c r="T68" s="34"/>
      <c r="U68" s="35" t="s">
        <v>65</v>
      </c>
      <c r="V68" s="351">
        <v>0</v>
      </c>
      <c r="W68" s="35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5">
        <v>4680115882133</v>
      </c>
      <c r="E69" s="356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71"/>
      <c r="P69" s="371"/>
      <c r="Q69" s="371"/>
      <c r="R69" s="356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5">
        <v>4680115882133</v>
      </c>
      <c r="E70" s="356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71"/>
      <c r="P70" s="371"/>
      <c r="Q70" s="371"/>
      <c r="R70" s="356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1"/>
      <c r="P71" s="371"/>
      <c r="Q71" s="371"/>
      <c r="R71" s="356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5">
        <v>4607091385687</v>
      </c>
      <c r="E72" s="356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71"/>
      <c r="P72" s="371"/>
      <c r="Q72" s="371"/>
      <c r="R72" s="356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5">
        <v>4680115882539</v>
      </c>
      <c r="E73" s="356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71"/>
      <c r="P73" s="371"/>
      <c r="Q73" s="371"/>
      <c r="R73" s="356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1"/>
      <c r="P74" s="371"/>
      <c r="Q74" s="371"/>
      <c r="R74" s="356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5">
        <v>4680115880283</v>
      </c>
      <c r="E75" s="356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1"/>
      <c r="P75" s="371"/>
      <c r="Q75" s="371"/>
      <c r="R75" s="356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5">
        <v>4680115883949</v>
      </c>
      <c r="E76" s="356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1"/>
      <c r="P76" s="371"/>
      <c r="Q76" s="371"/>
      <c r="R76" s="356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5">
        <v>4680115881303</v>
      </c>
      <c r="E77" s="356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71"/>
      <c r="P77" s="371"/>
      <c r="Q77" s="371"/>
      <c r="R77" s="356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5">
        <v>4680115882577</v>
      </c>
      <c r="E78" s="356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71"/>
      <c r="P78" s="371"/>
      <c r="Q78" s="371"/>
      <c r="R78" s="356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5">
        <v>4680115882577</v>
      </c>
      <c r="E79" s="356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71"/>
      <c r="P79" s="371"/>
      <c r="Q79" s="371"/>
      <c r="R79" s="356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5">
        <v>4680115882720</v>
      </c>
      <c r="E80" s="356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71"/>
      <c r="P80" s="371"/>
      <c r="Q80" s="371"/>
      <c r="R80" s="356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5">
        <v>4680115880269</v>
      </c>
      <c r="E81" s="356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71"/>
      <c r="P81" s="371"/>
      <c r="Q81" s="371"/>
      <c r="R81" s="356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5">
        <v>4680115880429</v>
      </c>
      <c r="E82" s="356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71"/>
      <c r="P82" s="371"/>
      <c r="Q82" s="371"/>
      <c r="R82" s="356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5">
        <v>4680115881457</v>
      </c>
      <c r="E83" s="356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71"/>
      <c r="P83" s="371"/>
      <c r="Q83" s="371"/>
      <c r="R83" s="356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4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65"/>
      <c r="N84" s="359" t="s">
        <v>66</v>
      </c>
      <c r="O84" s="360"/>
      <c r="P84" s="360"/>
      <c r="Q84" s="360"/>
      <c r="R84" s="360"/>
      <c r="S84" s="360"/>
      <c r="T84" s="361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4"/>
      <c r="Z84" s="354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5"/>
      <c r="N85" s="359" t="s">
        <v>66</v>
      </c>
      <c r="O85" s="360"/>
      <c r="P85" s="360"/>
      <c r="Q85" s="360"/>
      <c r="R85" s="360"/>
      <c r="S85" s="360"/>
      <c r="T85" s="361"/>
      <c r="U85" s="37" t="s">
        <v>65</v>
      </c>
      <c r="V85" s="353">
        <f>IFERROR(SUM(V64:V83),"0")</f>
        <v>0</v>
      </c>
      <c r="W85" s="353">
        <f>IFERROR(SUM(W64:W83),"0")</f>
        <v>0</v>
      </c>
      <c r="X85" s="37"/>
      <c r="Y85" s="354"/>
      <c r="Z85" s="354"/>
    </row>
    <row r="86" spans="1:53" ht="14.25" customHeight="1" x14ac:dyDescent="0.25">
      <c r="A86" s="357" t="s">
        <v>97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6"/>
      <c r="Z86" s="346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5">
        <v>4680115881488</v>
      </c>
      <c r="E87" s="356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71"/>
      <c r="P87" s="371"/>
      <c r="Q87" s="371"/>
      <c r="R87" s="356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5">
        <v>4607091384765</v>
      </c>
      <c r="E88" s="356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9" t="s">
        <v>158</v>
      </c>
      <c r="O88" s="371"/>
      <c r="P88" s="371"/>
      <c r="Q88" s="371"/>
      <c r="R88" s="356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5">
        <v>4680115882751</v>
      </c>
      <c r="E89" s="356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71"/>
      <c r="P89" s="371"/>
      <c r="Q89" s="371"/>
      <c r="R89" s="356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5">
        <v>4680115882775</v>
      </c>
      <c r="E90" s="356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71"/>
      <c r="P90" s="371"/>
      <c r="Q90" s="371"/>
      <c r="R90" s="356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5">
        <v>4680115880658</v>
      </c>
      <c r="E91" s="356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71"/>
      <c r="P91" s="371"/>
      <c r="Q91" s="371"/>
      <c r="R91" s="356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4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5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5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6"/>
      <c r="Z94" s="346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5">
        <v>4607091387667</v>
      </c>
      <c r="E95" s="356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71"/>
      <c r="P95" s="371"/>
      <c r="Q95" s="371"/>
      <c r="R95" s="356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5">
        <v>4607091387636</v>
      </c>
      <c r="E96" s="356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71"/>
      <c r="P96" s="371"/>
      <c r="Q96" s="371"/>
      <c r="R96" s="356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5">
        <v>4607091382426</v>
      </c>
      <c r="E97" s="356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1"/>
      <c r="P97" s="371"/>
      <c r="Q97" s="371"/>
      <c r="R97" s="356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5">
        <v>4607091386547</v>
      </c>
      <c r="E98" s="356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1"/>
      <c r="P98" s="371"/>
      <c r="Q98" s="371"/>
      <c r="R98" s="356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5">
        <v>4607091384734</v>
      </c>
      <c r="E99" s="356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1"/>
      <c r="P99" s="371"/>
      <c r="Q99" s="371"/>
      <c r="R99" s="356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5">
        <v>4607091382464</v>
      </c>
      <c r="E100" s="356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1"/>
      <c r="P100" s="371"/>
      <c r="Q100" s="371"/>
      <c r="R100" s="356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5">
        <v>4680115883444</v>
      </c>
      <c r="E101" s="356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71"/>
      <c r="P101" s="371"/>
      <c r="Q101" s="371"/>
      <c r="R101" s="356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5">
        <v>4680115883444</v>
      </c>
      <c r="E102" s="356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1"/>
      <c r="P102" s="371"/>
      <c r="Q102" s="371"/>
      <c r="R102" s="356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4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5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5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5">
        <v>4607091386967</v>
      </c>
      <c r="E106" s="356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71"/>
      <c r="P106" s="371"/>
      <c r="Q106" s="371"/>
      <c r="R106" s="356"/>
      <c r="S106" s="34"/>
      <c r="T106" s="34"/>
      <c r="U106" s="35" t="s">
        <v>65</v>
      </c>
      <c r="V106" s="351">
        <v>100</v>
      </c>
      <c r="W106" s="352">
        <f t="shared" ref="W106:W114" si="6">IFERROR(IF(V106="",0,CEILING((V106/$H106),1)*$H106),"")</f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5">
        <v>4607091386967</v>
      </c>
      <c r="E107" s="356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1"/>
      <c r="P107" s="371"/>
      <c r="Q107" s="371"/>
      <c r="R107" s="356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5">
        <v>4607091385304</v>
      </c>
      <c r="E108" s="356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71"/>
      <c r="P108" s="371"/>
      <c r="Q108" s="371"/>
      <c r="R108" s="356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5">
        <v>4607091386264</v>
      </c>
      <c r="E109" s="356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1"/>
      <c r="P109" s="371"/>
      <c r="Q109" s="371"/>
      <c r="R109" s="356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5">
        <v>4607091385731</v>
      </c>
      <c r="E110" s="356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71"/>
      <c r="P110" s="371"/>
      <c r="Q110" s="371"/>
      <c r="R110" s="356"/>
      <c r="S110" s="34"/>
      <c r="T110" s="34"/>
      <c r="U110" s="35" t="s">
        <v>65</v>
      </c>
      <c r="V110" s="351">
        <v>0</v>
      </c>
      <c r="W110" s="35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5">
        <v>4680115880214</v>
      </c>
      <c r="E111" s="356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71"/>
      <c r="P111" s="371"/>
      <c r="Q111" s="371"/>
      <c r="R111" s="356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5">
        <v>4680115880894</v>
      </c>
      <c r="E112" s="356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71"/>
      <c r="P112" s="371"/>
      <c r="Q112" s="371"/>
      <c r="R112" s="356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5">
        <v>4607091385427</v>
      </c>
      <c r="E113" s="356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71"/>
      <c r="P113" s="371"/>
      <c r="Q113" s="371"/>
      <c r="R113" s="356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5">
        <v>4680115882645</v>
      </c>
      <c r="E114" s="356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71"/>
      <c r="P114" s="371"/>
      <c r="Q114" s="371"/>
      <c r="R114" s="356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4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65"/>
      <c r="N115" s="359" t="s">
        <v>66</v>
      </c>
      <c r="O115" s="360"/>
      <c r="P115" s="360"/>
      <c r="Q115" s="360"/>
      <c r="R115" s="360"/>
      <c r="S115" s="360"/>
      <c r="T115" s="361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11.904761904761905</v>
      </c>
      <c r="W115" s="353">
        <f>IFERROR(W106/H106,"0")+IFERROR(W107/H107,"0")+IFERROR(W108/H108,"0")+IFERROR(W109/H109,"0")+IFERROR(W110/H110,"0")+IFERROR(W111/H111,"0")+IFERROR(W112/H112,"0")+IFERROR(W113/H113,"0")+IFERROR(W114/H114,"0")</f>
        <v>12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54"/>
      <c r="Z115" s="354"/>
    </row>
    <row r="116" spans="1:53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5"/>
      <c r="N116" s="359" t="s">
        <v>66</v>
      </c>
      <c r="O116" s="360"/>
      <c r="P116" s="360"/>
      <c r="Q116" s="360"/>
      <c r="R116" s="360"/>
      <c r="S116" s="360"/>
      <c r="T116" s="361"/>
      <c r="U116" s="37" t="s">
        <v>65</v>
      </c>
      <c r="V116" s="353">
        <f>IFERROR(SUM(V106:V114),"0")</f>
        <v>100</v>
      </c>
      <c r="W116" s="353">
        <f>IFERROR(SUM(W106:W114),"0")</f>
        <v>100.80000000000001</v>
      </c>
      <c r="X116" s="37"/>
      <c r="Y116" s="354"/>
      <c r="Z116" s="354"/>
    </row>
    <row r="117" spans="1:53" ht="14.25" customHeight="1" x14ac:dyDescent="0.25">
      <c r="A117" s="357" t="s">
        <v>198</v>
      </c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46"/>
      <c r="Z117" s="346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5">
        <v>4607091383065</v>
      </c>
      <c r="E118" s="356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71"/>
      <c r="P118" s="371"/>
      <c r="Q118" s="371"/>
      <c r="R118" s="356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5">
        <v>4680115881532</v>
      </c>
      <c r="E119" s="356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71"/>
      <c r="P119" s="371"/>
      <c r="Q119" s="371"/>
      <c r="R119" s="356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5">
        <v>4680115881532</v>
      </c>
      <c r="E120" s="356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">
        <v>204</v>
      </c>
      <c r="O120" s="371"/>
      <c r="P120" s="371"/>
      <c r="Q120" s="371"/>
      <c r="R120" s="356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5">
        <v>4680115881532</v>
      </c>
      <c r="E121" s="356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71"/>
      <c r="P121" s="371"/>
      <c r="Q121" s="371"/>
      <c r="R121" s="356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5">
        <v>4680115882652</v>
      </c>
      <c r="E122" s="356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71"/>
      <c r="P122" s="371"/>
      <c r="Q122" s="371"/>
      <c r="R122" s="356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5">
        <v>4680115880238</v>
      </c>
      <c r="E123" s="356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71"/>
      <c r="P123" s="371"/>
      <c r="Q123" s="371"/>
      <c r="R123" s="356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5">
        <v>4680115881464</v>
      </c>
      <c r="E124" s="356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71"/>
      <c r="P124" s="371"/>
      <c r="Q124" s="371"/>
      <c r="R124" s="356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4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65"/>
      <c r="N125" s="359" t="s">
        <v>66</v>
      </c>
      <c r="O125" s="360"/>
      <c r="P125" s="360"/>
      <c r="Q125" s="360"/>
      <c r="R125" s="360"/>
      <c r="S125" s="360"/>
      <c r="T125" s="361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5"/>
      <c r="N126" s="359" t="s">
        <v>66</v>
      </c>
      <c r="O126" s="360"/>
      <c r="P126" s="360"/>
      <c r="Q126" s="360"/>
      <c r="R126" s="360"/>
      <c r="S126" s="360"/>
      <c r="T126" s="361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customHeight="1" x14ac:dyDescent="0.25">
      <c r="A127" s="407" t="s">
        <v>212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47"/>
      <c r="Z127" s="347"/>
    </row>
    <row r="128" spans="1:53" ht="14.25" customHeight="1" x14ac:dyDescent="0.25">
      <c r="A128" s="357" t="s">
        <v>68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5">
        <v>4607091385168</v>
      </c>
      <c r="E129" s="356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71"/>
      <c r="P129" s="371"/>
      <c r="Q129" s="371"/>
      <c r="R129" s="356"/>
      <c r="S129" s="34"/>
      <c r="T129" s="34"/>
      <c r="U129" s="35" t="s">
        <v>65</v>
      </c>
      <c r="V129" s="351">
        <v>200</v>
      </c>
      <c r="W129" s="352">
        <f>IFERROR(IF(V129="",0,CEILING((V129/$H129),1)*$H129),"")</f>
        <v>201.60000000000002</v>
      </c>
      <c r="X129" s="36">
        <f>IFERROR(IF(W129=0,"",ROUNDUP(W129/H129,0)*0.02175),"")</f>
        <v>0.52200000000000002</v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5">
        <v>4607091385168</v>
      </c>
      <c r="E130" s="356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71"/>
      <c r="P130" s="371"/>
      <c r="Q130" s="371"/>
      <c r="R130" s="356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5">
        <v>4607091383256</v>
      </c>
      <c r="E131" s="356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71"/>
      <c r="P131" s="371"/>
      <c r="Q131" s="371"/>
      <c r="R131" s="356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5">
        <v>4607091385748</v>
      </c>
      <c r="E132" s="356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71"/>
      <c r="P132" s="371"/>
      <c r="Q132" s="371"/>
      <c r="R132" s="356"/>
      <c r="S132" s="34"/>
      <c r="T132" s="34"/>
      <c r="U132" s="35" t="s">
        <v>65</v>
      </c>
      <c r="V132" s="351">
        <v>0</v>
      </c>
      <c r="W132" s="35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4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65"/>
      <c r="N133" s="359" t="s">
        <v>66</v>
      </c>
      <c r="O133" s="360"/>
      <c r="P133" s="360"/>
      <c r="Q133" s="360"/>
      <c r="R133" s="360"/>
      <c r="S133" s="360"/>
      <c r="T133" s="361"/>
      <c r="U133" s="37" t="s">
        <v>67</v>
      </c>
      <c r="V133" s="353">
        <f>IFERROR(V129/H129,"0")+IFERROR(V130/H130,"0")+IFERROR(V131/H131,"0")+IFERROR(V132/H132,"0")</f>
        <v>23.80952380952381</v>
      </c>
      <c r="W133" s="353">
        <f>IFERROR(W129/H129,"0")+IFERROR(W130/H130,"0")+IFERROR(W131/H131,"0")+IFERROR(W132/H132,"0")</f>
        <v>24</v>
      </c>
      <c r="X133" s="353">
        <f>IFERROR(IF(X129="",0,X129),"0")+IFERROR(IF(X130="",0,X130),"0")+IFERROR(IF(X131="",0,X131),"0")+IFERROR(IF(X132="",0,X132),"0")</f>
        <v>0.52200000000000002</v>
      </c>
      <c r="Y133" s="354"/>
      <c r="Z133" s="354"/>
    </row>
    <row r="134" spans="1:53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65"/>
      <c r="N134" s="359" t="s">
        <v>66</v>
      </c>
      <c r="O134" s="360"/>
      <c r="P134" s="360"/>
      <c r="Q134" s="360"/>
      <c r="R134" s="360"/>
      <c r="S134" s="360"/>
      <c r="T134" s="361"/>
      <c r="U134" s="37" t="s">
        <v>65</v>
      </c>
      <c r="V134" s="353">
        <f>IFERROR(SUM(V129:V132),"0")</f>
        <v>200</v>
      </c>
      <c r="W134" s="353">
        <f>IFERROR(SUM(W129:W132),"0")</f>
        <v>201.60000000000002</v>
      </c>
      <c r="X134" s="37"/>
      <c r="Y134" s="354"/>
      <c r="Z134" s="354"/>
    </row>
    <row r="135" spans="1:53" ht="27.75" customHeight="1" x14ac:dyDescent="0.2">
      <c r="A135" s="405" t="s">
        <v>220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8"/>
      <c r="Z135" s="48"/>
    </row>
    <row r="136" spans="1:53" ht="16.5" customHeight="1" x14ac:dyDescent="0.25">
      <c r="A136" s="407" t="s">
        <v>221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47"/>
      <c r="Z136" s="347"/>
    </row>
    <row r="137" spans="1:53" ht="14.25" customHeight="1" x14ac:dyDescent="0.25">
      <c r="A137" s="357" t="s">
        <v>105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6"/>
      <c r="Z137" s="346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5">
        <v>4607091383423</v>
      </c>
      <c r="E138" s="356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71"/>
      <c r="P138" s="371"/>
      <c r="Q138" s="371"/>
      <c r="R138" s="356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5">
        <v>4607091381405</v>
      </c>
      <c r="E139" s="356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71"/>
      <c r="P139" s="371"/>
      <c r="Q139" s="371"/>
      <c r="R139" s="356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5">
        <v>4607091386516</v>
      </c>
      <c r="E140" s="356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71"/>
      <c r="P140" s="371"/>
      <c r="Q140" s="371"/>
      <c r="R140" s="356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4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65"/>
      <c r="N141" s="359" t="s">
        <v>66</v>
      </c>
      <c r="O141" s="360"/>
      <c r="P141" s="360"/>
      <c r="Q141" s="360"/>
      <c r="R141" s="360"/>
      <c r="S141" s="360"/>
      <c r="T141" s="361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x14ac:dyDescent="0.2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65"/>
      <c r="N142" s="359" t="s">
        <v>66</v>
      </c>
      <c r="O142" s="360"/>
      <c r="P142" s="360"/>
      <c r="Q142" s="360"/>
      <c r="R142" s="360"/>
      <c r="S142" s="360"/>
      <c r="T142" s="361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customHeight="1" x14ac:dyDescent="0.25">
      <c r="A143" s="407" t="s">
        <v>228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47"/>
      <c r="Z143" s="347"/>
    </row>
    <row r="144" spans="1:53" ht="14.25" customHeight="1" x14ac:dyDescent="0.25">
      <c r="A144" s="357" t="s">
        <v>60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6"/>
      <c r="Z144" s="346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5">
        <v>4680115880993</v>
      </c>
      <c r="E145" s="356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71"/>
      <c r="P145" s="371"/>
      <c r="Q145" s="371"/>
      <c r="R145" s="356"/>
      <c r="S145" s="34"/>
      <c r="T145" s="34"/>
      <c r="U145" s="35" t="s">
        <v>65</v>
      </c>
      <c r="V145" s="351">
        <v>170</v>
      </c>
      <c r="W145" s="352">
        <f t="shared" ref="W145:W153" si="8">IFERROR(IF(V145="",0,CEILING((V145/$H145),1)*$H145),"")</f>
        <v>172.20000000000002</v>
      </c>
      <c r="X145" s="36">
        <f>IFERROR(IF(W145=0,"",ROUNDUP(W145/H145,0)*0.00753),"")</f>
        <v>0.30873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5">
        <v>4680115881761</v>
      </c>
      <c r="E146" s="356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71"/>
      <c r="P146" s="371"/>
      <c r="Q146" s="371"/>
      <c r="R146" s="356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5">
        <v>4680115881563</v>
      </c>
      <c r="E147" s="356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71"/>
      <c r="P147" s="371"/>
      <c r="Q147" s="371"/>
      <c r="R147" s="356"/>
      <c r="S147" s="34"/>
      <c r="T147" s="34"/>
      <c r="U147" s="35" t="s">
        <v>65</v>
      </c>
      <c r="V147" s="351">
        <v>30</v>
      </c>
      <c r="W147" s="352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5">
        <v>4680115880986</v>
      </c>
      <c r="E148" s="356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71"/>
      <c r="P148" s="371"/>
      <c r="Q148" s="371"/>
      <c r="R148" s="356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5">
        <v>4680115880207</v>
      </c>
      <c r="E149" s="356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71"/>
      <c r="P149" s="371"/>
      <c r="Q149" s="371"/>
      <c r="R149" s="356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5">
        <v>4680115881785</v>
      </c>
      <c r="E150" s="356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71"/>
      <c r="P150" s="371"/>
      <c r="Q150" s="371"/>
      <c r="R150" s="356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5">
        <v>4680115881679</v>
      </c>
      <c r="E151" s="356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71"/>
      <c r="P151" s="371"/>
      <c r="Q151" s="371"/>
      <c r="R151" s="356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5">
        <v>4680115880191</v>
      </c>
      <c r="E152" s="356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71"/>
      <c r="P152" s="371"/>
      <c r="Q152" s="371"/>
      <c r="R152" s="356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5">
        <v>4680115883963</v>
      </c>
      <c r="E153" s="356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71"/>
      <c r="P153" s="371"/>
      <c r="Q153" s="371"/>
      <c r="R153" s="356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4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65"/>
      <c r="N154" s="359" t="s">
        <v>66</v>
      </c>
      <c r="O154" s="360"/>
      <c r="P154" s="360"/>
      <c r="Q154" s="360"/>
      <c r="R154" s="360"/>
      <c r="S154" s="360"/>
      <c r="T154" s="361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47.61904761904762</v>
      </c>
      <c r="W154" s="353">
        <f>IFERROR(W145/H145,"0")+IFERROR(W146/H146,"0")+IFERROR(W147/H147,"0")+IFERROR(W148/H148,"0")+IFERROR(W149/H149,"0")+IFERROR(W150/H150,"0")+IFERROR(W151/H151,"0")+IFERROR(W152/H152,"0")+IFERROR(W153/H153,"0")</f>
        <v>49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0.36897000000000002</v>
      </c>
      <c r="Y154" s="354"/>
      <c r="Z154" s="354"/>
    </row>
    <row r="155" spans="1:53" x14ac:dyDescent="0.2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65"/>
      <c r="N155" s="359" t="s">
        <v>66</v>
      </c>
      <c r="O155" s="360"/>
      <c r="P155" s="360"/>
      <c r="Q155" s="360"/>
      <c r="R155" s="360"/>
      <c r="S155" s="360"/>
      <c r="T155" s="361"/>
      <c r="U155" s="37" t="s">
        <v>65</v>
      </c>
      <c r="V155" s="353">
        <f>IFERROR(SUM(V145:V153),"0")</f>
        <v>200</v>
      </c>
      <c r="W155" s="353">
        <f>IFERROR(SUM(W145:W153),"0")</f>
        <v>205.8</v>
      </c>
      <c r="X155" s="37"/>
      <c r="Y155" s="354"/>
      <c r="Z155" s="354"/>
    </row>
    <row r="156" spans="1:53" ht="16.5" customHeight="1" x14ac:dyDescent="0.25">
      <c r="A156" s="407" t="s">
        <v>247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47"/>
      <c r="Z156" s="347"/>
    </row>
    <row r="157" spans="1:53" ht="14.25" customHeight="1" x14ac:dyDescent="0.25">
      <c r="A157" s="357" t="s">
        <v>105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6"/>
      <c r="Z157" s="346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5">
        <v>4680115881402</v>
      </c>
      <c r="E158" s="356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71"/>
      <c r="P158" s="371"/>
      <c r="Q158" s="371"/>
      <c r="R158" s="356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5">
        <v>4680115881396</v>
      </c>
      <c r="E159" s="356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71"/>
      <c r="P159" s="371"/>
      <c r="Q159" s="371"/>
      <c r="R159" s="356"/>
      <c r="S159" s="34"/>
      <c r="T159" s="34"/>
      <c r="U159" s="35" t="s">
        <v>65</v>
      </c>
      <c r="V159" s="351">
        <v>10.8</v>
      </c>
      <c r="W159" s="352">
        <f>IFERROR(IF(V159="",0,CEILING((V159/$H159),1)*$H159),"")</f>
        <v>10.8</v>
      </c>
      <c r="X159" s="36">
        <f>IFERROR(IF(W159=0,"",ROUNDUP(W159/H159,0)*0.00753),"")</f>
        <v>3.0120000000000001E-2</v>
      </c>
      <c r="Y159" s="56"/>
      <c r="Z159" s="57"/>
      <c r="AD159" s="58"/>
      <c r="BA159" s="142" t="s">
        <v>1</v>
      </c>
    </row>
    <row r="160" spans="1:53" x14ac:dyDescent="0.2">
      <c r="A160" s="364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65"/>
      <c r="N160" s="359" t="s">
        <v>66</v>
      </c>
      <c r="O160" s="360"/>
      <c r="P160" s="360"/>
      <c r="Q160" s="360"/>
      <c r="R160" s="360"/>
      <c r="S160" s="360"/>
      <c r="T160" s="361"/>
      <c r="U160" s="37" t="s">
        <v>67</v>
      </c>
      <c r="V160" s="353">
        <f>IFERROR(V158/H158,"0")+IFERROR(V159/H159,"0")</f>
        <v>4</v>
      </c>
      <c r="W160" s="353">
        <f>IFERROR(W158/H158,"0")+IFERROR(W159/H159,"0")</f>
        <v>4</v>
      </c>
      <c r="X160" s="353">
        <f>IFERROR(IF(X158="",0,X158),"0")+IFERROR(IF(X159="",0,X159),"0")</f>
        <v>3.0120000000000001E-2</v>
      </c>
      <c r="Y160" s="354"/>
      <c r="Z160" s="354"/>
    </row>
    <row r="161" spans="1:53" x14ac:dyDescent="0.2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65"/>
      <c r="N161" s="359" t="s">
        <v>66</v>
      </c>
      <c r="O161" s="360"/>
      <c r="P161" s="360"/>
      <c r="Q161" s="360"/>
      <c r="R161" s="360"/>
      <c r="S161" s="360"/>
      <c r="T161" s="361"/>
      <c r="U161" s="37" t="s">
        <v>65</v>
      </c>
      <c r="V161" s="353">
        <f>IFERROR(SUM(V158:V159),"0")</f>
        <v>10.8</v>
      </c>
      <c r="W161" s="353">
        <f>IFERROR(SUM(W158:W159),"0")</f>
        <v>10.8</v>
      </c>
      <c r="X161" s="37"/>
      <c r="Y161" s="354"/>
      <c r="Z161" s="354"/>
    </row>
    <row r="162" spans="1:53" ht="14.25" customHeight="1" x14ac:dyDescent="0.25">
      <c r="A162" s="357" t="s">
        <v>97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46"/>
      <c r="Z162" s="346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5">
        <v>4680115882935</v>
      </c>
      <c r="E163" s="356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71"/>
      <c r="P163" s="371"/>
      <c r="Q163" s="371"/>
      <c r="R163" s="356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5">
        <v>4680115880764</v>
      </c>
      <c r="E164" s="356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71"/>
      <c r="P164" s="371"/>
      <c r="Q164" s="371"/>
      <c r="R164" s="356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4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65"/>
      <c r="N165" s="359" t="s">
        <v>66</v>
      </c>
      <c r="O165" s="360"/>
      <c r="P165" s="360"/>
      <c r="Q165" s="360"/>
      <c r="R165" s="360"/>
      <c r="S165" s="360"/>
      <c r="T165" s="361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65"/>
      <c r="N166" s="359" t="s">
        <v>66</v>
      </c>
      <c r="O166" s="360"/>
      <c r="P166" s="360"/>
      <c r="Q166" s="360"/>
      <c r="R166" s="360"/>
      <c r="S166" s="360"/>
      <c r="T166" s="361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customHeight="1" x14ac:dyDescent="0.25">
      <c r="A167" s="357" t="s">
        <v>60</v>
      </c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5">
        <v>4680115882683</v>
      </c>
      <c r="E168" s="356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71"/>
      <c r="P168" s="371"/>
      <c r="Q168" s="371"/>
      <c r="R168" s="356"/>
      <c r="S168" s="34"/>
      <c r="T168" s="34"/>
      <c r="U168" s="35" t="s">
        <v>65</v>
      </c>
      <c r="V168" s="351">
        <v>120</v>
      </c>
      <c r="W168" s="352">
        <f>IFERROR(IF(V168="",0,CEILING((V168/$H168),1)*$H168),"")</f>
        <v>124.2</v>
      </c>
      <c r="X168" s="36">
        <f>IFERROR(IF(W168=0,"",ROUNDUP(W168/H168,0)*0.00937),"")</f>
        <v>0.21551000000000001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5">
        <v>4680115882690</v>
      </c>
      <c r="E169" s="356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71"/>
      <c r="P169" s="371"/>
      <c r="Q169" s="371"/>
      <c r="R169" s="356"/>
      <c r="S169" s="34"/>
      <c r="T169" s="34"/>
      <c r="U169" s="35" t="s">
        <v>65</v>
      </c>
      <c r="V169" s="351">
        <v>100</v>
      </c>
      <c r="W169" s="352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5">
        <v>4680115882669</v>
      </c>
      <c r="E170" s="356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71"/>
      <c r="P170" s="371"/>
      <c r="Q170" s="371"/>
      <c r="R170" s="356"/>
      <c r="S170" s="34"/>
      <c r="T170" s="34"/>
      <c r="U170" s="35" t="s">
        <v>65</v>
      </c>
      <c r="V170" s="351">
        <v>150</v>
      </c>
      <c r="W170" s="352">
        <f>IFERROR(IF(V170="",0,CEILING((V170/$H170),1)*$H170),"")</f>
        <v>151.20000000000002</v>
      </c>
      <c r="X170" s="36">
        <f>IFERROR(IF(W170=0,"",ROUNDUP(W170/H170,0)*0.00937),"")</f>
        <v>0.26235999999999998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5">
        <v>4680115882676</v>
      </c>
      <c r="E171" s="356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71"/>
      <c r="P171" s="371"/>
      <c r="Q171" s="371"/>
      <c r="R171" s="356"/>
      <c r="S171" s="34"/>
      <c r="T171" s="34"/>
      <c r="U171" s="35" t="s">
        <v>65</v>
      </c>
      <c r="V171" s="351">
        <v>100</v>
      </c>
      <c r="W171" s="352">
        <f>IFERROR(IF(V171="",0,CEILING((V171/$H171),1)*$H171),"")</f>
        <v>102.60000000000001</v>
      </c>
      <c r="X171" s="36">
        <f>IFERROR(IF(W171=0,"",ROUNDUP(W171/H171,0)*0.00937),"")</f>
        <v>0.17802999999999999</v>
      </c>
      <c r="Y171" s="56"/>
      <c r="Z171" s="57"/>
      <c r="AD171" s="58"/>
      <c r="BA171" s="148" t="s">
        <v>1</v>
      </c>
    </row>
    <row r="172" spans="1:53" x14ac:dyDescent="0.2">
      <c r="A172" s="364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65"/>
      <c r="N172" s="359" t="s">
        <v>66</v>
      </c>
      <c r="O172" s="360"/>
      <c r="P172" s="360"/>
      <c r="Q172" s="360"/>
      <c r="R172" s="360"/>
      <c r="S172" s="360"/>
      <c r="T172" s="361"/>
      <c r="U172" s="37" t="s">
        <v>67</v>
      </c>
      <c r="V172" s="353">
        <f>IFERROR(V168/H168,"0")+IFERROR(V169/H169,"0")+IFERROR(V170/H170,"0")+IFERROR(V171/H171,"0")</f>
        <v>87.037037037037038</v>
      </c>
      <c r="W172" s="353">
        <f>IFERROR(W168/H168,"0")+IFERROR(W169/H169,"0")+IFERROR(W170/H170,"0")+IFERROR(W171/H171,"0")</f>
        <v>89</v>
      </c>
      <c r="X172" s="353">
        <f>IFERROR(IF(X168="",0,X168),"0")+IFERROR(IF(X169="",0,X169),"0")+IFERROR(IF(X170="",0,X170),"0")+IFERROR(IF(X171="",0,X171),"0")</f>
        <v>0.83392999999999995</v>
      </c>
      <c r="Y172" s="354"/>
      <c r="Z172" s="354"/>
    </row>
    <row r="173" spans="1:53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65"/>
      <c r="N173" s="359" t="s">
        <v>66</v>
      </c>
      <c r="O173" s="360"/>
      <c r="P173" s="360"/>
      <c r="Q173" s="360"/>
      <c r="R173" s="360"/>
      <c r="S173" s="360"/>
      <c r="T173" s="361"/>
      <c r="U173" s="37" t="s">
        <v>65</v>
      </c>
      <c r="V173" s="353">
        <f>IFERROR(SUM(V168:V171),"0")</f>
        <v>470</v>
      </c>
      <c r="W173" s="353">
        <f>IFERROR(SUM(W168:W171),"0")</f>
        <v>480.6</v>
      </c>
      <c r="X173" s="37"/>
      <c r="Y173" s="354"/>
      <c r="Z173" s="354"/>
    </row>
    <row r="174" spans="1:53" ht="14.25" customHeight="1" x14ac:dyDescent="0.25">
      <c r="A174" s="357" t="s">
        <v>68</v>
      </c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46"/>
      <c r="Z174" s="346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5">
        <v>4680115881556</v>
      </c>
      <c r="E175" s="356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71"/>
      <c r="P175" s="371"/>
      <c r="Q175" s="371"/>
      <c r="R175" s="356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5">
        <v>4680115880573</v>
      </c>
      <c r="E176" s="356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71"/>
      <c r="P176" s="371"/>
      <c r="Q176" s="371"/>
      <c r="R176" s="356"/>
      <c r="S176" s="34"/>
      <c r="T176" s="34"/>
      <c r="U176" s="35" t="s">
        <v>65</v>
      </c>
      <c r="V176" s="351">
        <v>180</v>
      </c>
      <c r="W176" s="352">
        <f t="shared" si="9"/>
        <v>182.7</v>
      </c>
      <c r="X176" s="36">
        <f>IFERROR(IF(W176=0,"",ROUNDUP(W176/H176,0)*0.02175),"")</f>
        <v>0.45674999999999999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5">
        <v>4680115881594</v>
      </c>
      <c r="E177" s="356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71"/>
      <c r="P177" s="371"/>
      <c r="Q177" s="371"/>
      <c r="R177" s="356"/>
      <c r="S177" s="34"/>
      <c r="T177" s="34"/>
      <c r="U177" s="35" t="s">
        <v>65</v>
      </c>
      <c r="V177" s="351">
        <v>80</v>
      </c>
      <c r="W177" s="352">
        <f t="shared" si="9"/>
        <v>81</v>
      </c>
      <c r="X177" s="36">
        <f>IFERROR(IF(W177=0,"",ROUNDUP(W177/H177,0)*0.02175),"")</f>
        <v>0.21749999999999997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5">
        <v>4680115881587</v>
      </c>
      <c r="E178" s="356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71"/>
      <c r="P178" s="371"/>
      <c r="Q178" s="371"/>
      <c r="R178" s="356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5">
        <v>4680115880962</v>
      </c>
      <c r="E179" s="356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71"/>
      <c r="P179" s="371"/>
      <c r="Q179" s="371"/>
      <c r="R179" s="356"/>
      <c r="S179" s="34"/>
      <c r="T179" s="34"/>
      <c r="U179" s="35" t="s">
        <v>65</v>
      </c>
      <c r="V179" s="351">
        <v>180</v>
      </c>
      <c r="W179" s="352">
        <f t="shared" si="9"/>
        <v>187.2</v>
      </c>
      <c r="X179" s="36">
        <f>IFERROR(IF(W179=0,"",ROUNDUP(W179/H179,0)*0.02175),"")</f>
        <v>0.52200000000000002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5">
        <v>4680115881617</v>
      </c>
      <c r="E180" s="356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71"/>
      <c r="P180" s="371"/>
      <c r="Q180" s="371"/>
      <c r="R180" s="356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5">
        <v>4680115881228</v>
      </c>
      <c r="E181" s="356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71"/>
      <c r="P181" s="371"/>
      <c r="Q181" s="371"/>
      <c r="R181" s="356"/>
      <c r="S181" s="34"/>
      <c r="T181" s="34"/>
      <c r="U181" s="35" t="s">
        <v>65</v>
      </c>
      <c r="V181" s="351">
        <v>60</v>
      </c>
      <c r="W181" s="352">
        <f t="shared" si="9"/>
        <v>60</v>
      </c>
      <c r="X181" s="36">
        <f>IFERROR(IF(W181=0,"",ROUNDUP(W181/H181,0)*0.00753),"")</f>
        <v>0.18825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5">
        <v>4680115881037</v>
      </c>
      <c r="E182" s="356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71"/>
      <c r="P182" s="371"/>
      <c r="Q182" s="371"/>
      <c r="R182" s="356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5">
        <v>4680115881211</v>
      </c>
      <c r="E183" s="356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71"/>
      <c r="P183" s="371"/>
      <c r="Q183" s="371"/>
      <c r="R183" s="356"/>
      <c r="S183" s="34"/>
      <c r="T183" s="34"/>
      <c r="U183" s="35" t="s">
        <v>65</v>
      </c>
      <c r="V183" s="351">
        <v>60</v>
      </c>
      <c r="W183" s="352">
        <f t="shared" si="9"/>
        <v>60</v>
      </c>
      <c r="X183" s="36">
        <f>IFERROR(IF(W183=0,"",ROUNDUP(W183/H183,0)*0.00753),"")</f>
        <v>0.18825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5">
        <v>4680115881020</v>
      </c>
      <c r="E184" s="356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71"/>
      <c r="P184" s="371"/>
      <c r="Q184" s="371"/>
      <c r="R184" s="356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5">
        <v>4680115882195</v>
      </c>
      <c r="E185" s="356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71"/>
      <c r="P185" s="371"/>
      <c r="Q185" s="371"/>
      <c r="R185" s="356"/>
      <c r="S185" s="34"/>
      <c r="T185" s="34"/>
      <c r="U185" s="35" t="s">
        <v>65</v>
      </c>
      <c r="V185" s="351">
        <v>144</v>
      </c>
      <c r="W185" s="352">
        <f t="shared" si="9"/>
        <v>144</v>
      </c>
      <c r="X185" s="36">
        <f t="shared" ref="X185:X191" si="10">IFERROR(IF(W185=0,"",ROUNDUP(W185/H185,0)*0.00753),"")</f>
        <v>0.45180000000000003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5">
        <v>4680115882607</v>
      </c>
      <c r="E186" s="356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71"/>
      <c r="P186" s="371"/>
      <c r="Q186" s="371"/>
      <c r="R186" s="356"/>
      <c r="S186" s="34"/>
      <c r="T186" s="34"/>
      <c r="U186" s="35" t="s">
        <v>65</v>
      </c>
      <c r="V186" s="351">
        <v>59.4</v>
      </c>
      <c r="W186" s="352">
        <f t="shared" si="9"/>
        <v>59.4</v>
      </c>
      <c r="X186" s="36">
        <f t="shared" si="10"/>
        <v>0.24849000000000002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5">
        <v>4680115880092</v>
      </c>
      <c r="E187" s="356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71"/>
      <c r="P187" s="371"/>
      <c r="Q187" s="371"/>
      <c r="R187" s="356"/>
      <c r="S187" s="34"/>
      <c r="T187" s="34"/>
      <c r="U187" s="35" t="s">
        <v>65</v>
      </c>
      <c r="V187" s="351">
        <v>0</v>
      </c>
      <c r="W187" s="35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5">
        <v>4680115880221</v>
      </c>
      <c r="E188" s="356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71"/>
      <c r="P188" s="371"/>
      <c r="Q188" s="371"/>
      <c r="R188" s="356"/>
      <c r="S188" s="34"/>
      <c r="T188" s="34"/>
      <c r="U188" s="35" t="s">
        <v>65</v>
      </c>
      <c r="V188" s="351">
        <v>79.2</v>
      </c>
      <c r="W188" s="352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5">
        <v>4680115882942</v>
      </c>
      <c r="E189" s="356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71"/>
      <c r="P189" s="371"/>
      <c r="Q189" s="371"/>
      <c r="R189" s="356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5">
        <v>4680115880504</v>
      </c>
      <c r="E190" s="356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71"/>
      <c r="P190" s="371"/>
      <c r="Q190" s="371"/>
      <c r="R190" s="356"/>
      <c r="S190" s="34"/>
      <c r="T190" s="34"/>
      <c r="U190" s="35" t="s">
        <v>65</v>
      </c>
      <c r="V190" s="351">
        <v>72</v>
      </c>
      <c r="W190" s="352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5">
        <v>4680115882164</v>
      </c>
      <c r="E191" s="356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71"/>
      <c r="P191" s="371"/>
      <c r="Q191" s="371"/>
      <c r="R191" s="356"/>
      <c r="S191" s="34"/>
      <c r="T191" s="34"/>
      <c r="U191" s="35" t="s">
        <v>65</v>
      </c>
      <c r="V191" s="351">
        <v>72</v>
      </c>
      <c r="W191" s="352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64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65"/>
      <c r="N192" s="359" t="s">
        <v>66</v>
      </c>
      <c r="O192" s="360"/>
      <c r="P192" s="360"/>
      <c r="Q192" s="360"/>
      <c r="R192" s="360"/>
      <c r="S192" s="360"/>
      <c r="T192" s="361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289.64312145921343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291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2.9733300000000003</v>
      </c>
      <c r="Y192" s="354"/>
      <c r="Z192" s="354"/>
    </row>
    <row r="193" spans="1:53" x14ac:dyDescent="0.2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65"/>
      <c r="N193" s="359" t="s">
        <v>66</v>
      </c>
      <c r="O193" s="360"/>
      <c r="P193" s="360"/>
      <c r="Q193" s="360"/>
      <c r="R193" s="360"/>
      <c r="S193" s="360"/>
      <c r="T193" s="361"/>
      <c r="U193" s="37" t="s">
        <v>65</v>
      </c>
      <c r="V193" s="353">
        <f>IFERROR(SUM(V175:V191),"0")</f>
        <v>986.6</v>
      </c>
      <c r="W193" s="353">
        <f>IFERROR(SUM(W175:W191),"0")</f>
        <v>997.5</v>
      </c>
      <c r="X193" s="37"/>
      <c r="Y193" s="354"/>
      <c r="Z193" s="354"/>
    </row>
    <row r="194" spans="1:53" ht="14.25" customHeight="1" x14ac:dyDescent="0.25">
      <c r="A194" s="357" t="s">
        <v>198</v>
      </c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46"/>
      <c r="Z194" s="346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5">
        <v>4680115882874</v>
      </c>
      <c r="E195" s="356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71"/>
      <c r="P195" s="371"/>
      <c r="Q195" s="371"/>
      <c r="R195" s="356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5">
        <v>4680115884434</v>
      </c>
      <c r="E196" s="356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71"/>
      <c r="P196" s="371"/>
      <c r="Q196" s="371"/>
      <c r="R196" s="356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5">
        <v>4680115880801</v>
      </c>
      <c r="E197" s="356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71"/>
      <c r="P197" s="371"/>
      <c r="Q197" s="371"/>
      <c r="R197" s="356"/>
      <c r="S197" s="34"/>
      <c r="T197" s="34"/>
      <c r="U197" s="35" t="s">
        <v>65</v>
      </c>
      <c r="V197" s="351">
        <v>48</v>
      </c>
      <c r="W197" s="352">
        <f>IFERROR(IF(V197="",0,CEILING((V197/$H197),1)*$H197),"")</f>
        <v>48</v>
      </c>
      <c r="X197" s="36">
        <f>IFERROR(IF(W197=0,"",ROUNDUP(W197/H197,0)*0.00753),"")</f>
        <v>0.15060000000000001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5">
        <v>4680115880818</v>
      </c>
      <c r="E198" s="356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71"/>
      <c r="P198" s="371"/>
      <c r="Q198" s="371"/>
      <c r="R198" s="356"/>
      <c r="S198" s="34"/>
      <c r="T198" s="34"/>
      <c r="U198" s="35" t="s">
        <v>65</v>
      </c>
      <c r="V198" s="351">
        <v>64</v>
      </c>
      <c r="W198" s="352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x14ac:dyDescent="0.2">
      <c r="A199" s="364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65"/>
      <c r="N199" s="359" t="s">
        <v>66</v>
      </c>
      <c r="O199" s="360"/>
      <c r="P199" s="360"/>
      <c r="Q199" s="360"/>
      <c r="R199" s="360"/>
      <c r="S199" s="360"/>
      <c r="T199" s="361"/>
      <c r="U199" s="37" t="s">
        <v>67</v>
      </c>
      <c r="V199" s="353">
        <f>IFERROR(V195/H195,"0")+IFERROR(V196/H196,"0")+IFERROR(V197/H197,"0")+IFERROR(V198/H198,"0")</f>
        <v>46.666666666666671</v>
      </c>
      <c r="W199" s="353">
        <f>IFERROR(W195/H195,"0")+IFERROR(W196/H196,"0")+IFERROR(W197/H197,"0")+IFERROR(W198/H198,"0")</f>
        <v>47</v>
      </c>
      <c r="X199" s="353">
        <f>IFERROR(IF(X195="",0,X195),"0")+IFERROR(IF(X196="",0,X196),"0")+IFERROR(IF(X197="",0,X197),"0")+IFERROR(IF(X198="",0,X198),"0")</f>
        <v>0.35391000000000006</v>
      </c>
      <c r="Y199" s="354"/>
      <c r="Z199" s="354"/>
    </row>
    <row r="200" spans="1:53" x14ac:dyDescent="0.2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65"/>
      <c r="N200" s="359" t="s">
        <v>66</v>
      </c>
      <c r="O200" s="360"/>
      <c r="P200" s="360"/>
      <c r="Q200" s="360"/>
      <c r="R200" s="360"/>
      <c r="S200" s="360"/>
      <c r="T200" s="361"/>
      <c r="U200" s="37" t="s">
        <v>65</v>
      </c>
      <c r="V200" s="353">
        <f>IFERROR(SUM(V195:V198),"0")</f>
        <v>112</v>
      </c>
      <c r="W200" s="353">
        <f>IFERROR(SUM(W195:W198),"0")</f>
        <v>112.8</v>
      </c>
      <c r="X200" s="37"/>
      <c r="Y200" s="354"/>
      <c r="Z200" s="354"/>
    </row>
    <row r="201" spans="1:53" ht="16.5" customHeight="1" x14ac:dyDescent="0.25">
      <c r="A201" s="407" t="s">
        <v>306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47"/>
      <c r="Z201" s="347"/>
    </row>
    <row r="202" spans="1:53" ht="14.25" customHeight="1" x14ac:dyDescent="0.25">
      <c r="A202" s="357" t="s">
        <v>105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6"/>
      <c r="Z202" s="346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5">
        <v>4680115884274</v>
      </c>
      <c r="E203" s="356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71"/>
      <c r="P203" s="371"/>
      <c r="Q203" s="371"/>
      <c r="R203" s="356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5">
        <v>4680115884281</v>
      </c>
      <c r="E204" s="356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71"/>
      <c r="P204" s="371"/>
      <c r="Q204" s="371"/>
      <c r="R204" s="356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5">
        <v>4680115884298</v>
      </c>
      <c r="E205" s="356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8" t="s">
        <v>316</v>
      </c>
      <c r="O205" s="371"/>
      <c r="P205" s="371"/>
      <c r="Q205" s="371"/>
      <c r="R205" s="356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5">
        <v>4680115884199</v>
      </c>
      <c r="E206" s="356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5" t="s">
        <v>319</v>
      </c>
      <c r="O206" s="371"/>
      <c r="P206" s="371"/>
      <c r="Q206" s="371"/>
      <c r="R206" s="356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5">
        <v>4680115884250</v>
      </c>
      <c r="E207" s="356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5" t="s">
        <v>322</v>
      </c>
      <c r="O207" s="371"/>
      <c r="P207" s="371"/>
      <c r="Q207" s="371"/>
      <c r="R207" s="356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5">
        <v>4680115884267</v>
      </c>
      <c r="E208" s="356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2" t="s">
        <v>325</v>
      </c>
      <c r="O208" s="371"/>
      <c r="P208" s="371"/>
      <c r="Q208" s="371"/>
      <c r="R208" s="356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4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65"/>
      <c r="N209" s="359" t="s">
        <v>66</v>
      </c>
      <c r="O209" s="360"/>
      <c r="P209" s="360"/>
      <c r="Q209" s="360"/>
      <c r="R209" s="360"/>
      <c r="S209" s="360"/>
      <c r="T209" s="361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65"/>
      <c r="N210" s="359" t="s">
        <v>66</v>
      </c>
      <c r="O210" s="360"/>
      <c r="P210" s="360"/>
      <c r="Q210" s="360"/>
      <c r="R210" s="360"/>
      <c r="S210" s="360"/>
      <c r="T210" s="361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customHeight="1" x14ac:dyDescent="0.25">
      <c r="A211" s="357" t="s">
        <v>60</v>
      </c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46"/>
      <c r="Z211" s="346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5">
        <v>4607091389845</v>
      </c>
      <c r="E212" s="356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71"/>
      <c r="P212" s="371"/>
      <c r="Q212" s="371"/>
      <c r="R212" s="356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4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65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65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customHeight="1" x14ac:dyDescent="0.25">
      <c r="A215" s="407" t="s">
        <v>328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7"/>
      <c r="Z215" s="347"/>
    </row>
    <row r="216" spans="1:53" ht="14.25" customHeight="1" x14ac:dyDescent="0.25">
      <c r="A216" s="357" t="s">
        <v>105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6"/>
      <c r="Z216" s="346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5">
        <v>4680115884137</v>
      </c>
      <c r="E217" s="356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331</v>
      </c>
      <c r="O217" s="371"/>
      <c r="P217" s="371"/>
      <c r="Q217" s="371"/>
      <c r="R217" s="356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5">
        <v>4680115884236</v>
      </c>
      <c r="E218" s="356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9" t="s">
        <v>334</v>
      </c>
      <c r="O218" s="371"/>
      <c r="P218" s="371"/>
      <c r="Q218" s="371"/>
      <c r="R218" s="356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5">
        <v>4680115884175</v>
      </c>
      <c r="E219" s="356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71"/>
      <c r="P219" s="371"/>
      <c r="Q219" s="371"/>
      <c r="R219" s="356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5">
        <v>4680115884144</v>
      </c>
      <c r="E220" s="356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9" t="s">
        <v>340</v>
      </c>
      <c r="O220" s="371"/>
      <c r="P220" s="371"/>
      <c r="Q220" s="371"/>
      <c r="R220" s="356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5">
        <v>4680115884182</v>
      </c>
      <c r="E221" s="356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343</v>
      </c>
      <c r="O221" s="371"/>
      <c r="P221" s="371"/>
      <c r="Q221" s="371"/>
      <c r="R221" s="356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5">
        <v>4680115884205</v>
      </c>
      <c r="E222" s="356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2" t="s">
        <v>346</v>
      </c>
      <c r="O222" s="371"/>
      <c r="P222" s="371"/>
      <c r="Q222" s="371"/>
      <c r="R222" s="356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4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65"/>
      <c r="N223" s="359" t="s">
        <v>66</v>
      </c>
      <c r="O223" s="360"/>
      <c r="P223" s="360"/>
      <c r="Q223" s="360"/>
      <c r="R223" s="360"/>
      <c r="S223" s="360"/>
      <c r="T223" s="361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x14ac:dyDescent="0.2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65"/>
      <c r="N224" s="359" t="s">
        <v>66</v>
      </c>
      <c r="O224" s="360"/>
      <c r="P224" s="360"/>
      <c r="Q224" s="360"/>
      <c r="R224" s="360"/>
      <c r="S224" s="360"/>
      <c r="T224" s="361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customHeight="1" x14ac:dyDescent="0.25">
      <c r="A225" s="407" t="s">
        <v>347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47"/>
      <c r="Z225" s="347"/>
    </row>
    <row r="226" spans="1:53" ht="14.25" customHeight="1" x14ac:dyDescent="0.25">
      <c r="A226" s="357" t="s">
        <v>105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6"/>
      <c r="Z226" s="346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5">
        <v>4607091387445</v>
      </c>
      <c r="E227" s="356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71"/>
      <c r="P227" s="371"/>
      <c r="Q227" s="371"/>
      <c r="R227" s="356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5">
        <v>4607091386004</v>
      </c>
      <c r="E228" s="356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71"/>
      <c r="P228" s="371"/>
      <c r="Q228" s="371"/>
      <c r="R228" s="356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5">
        <v>4607091386004</v>
      </c>
      <c r="E229" s="356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71"/>
      <c r="P229" s="371"/>
      <c r="Q229" s="371"/>
      <c r="R229" s="356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5">
        <v>4607091386073</v>
      </c>
      <c r="E230" s="356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71"/>
      <c r="P230" s="371"/>
      <c r="Q230" s="371"/>
      <c r="R230" s="356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5">
        <v>4607091387322</v>
      </c>
      <c r="E231" s="356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71"/>
      <c r="P231" s="371"/>
      <c r="Q231" s="371"/>
      <c r="R231" s="356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5">
        <v>4607091387322</v>
      </c>
      <c r="E232" s="356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71"/>
      <c r="P232" s="371"/>
      <c r="Q232" s="371"/>
      <c r="R232" s="356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5">
        <v>4607091387377</v>
      </c>
      <c r="E233" s="356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71"/>
      <c r="P233" s="371"/>
      <c r="Q233" s="371"/>
      <c r="R233" s="356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5">
        <v>4607091387353</v>
      </c>
      <c r="E234" s="356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71"/>
      <c r="P234" s="371"/>
      <c r="Q234" s="371"/>
      <c r="R234" s="356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5">
        <v>4607091386011</v>
      </c>
      <c r="E235" s="356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71"/>
      <c r="P235" s="371"/>
      <c r="Q235" s="371"/>
      <c r="R235" s="356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5">
        <v>4607091387308</v>
      </c>
      <c r="E236" s="356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71"/>
      <c r="P236" s="371"/>
      <c r="Q236" s="371"/>
      <c r="R236" s="356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5">
        <v>4607091387339</v>
      </c>
      <c r="E237" s="356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71"/>
      <c r="P237" s="371"/>
      <c r="Q237" s="371"/>
      <c r="R237" s="356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5">
        <v>4680115882638</v>
      </c>
      <c r="E238" s="356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71"/>
      <c r="P238" s="371"/>
      <c r="Q238" s="371"/>
      <c r="R238" s="356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5">
        <v>4680115881938</v>
      </c>
      <c r="E239" s="356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71"/>
      <c r="P239" s="371"/>
      <c r="Q239" s="371"/>
      <c r="R239" s="356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5">
        <v>4607091387346</v>
      </c>
      <c r="E240" s="356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71"/>
      <c r="P240" s="371"/>
      <c r="Q240" s="371"/>
      <c r="R240" s="356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5">
        <v>4607091389807</v>
      </c>
      <c r="E241" s="356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71"/>
      <c r="P241" s="371"/>
      <c r="Q241" s="371"/>
      <c r="R241" s="356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4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65"/>
      <c r="N242" s="359" t="s">
        <v>66</v>
      </c>
      <c r="O242" s="360"/>
      <c r="P242" s="360"/>
      <c r="Q242" s="360"/>
      <c r="R242" s="360"/>
      <c r="S242" s="360"/>
      <c r="T242" s="361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65"/>
      <c r="N243" s="359" t="s">
        <v>66</v>
      </c>
      <c r="O243" s="360"/>
      <c r="P243" s="360"/>
      <c r="Q243" s="360"/>
      <c r="R243" s="360"/>
      <c r="S243" s="360"/>
      <c r="T243" s="361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customHeight="1" x14ac:dyDescent="0.25">
      <c r="A244" s="357" t="s">
        <v>97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46"/>
      <c r="Z244" s="346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5">
        <v>4680115881914</v>
      </c>
      <c r="E245" s="356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71"/>
      <c r="P245" s="371"/>
      <c r="Q245" s="371"/>
      <c r="R245" s="356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4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5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5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customHeight="1" x14ac:dyDescent="0.25">
      <c r="A248" s="357" t="s">
        <v>60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6"/>
      <c r="Z248" s="346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5">
        <v>4607091387193</v>
      </c>
      <c r="E249" s="356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71"/>
      <c r="P249" s="371"/>
      <c r="Q249" s="371"/>
      <c r="R249" s="356"/>
      <c r="S249" s="34"/>
      <c r="T249" s="34"/>
      <c r="U249" s="35" t="s">
        <v>65</v>
      </c>
      <c r="V249" s="351">
        <v>100</v>
      </c>
      <c r="W249" s="352">
        <f>IFERROR(IF(V249="",0,CEILING((V249/$H249),1)*$H249),"")</f>
        <v>100.80000000000001</v>
      </c>
      <c r="X249" s="36">
        <f>IFERROR(IF(W249=0,"",ROUNDUP(W249/H249,0)*0.00753),"")</f>
        <v>0.18071999999999999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5">
        <v>4607091387230</v>
      </c>
      <c r="E250" s="356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71"/>
      <c r="P250" s="371"/>
      <c r="Q250" s="371"/>
      <c r="R250" s="356"/>
      <c r="S250" s="34"/>
      <c r="T250" s="34"/>
      <c r="U250" s="35" t="s">
        <v>65</v>
      </c>
      <c r="V250" s="351">
        <v>80</v>
      </c>
      <c r="W250" s="352">
        <f>IFERROR(IF(V250="",0,CEILING((V250/$H250),1)*$H250),"")</f>
        <v>84</v>
      </c>
      <c r="X250" s="36">
        <f>IFERROR(IF(W250=0,"",ROUNDUP(W250/H250,0)*0.00753),"")</f>
        <v>0.15060000000000001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5">
        <v>4607091387285</v>
      </c>
      <c r="E251" s="356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71"/>
      <c r="P251" s="371"/>
      <c r="Q251" s="371"/>
      <c r="R251" s="356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5">
        <v>4680115880481</v>
      </c>
      <c r="E252" s="356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71"/>
      <c r="P252" s="371"/>
      <c r="Q252" s="371"/>
      <c r="R252" s="356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4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65"/>
      <c r="N253" s="359" t="s">
        <v>66</v>
      </c>
      <c r="O253" s="360"/>
      <c r="P253" s="360"/>
      <c r="Q253" s="360"/>
      <c r="R253" s="360"/>
      <c r="S253" s="360"/>
      <c r="T253" s="361"/>
      <c r="U253" s="37" t="s">
        <v>67</v>
      </c>
      <c r="V253" s="353">
        <f>IFERROR(V249/H249,"0")+IFERROR(V250/H250,"0")+IFERROR(V251/H251,"0")+IFERROR(V252/H252,"0")</f>
        <v>42.857142857142861</v>
      </c>
      <c r="W253" s="353">
        <f>IFERROR(W249/H249,"0")+IFERROR(W250/H250,"0")+IFERROR(W251/H251,"0")+IFERROR(W252/H252,"0")</f>
        <v>44</v>
      </c>
      <c r="X253" s="353">
        <f>IFERROR(IF(X249="",0,X249),"0")+IFERROR(IF(X250="",0,X250),"0")+IFERROR(IF(X251="",0,X251),"0")+IFERROR(IF(X252="",0,X252),"0")</f>
        <v>0.33132</v>
      </c>
      <c r="Y253" s="354"/>
      <c r="Z253" s="354"/>
    </row>
    <row r="254" spans="1:53" x14ac:dyDescent="0.2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65"/>
      <c r="N254" s="359" t="s">
        <v>66</v>
      </c>
      <c r="O254" s="360"/>
      <c r="P254" s="360"/>
      <c r="Q254" s="360"/>
      <c r="R254" s="360"/>
      <c r="S254" s="360"/>
      <c r="T254" s="361"/>
      <c r="U254" s="37" t="s">
        <v>65</v>
      </c>
      <c r="V254" s="353">
        <f>IFERROR(SUM(V249:V252),"0")</f>
        <v>180</v>
      </c>
      <c r="W254" s="353">
        <f>IFERROR(SUM(W249:W252),"0")</f>
        <v>184.8</v>
      </c>
      <c r="X254" s="37"/>
      <c r="Y254" s="354"/>
      <c r="Z254" s="354"/>
    </row>
    <row r="255" spans="1:53" ht="14.25" customHeight="1" x14ac:dyDescent="0.25">
      <c r="A255" s="357" t="s">
        <v>68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46"/>
      <c r="Z255" s="346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5">
        <v>4607091387766</v>
      </c>
      <c r="E256" s="356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71"/>
      <c r="P256" s="371"/>
      <c r="Q256" s="371"/>
      <c r="R256" s="356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5">
        <v>4607091387957</v>
      </c>
      <c r="E257" s="356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71"/>
      <c r="P257" s="371"/>
      <c r="Q257" s="371"/>
      <c r="R257" s="356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5">
        <v>4607091387964</v>
      </c>
      <c r="E258" s="356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71"/>
      <c r="P258" s="371"/>
      <c r="Q258" s="371"/>
      <c r="R258" s="356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5">
        <v>4680115883604</v>
      </c>
      <c r="E259" s="356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7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71"/>
      <c r="P259" s="371"/>
      <c r="Q259" s="371"/>
      <c r="R259" s="356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5">
        <v>4680115883567</v>
      </c>
      <c r="E260" s="356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71"/>
      <c r="P260" s="371"/>
      <c r="Q260" s="371"/>
      <c r="R260" s="356"/>
      <c r="S260" s="34"/>
      <c r="T260" s="34"/>
      <c r="U260" s="35" t="s">
        <v>65</v>
      </c>
      <c r="V260" s="351">
        <v>0</v>
      </c>
      <c r="W260" s="352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5">
        <v>4607091381672</v>
      </c>
      <c r="E261" s="356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71"/>
      <c r="P261" s="371"/>
      <c r="Q261" s="371"/>
      <c r="R261" s="356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5">
        <v>4607091387537</v>
      </c>
      <c r="E262" s="356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71"/>
      <c r="P262" s="371"/>
      <c r="Q262" s="371"/>
      <c r="R262" s="356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5">
        <v>4607091387513</v>
      </c>
      <c r="E263" s="356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71"/>
      <c r="P263" s="371"/>
      <c r="Q263" s="371"/>
      <c r="R263" s="356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5">
        <v>4680115880511</v>
      </c>
      <c r="E264" s="356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71"/>
      <c r="P264" s="371"/>
      <c r="Q264" s="371"/>
      <c r="R264" s="356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5">
        <v>4680115880412</v>
      </c>
      <c r="E265" s="356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71"/>
      <c r="P265" s="371"/>
      <c r="Q265" s="371"/>
      <c r="R265" s="356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4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65"/>
      <c r="N266" s="359" t="s">
        <v>66</v>
      </c>
      <c r="O266" s="360"/>
      <c r="P266" s="360"/>
      <c r="Q266" s="360"/>
      <c r="R266" s="360"/>
      <c r="S266" s="360"/>
      <c r="T266" s="361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4"/>
      <c r="Z266" s="354"/>
    </row>
    <row r="267" spans="1:53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65"/>
      <c r="N267" s="359" t="s">
        <v>66</v>
      </c>
      <c r="O267" s="360"/>
      <c r="P267" s="360"/>
      <c r="Q267" s="360"/>
      <c r="R267" s="360"/>
      <c r="S267" s="360"/>
      <c r="T267" s="361"/>
      <c r="U267" s="37" t="s">
        <v>65</v>
      </c>
      <c r="V267" s="353">
        <f>IFERROR(SUM(V256:V265),"0")</f>
        <v>0</v>
      </c>
      <c r="W267" s="353">
        <f>IFERROR(SUM(W256:W265),"0")</f>
        <v>0</v>
      </c>
      <c r="X267" s="37"/>
      <c r="Y267" s="354"/>
      <c r="Z267" s="354"/>
    </row>
    <row r="268" spans="1:53" ht="14.25" customHeight="1" x14ac:dyDescent="0.25">
      <c r="A268" s="357" t="s">
        <v>198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46"/>
      <c r="Z268" s="346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5">
        <v>4607091380880</v>
      </c>
      <c r="E269" s="356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71"/>
      <c r="P269" s="371"/>
      <c r="Q269" s="371"/>
      <c r="R269" s="356"/>
      <c r="S269" s="34"/>
      <c r="T269" s="34"/>
      <c r="U269" s="35" t="s">
        <v>65</v>
      </c>
      <c r="V269" s="351">
        <v>50</v>
      </c>
      <c r="W269" s="352">
        <f>IFERROR(IF(V269="",0,CEILING((V269/$H269),1)*$H269),"")</f>
        <v>50.400000000000006</v>
      </c>
      <c r="X269" s="36">
        <f>IFERROR(IF(W269=0,"",ROUNDUP(W269/H269,0)*0.02175),"")</f>
        <v>0.1305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5">
        <v>4607091384482</v>
      </c>
      <c r="E270" s="356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71"/>
      <c r="P270" s="371"/>
      <c r="Q270" s="371"/>
      <c r="R270" s="356"/>
      <c r="S270" s="34"/>
      <c r="T270" s="34"/>
      <c r="U270" s="35" t="s">
        <v>65</v>
      </c>
      <c r="V270" s="351">
        <v>0</v>
      </c>
      <c r="W270" s="352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5">
        <v>4607091380897</v>
      </c>
      <c r="E271" s="356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71"/>
      <c r="P271" s="371"/>
      <c r="Q271" s="371"/>
      <c r="R271" s="356"/>
      <c r="S271" s="34"/>
      <c r="T271" s="34"/>
      <c r="U271" s="35" t="s">
        <v>65</v>
      </c>
      <c r="V271" s="351">
        <v>20</v>
      </c>
      <c r="W271" s="352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x14ac:dyDescent="0.2">
      <c r="A272" s="364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65"/>
      <c r="N272" s="359" t="s">
        <v>66</v>
      </c>
      <c r="O272" s="360"/>
      <c r="P272" s="360"/>
      <c r="Q272" s="360"/>
      <c r="R272" s="360"/>
      <c r="S272" s="360"/>
      <c r="T272" s="361"/>
      <c r="U272" s="37" t="s">
        <v>67</v>
      </c>
      <c r="V272" s="353">
        <f>IFERROR(V269/H269,"0")+IFERROR(V270/H270,"0")+IFERROR(V271/H271,"0")</f>
        <v>8.3333333333333339</v>
      </c>
      <c r="W272" s="353">
        <f>IFERROR(W269/H269,"0")+IFERROR(W270/H270,"0")+IFERROR(W271/H271,"0")</f>
        <v>9</v>
      </c>
      <c r="X272" s="353">
        <f>IFERROR(IF(X269="",0,X269),"0")+IFERROR(IF(X270="",0,X270),"0")+IFERROR(IF(X271="",0,X271),"0")</f>
        <v>0.19575000000000001</v>
      </c>
      <c r="Y272" s="354"/>
      <c r="Z272" s="354"/>
    </row>
    <row r="273" spans="1:53" x14ac:dyDescent="0.2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65"/>
      <c r="N273" s="359" t="s">
        <v>66</v>
      </c>
      <c r="O273" s="360"/>
      <c r="P273" s="360"/>
      <c r="Q273" s="360"/>
      <c r="R273" s="360"/>
      <c r="S273" s="360"/>
      <c r="T273" s="361"/>
      <c r="U273" s="37" t="s">
        <v>65</v>
      </c>
      <c r="V273" s="353">
        <f>IFERROR(SUM(V269:V271),"0")</f>
        <v>70</v>
      </c>
      <c r="W273" s="353">
        <f>IFERROR(SUM(W269:W271),"0")</f>
        <v>75.600000000000009</v>
      </c>
      <c r="X273" s="37"/>
      <c r="Y273" s="354"/>
      <c r="Z273" s="354"/>
    </row>
    <row r="274" spans="1:53" ht="14.25" customHeight="1" x14ac:dyDescent="0.25">
      <c r="A274" s="357" t="s">
        <v>83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46"/>
      <c r="Z274" s="346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5">
        <v>4607091388374</v>
      </c>
      <c r="E275" s="356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71"/>
      <c r="P275" s="371"/>
      <c r="Q275" s="371"/>
      <c r="R275" s="356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5">
        <v>4607091388381</v>
      </c>
      <c r="E276" s="356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71"/>
      <c r="P276" s="371"/>
      <c r="Q276" s="371"/>
      <c r="R276" s="356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5">
        <v>4607091388404</v>
      </c>
      <c r="E277" s="356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71"/>
      <c r="P277" s="371"/>
      <c r="Q277" s="371"/>
      <c r="R277" s="356"/>
      <c r="S277" s="34"/>
      <c r="T277" s="34"/>
      <c r="U277" s="35" t="s">
        <v>65</v>
      </c>
      <c r="V277" s="351">
        <v>0</v>
      </c>
      <c r="W277" s="352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4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65"/>
      <c r="N278" s="359" t="s">
        <v>66</v>
      </c>
      <c r="O278" s="360"/>
      <c r="P278" s="360"/>
      <c r="Q278" s="360"/>
      <c r="R278" s="360"/>
      <c r="S278" s="360"/>
      <c r="T278" s="361"/>
      <c r="U278" s="37" t="s">
        <v>67</v>
      </c>
      <c r="V278" s="353">
        <f>IFERROR(V275/H275,"0")+IFERROR(V276/H276,"0")+IFERROR(V277/H277,"0")</f>
        <v>0</v>
      </c>
      <c r="W278" s="353">
        <f>IFERROR(W275/H275,"0")+IFERROR(W276/H276,"0")+IFERROR(W277/H277,"0")</f>
        <v>0</v>
      </c>
      <c r="X278" s="353">
        <f>IFERROR(IF(X275="",0,X275),"0")+IFERROR(IF(X276="",0,X276),"0")+IFERROR(IF(X277="",0,X277),"0")</f>
        <v>0</v>
      </c>
      <c r="Y278" s="354"/>
      <c r="Z278" s="354"/>
    </row>
    <row r="279" spans="1:53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65"/>
      <c r="N279" s="359" t="s">
        <v>66</v>
      </c>
      <c r="O279" s="360"/>
      <c r="P279" s="360"/>
      <c r="Q279" s="360"/>
      <c r="R279" s="360"/>
      <c r="S279" s="360"/>
      <c r="T279" s="361"/>
      <c r="U279" s="37" t="s">
        <v>65</v>
      </c>
      <c r="V279" s="353">
        <f>IFERROR(SUM(V275:V277),"0")</f>
        <v>0</v>
      </c>
      <c r="W279" s="353">
        <f>IFERROR(SUM(W275:W277),"0")</f>
        <v>0</v>
      </c>
      <c r="X279" s="37"/>
      <c r="Y279" s="354"/>
      <c r="Z279" s="354"/>
    </row>
    <row r="280" spans="1:53" ht="14.25" customHeight="1" x14ac:dyDescent="0.25">
      <c r="A280" s="357" t="s">
        <v>420</v>
      </c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46"/>
      <c r="Z280" s="346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5">
        <v>4680115881808</v>
      </c>
      <c r="E281" s="356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71"/>
      <c r="P281" s="371"/>
      <c r="Q281" s="371"/>
      <c r="R281" s="356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5">
        <v>4680115881822</v>
      </c>
      <c r="E282" s="356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71"/>
      <c r="P282" s="371"/>
      <c r="Q282" s="371"/>
      <c r="R282" s="356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5">
        <v>4680115880016</v>
      </c>
      <c r="E283" s="356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71"/>
      <c r="P283" s="371"/>
      <c r="Q283" s="371"/>
      <c r="R283" s="356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4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65"/>
      <c r="N284" s="359" t="s">
        <v>66</v>
      </c>
      <c r="O284" s="360"/>
      <c r="P284" s="360"/>
      <c r="Q284" s="360"/>
      <c r="R284" s="360"/>
      <c r="S284" s="360"/>
      <c r="T284" s="361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x14ac:dyDescent="0.2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65"/>
      <c r="N285" s="359" t="s">
        <v>66</v>
      </c>
      <c r="O285" s="360"/>
      <c r="P285" s="360"/>
      <c r="Q285" s="360"/>
      <c r="R285" s="360"/>
      <c r="S285" s="360"/>
      <c r="T285" s="361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customHeight="1" x14ac:dyDescent="0.25">
      <c r="A286" s="407" t="s">
        <v>429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47"/>
      <c r="Z286" s="347"/>
    </row>
    <row r="287" spans="1:53" ht="14.25" customHeight="1" x14ac:dyDescent="0.25">
      <c r="A287" s="357" t="s">
        <v>105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6"/>
      <c r="Z287" s="346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5">
        <v>4607091387421</v>
      </c>
      <c r="E288" s="356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71"/>
      <c r="P288" s="371"/>
      <c r="Q288" s="371"/>
      <c r="R288" s="356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5">
        <v>4607091387421</v>
      </c>
      <c r="E289" s="356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71"/>
      <c r="P289" s="371"/>
      <c r="Q289" s="371"/>
      <c r="R289" s="356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5">
        <v>4607091387452</v>
      </c>
      <c r="E290" s="356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71"/>
      <c r="P290" s="371"/>
      <c r="Q290" s="371"/>
      <c r="R290" s="356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5">
        <v>4607091387452</v>
      </c>
      <c r="E291" s="356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71"/>
      <c r="P291" s="371"/>
      <c r="Q291" s="371"/>
      <c r="R291" s="356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5">
        <v>4607091387452</v>
      </c>
      <c r="E292" s="356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71"/>
      <c r="P292" s="371"/>
      <c r="Q292" s="371"/>
      <c r="R292" s="356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5">
        <v>4607091385984</v>
      </c>
      <c r="E293" s="356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71"/>
      <c r="P293" s="371"/>
      <c r="Q293" s="371"/>
      <c r="R293" s="356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5">
        <v>4607091387438</v>
      </c>
      <c r="E294" s="356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71"/>
      <c r="P294" s="371"/>
      <c r="Q294" s="371"/>
      <c r="R294" s="356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5">
        <v>4607091387469</v>
      </c>
      <c r="E295" s="356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71"/>
      <c r="P295" s="371"/>
      <c r="Q295" s="371"/>
      <c r="R295" s="356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4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65"/>
      <c r="N296" s="359" t="s">
        <v>66</v>
      </c>
      <c r="O296" s="360"/>
      <c r="P296" s="360"/>
      <c r="Q296" s="360"/>
      <c r="R296" s="360"/>
      <c r="S296" s="360"/>
      <c r="T296" s="361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65"/>
      <c r="N297" s="359" t="s">
        <v>66</v>
      </c>
      <c r="O297" s="360"/>
      <c r="P297" s="360"/>
      <c r="Q297" s="360"/>
      <c r="R297" s="360"/>
      <c r="S297" s="360"/>
      <c r="T297" s="361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customHeight="1" x14ac:dyDescent="0.25">
      <c r="A298" s="357" t="s">
        <v>60</v>
      </c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46"/>
      <c r="Z298" s="346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5">
        <v>4607091387292</v>
      </c>
      <c r="E299" s="356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71"/>
      <c r="P299" s="371"/>
      <c r="Q299" s="371"/>
      <c r="R299" s="356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5">
        <v>4607091387315</v>
      </c>
      <c r="E300" s="356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71"/>
      <c r="P300" s="371"/>
      <c r="Q300" s="371"/>
      <c r="R300" s="356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4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65"/>
      <c r="N301" s="359" t="s">
        <v>66</v>
      </c>
      <c r="O301" s="360"/>
      <c r="P301" s="360"/>
      <c r="Q301" s="360"/>
      <c r="R301" s="360"/>
      <c r="S301" s="360"/>
      <c r="T301" s="361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65"/>
      <c r="N302" s="359" t="s">
        <v>66</v>
      </c>
      <c r="O302" s="360"/>
      <c r="P302" s="360"/>
      <c r="Q302" s="360"/>
      <c r="R302" s="360"/>
      <c r="S302" s="360"/>
      <c r="T302" s="361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customHeight="1" x14ac:dyDescent="0.25">
      <c r="A303" s="407" t="s">
        <v>447</v>
      </c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47"/>
      <c r="Z303" s="347"/>
    </row>
    <row r="304" spans="1:53" ht="14.25" customHeight="1" x14ac:dyDescent="0.25">
      <c r="A304" s="357" t="s">
        <v>60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6"/>
      <c r="Z304" s="346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5">
        <v>4607091383836</v>
      </c>
      <c r="E305" s="356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71"/>
      <c r="P305" s="371"/>
      <c r="Q305" s="371"/>
      <c r="R305" s="356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4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65"/>
      <c r="N306" s="359" t="s">
        <v>66</v>
      </c>
      <c r="O306" s="360"/>
      <c r="P306" s="360"/>
      <c r="Q306" s="360"/>
      <c r="R306" s="360"/>
      <c r="S306" s="360"/>
      <c r="T306" s="361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65"/>
      <c r="N307" s="359" t="s">
        <v>66</v>
      </c>
      <c r="O307" s="360"/>
      <c r="P307" s="360"/>
      <c r="Q307" s="360"/>
      <c r="R307" s="360"/>
      <c r="S307" s="360"/>
      <c r="T307" s="361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customHeight="1" x14ac:dyDescent="0.25">
      <c r="A308" s="357" t="s">
        <v>68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46"/>
      <c r="Z308" s="346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5">
        <v>4607091387919</v>
      </c>
      <c r="E309" s="356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71"/>
      <c r="P309" s="371"/>
      <c r="Q309" s="371"/>
      <c r="R309" s="356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4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5"/>
      <c r="N310" s="359" t="s">
        <v>66</v>
      </c>
      <c r="O310" s="360"/>
      <c r="P310" s="360"/>
      <c r="Q310" s="360"/>
      <c r="R310" s="360"/>
      <c r="S310" s="360"/>
      <c r="T310" s="361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65"/>
      <c r="N311" s="359" t="s">
        <v>66</v>
      </c>
      <c r="O311" s="360"/>
      <c r="P311" s="360"/>
      <c r="Q311" s="360"/>
      <c r="R311" s="360"/>
      <c r="S311" s="360"/>
      <c r="T311" s="361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customHeight="1" x14ac:dyDescent="0.25">
      <c r="A312" s="357" t="s">
        <v>198</v>
      </c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46"/>
      <c r="Z312" s="346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5">
        <v>4607091388831</v>
      </c>
      <c r="E313" s="356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71"/>
      <c r="P313" s="371"/>
      <c r="Q313" s="371"/>
      <c r="R313" s="356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4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65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5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customHeight="1" x14ac:dyDescent="0.25">
      <c r="A316" s="357" t="s">
        <v>83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6"/>
      <c r="Z316" s="346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5">
        <v>4607091383102</v>
      </c>
      <c r="E317" s="356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71"/>
      <c r="P317" s="371"/>
      <c r="Q317" s="371"/>
      <c r="R317" s="356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4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65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5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customHeight="1" x14ac:dyDescent="0.2">
      <c r="A320" s="405" t="s">
        <v>456</v>
      </c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6"/>
      <c r="N320" s="406"/>
      <c r="O320" s="406"/>
      <c r="P320" s="406"/>
      <c r="Q320" s="406"/>
      <c r="R320" s="406"/>
      <c r="S320" s="406"/>
      <c r="T320" s="406"/>
      <c r="U320" s="406"/>
      <c r="V320" s="406"/>
      <c r="W320" s="406"/>
      <c r="X320" s="406"/>
      <c r="Y320" s="48"/>
      <c r="Z320" s="48"/>
    </row>
    <row r="321" spans="1:53" ht="16.5" customHeight="1" x14ac:dyDescent="0.25">
      <c r="A321" s="407" t="s">
        <v>457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7"/>
      <c r="Z321" s="347"/>
    </row>
    <row r="322" spans="1:53" ht="14.25" customHeight="1" x14ac:dyDescent="0.25">
      <c r="A322" s="357" t="s">
        <v>105</v>
      </c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5">
        <v>4607091383997</v>
      </c>
      <c r="E323" s="356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71"/>
      <c r="P323" s="371"/>
      <c r="Q323" s="371"/>
      <c r="R323" s="356"/>
      <c r="S323" s="34"/>
      <c r="T323" s="34"/>
      <c r="U323" s="35" t="s">
        <v>65</v>
      </c>
      <c r="V323" s="351">
        <v>3000</v>
      </c>
      <c r="W323" s="352">
        <f t="shared" ref="W323:W330" si="17">IFERROR(IF(V323="",0,CEILING((V323/$H323),1)*$H323),"")</f>
        <v>3000</v>
      </c>
      <c r="X323" s="36">
        <f>IFERROR(IF(W323=0,"",ROUNDUP(W323/H323,0)*0.02175),"")</f>
        <v>4.3499999999999996</v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5">
        <v>4607091383997</v>
      </c>
      <c r="E324" s="356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71"/>
      <c r="P324" s="371"/>
      <c r="Q324" s="371"/>
      <c r="R324" s="356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5">
        <v>4607091384130</v>
      </c>
      <c r="E325" s="356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71"/>
      <c r="P325" s="371"/>
      <c r="Q325" s="371"/>
      <c r="R325" s="356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5">
        <v>4607091384130</v>
      </c>
      <c r="E326" s="356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71"/>
      <c r="P326" s="371"/>
      <c r="Q326" s="371"/>
      <c r="R326" s="356"/>
      <c r="S326" s="34"/>
      <c r="T326" s="34"/>
      <c r="U326" s="35" t="s">
        <v>65</v>
      </c>
      <c r="V326" s="351">
        <v>3000</v>
      </c>
      <c r="W326" s="352">
        <f t="shared" si="17"/>
        <v>3000</v>
      </c>
      <c r="X326" s="36">
        <f>IFERROR(IF(W326=0,"",ROUNDUP(W326/H326,0)*0.02175),"")</f>
        <v>4.3499999999999996</v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5">
        <v>4607091384147</v>
      </c>
      <c r="E327" s="356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71"/>
      <c r="P327" s="371"/>
      <c r="Q327" s="371"/>
      <c r="R327" s="356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5">
        <v>4607091384147</v>
      </c>
      <c r="E328" s="356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71"/>
      <c r="P328" s="371"/>
      <c r="Q328" s="371"/>
      <c r="R328" s="356"/>
      <c r="S328" s="34"/>
      <c r="T328" s="34"/>
      <c r="U328" s="35" t="s">
        <v>65</v>
      </c>
      <c r="V328" s="351">
        <v>3000</v>
      </c>
      <c r="W328" s="352">
        <f t="shared" si="17"/>
        <v>3000</v>
      </c>
      <c r="X328" s="36">
        <f>IFERROR(IF(W328=0,"",ROUNDUP(W328/H328,0)*0.02175),"")</f>
        <v>4.3499999999999996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5">
        <v>4607091384154</v>
      </c>
      <c r="E329" s="356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71"/>
      <c r="P329" s="371"/>
      <c r="Q329" s="371"/>
      <c r="R329" s="356"/>
      <c r="S329" s="34"/>
      <c r="T329" s="34"/>
      <c r="U329" s="35" t="s">
        <v>65</v>
      </c>
      <c r="V329" s="351">
        <v>32</v>
      </c>
      <c r="W329" s="352">
        <f t="shared" si="17"/>
        <v>35</v>
      </c>
      <c r="X329" s="36">
        <f>IFERROR(IF(W329=0,"",ROUNDUP(W329/H329,0)*0.00937),"")</f>
        <v>6.5589999999999996E-2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5">
        <v>4607091384161</v>
      </c>
      <c r="E330" s="356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71"/>
      <c r="P330" s="371"/>
      <c r="Q330" s="371"/>
      <c r="R330" s="356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4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65"/>
      <c r="N331" s="359" t="s">
        <v>66</v>
      </c>
      <c r="O331" s="360"/>
      <c r="P331" s="360"/>
      <c r="Q331" s="360"/>
      <c r="R331" s="360"/>
      <c r="S331" s="360"/>
      <c r="T331" s="361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606.4</v>
      </c>
      <c r="W331" s="353">
        <f>IFERROR(W323/H323,"0")+IFERROR(W324/H324,"0")+IFERROR(W325/H325,"0")+IFERROR(W326/H326,"0")+IFERROR(W327/H327,"0")+IFERROR(W328/H328,"0")+IFERROR(W329/H329,"0")+IFERROR(W330/H330,"0")</f>
        <v>607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13.115589999999999</v>
      </c>
      <c r="Y331" s="354"/>
      <c r="Z331" s="354"/>
    </row>
    <row r="332" spans="1:53" x14ac:dyDescent="0.2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65"/>
      <c r="N332" s="359" t="s">
        <v>66</v>
      </c>
      <c r="O332" s="360"/>
      <c r="P332" s="360"/>
      <c r="Q332" s="360"/>
      <c r="R332" s="360"/>
      <c r="S332" s="360"/>
      <c r="T332" s="361"/>
      <c r="U332" s="37" t="s">
        <v>65</v>
      </c>
      <c r="V332" s="353">
        <f>IFERROR(SUM(V323:V330),"0")</f>
        <v>9032</v>
      </c>
      <c r="W332" s="353">
        <f>IFERROR(SUM(W323:W330),"0")</f>
        <v>9035</v>
      </c>
      <c r="X332" s="37"/>
      <c r="Y332" s="354"/>
      <c r="Z332" s="354"/>
    </row>
    <row r="333" spans="1:53" ht="14.25" customHeight="1" x14ac:dyDescent="0.25">
      <c r="A333" s="357" t="s">
        <v>97</v>
      </c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5">
        <v>4607091383980</v>
      </c>
      <c r="E334" s="356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71"/>
      <c r="P334" s="371"/>
      <c r="Q334" s="371"/>
      <c r="R334" s="356"/>
      <c r="S334" s="34"/>
      <c r="T334" s="34"/>
      <c r="U334" s="35" t="s">
        <v>65</v>
      </c>
      <c r="V334" s="351">
        <v>3000</v>
      </c>
      <c r="W334" s="352">
        <f>IFERROR(IF(V334="",0,CEILING((V334/$H334),1)*$H334),"")</f>
        <v>3000</v>
      </c>
      <c r="X334" s="36">
        <f>IFERROR(IF(W334=0,"",ROUNDUP(W334/H334,0)*0.02175),"")</f>
        <v>4.3499999999999996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5">
        <v>4680115883314</v>
      </c>
      <c r="E335" s="356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71"/>
      <c r="P335" s="371"/>
      <c r="Q335" s="371"/>
      <c r="R335" s="356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5">
        <v>4607091384178</v>
      </c>
      <c r="E336" s="356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71"/>
      <c r="P336" s="371"/>
      <c r="Q336" s="371"/>
      <c r="R336" s="356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4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5"/>
      <c r="N337" s="359" t="s">
        <v>66</v>
      </c>
      <c r="O337" s="360"/>
      <c r="P337" s="360"/>
      <c r="Q337" s="360"/>
      <c r="R337" s="360"/>
      <c r="S337" s="360"/>
      <c r="T337" s="361"/>
      <c r="U337" s="37" t="s">
        <v>67</v>
      </c>
      <c r="V337" s="353">
        <f>IFERROR(V334/H334,"0")+IFERROR(V335/H335,"0")+IFERROR(V336/H336,"0")</f>
        <v>200</v>
      </c>
      <c r="W337" s="353">
        <f>IFERROR(W334/H334,"0")+IFERROR(W335/H335,"0")+IFERROR(W336/H336,"0")</f>
        <v>200</v>
      </c>
      <c r="X337" s="353">
        <f>IFERROR(IF(X334="",0,X334),"0")+IFERROR(IF(X335="",0,X335),"0")+IFERROR(IF(X336="",0,X336),"0")</f>
        <v>4.3499999999999996</v>
      </c>
      <c r="Y337" s="354"/>
      <c r="Z337" s="354"/>
    </row>
    <row r="338" spans="1:53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65"/>
      <c r="N338" s="359" t="s">
        <v>66</v>
      </c>
      <c r="O338" s="360"/>
      <c r="P338" s="360"/>
      <c r="Q338" s="360"/>
      <c r="R338" s="360"/>
      <c r="S338" s="360"/>
      <c r="T338" s="361"/>
      <c r="U338" s="37" t="s">
        <v>65</v>
      </c>
      <c r="V338" s="353">
        <f>IFERROR(SUM(V334:V336),"0")</f>
        <v>3000</v>
      </c>
      <c r="W338" s="353">
        <f>IFERROR(SUM(W334:W336),"0")</f>
        <v>3000</v>
      </c>
      <c r="X338" s="37"/>
      <c r="Y338" s="354"/>
      <c r="Z338" s="354"/>
    </row>
    <row r="339" spans="1:53" ht="14.25" customHeight="1" x14ac:dyDescent="0.25">
      <c r="A339" s="357" t="s">
        <v>68</v>
      </c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46"/>
      <c r="Z339" s="346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5">
        <v>4607091383928</v>
      </c>
      <c r="E340" s="356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7" t="s">
        <v>479</v>
      </c>
      <c r="O340" s="371"/>
      <c r="P340" s="371"/>
      <c r="Q340" s="371"/>
      <c r="R340" s="356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5">
        <v>4607091384260</v>
      </c>
      <c r="E341" s="356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71"/>
      <c r="P341" s="371"/>
      <c r="Q341" s="371"/>
      <c r="R341" s="356"/>
      <c r="S341" s="34"/>
      <c r="T341" s="34"/>
      <c r="U341" s="35" t="s">
        <v>65</v>
      </c>
      <c r="V341" s="351">
        <v>50</v>
      </c>
      <c r="W341" s="352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64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5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3">
        <f>IFERROR(V340/H340,"0")+IFERROR(V341/H341,"0")</f>
        <v>6.4102564102564106</v>
      </c>
      <c r="W342" s="353">
        <f>IFERROR(W340/H340,"0")+IFERROR(W341/H341,"0")</f>
        <v>7</v>
      </c>
      <c r="X342" s="353">
        <f>IFERROR(IF(X340="",0,X340),"0")+IFERROR(IF(X341="",0,X341),"0")</f>
        <v>0.15225</v>
      </c>
      <c r="Y342" s="354"/>
      <c r="Z342" s="354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5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3">
        <f>IFERROR(SUM(V340:V341),"0")</f>
        <v>50</v>
      </c>
      <c r="W343" s="353">
        <f>IFERROR(SUM(W340:W341),"0")</f>
        <v>54.6</v>
      </c>
      <c r="X343" s="37"/>
      <c r="Y343" s="354"/>
      <c r="Z343" s="354"/>
    </row>
    <row r="344" spans="1:53" ht="14.25" customHeight="1" x14ac:dyDescent="0.25">
      <c r="A344" s="357" t="s">
        <v>198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5">
        <v>4607091384673</v>
      </c>
      <c r="E345" s="356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71"/>
      <c r="P345" s="371"/>
      <c r="Q345" s="371"/>
      <c r="R345" s="356"/>
      <c r="S345" s="34"/>
      <c r="T345" s="34"/>
      <c r="U345" s="35" t="s">
        <v>65</v>
      </c>
      <c r="V345" s="351">
        <v>500</v>
      </c>
      <c r="W345" s="352">
        <f>IFERROR(IF(V345="",0,CEILING((V345/$H345),1)*$H345),"")</f>
        <v>507</v>
      </c>
      <c r="X345" s="36">
        <f>IFERROR(IF(W345=0,"",ROUNDUP(W345/H345,0)*0.02175),"")</f>
        <v>1.4137499999999998</v>
      </c>
      <c r="Y345" s="56"/>
      <c r="Z345" s="57"/>
      <c r="AD345" s="58"/>
      <c r="BA345" s="249" t="s">
        <v>1</v>
      </c>
    </row>
    <row r="346" spans="1:53" x14ac:dyDescent="0.2">
      <c r="A346" s="364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65"/>
      <c r="N346" s="359" t="s">
        <v>66</v>
      </c>
      <c r="O346" s="360"/>
      <c r="P346" s="360"/>
      <c r="Q346" s="360"/>
      <c r="R346" s="360"/>
      <c r="S346" s="360"/>
      <c r="T346" s="361"/>
      <c r="U346" s="37" t="s">
        <v>67</v>
      </c>
      <c r="V346" s="353">
        <f>IFERROR(V345/H345,"0")</f>
        <v>64.102564102564102</v>
      </c>
      <c r="W346" s="353">
        <f>IFERROR(W345/H345,"0")</f>
        <v>65</v>
      </c>
      <c r="X346" s="353">
        <f>IFERROR(IF(X345="",0,X345),"0")</f>
        <v>1.4137499999999998</v>
      </c>
      <c r="Y346" s="354"/>
      <c r="Z346" s="354"/>
    </row>
    <row r="347" spans="1:53" x14ac:dyDescent="0.2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5"/>
      <c r="N347" s="359" t="s">
        <v>66</v>
      </c>
      <c r="O347" s="360"/>
      <c r="P347" s="360"/>
      <c r="Q347" s="360"/>
      <c r="R347" s="360"/>
      <c r="S347" s="360"/>
      <c r="T347" s="361"/>
      <c r="U347" s="37" t="s">
        <v>65</v>
      </c>
      <c r="V347" s="353">
        <f>IFERROR(SUM(V345:V345),"0")</f>
        <v>500</v>
      </c>
      <c r="W347" s="353">
        <f>IFERROR(SUM(W345:W345),"0")</f>
        <v>507</v>
      </c>
      <c r="X347" s="37"/>
      <c r="Y347" s="354"/>
      <c r="Z347" s="354"/>
    </row>
    <row r="348" spans="1:53" ht="16.5" customHeight="1" x14ac:dyDescent="0.25">
      <c r="A348" s="407" t="s">
        <v>484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47"/>
      <c r="Z348" s="347"/>
    </row>
    <row r="349" spans="1:53" ht="14.25" customHeight="1" x14ac:dyDescent="0.25">
      <c r="A349" s="357" t="s">
        <v>105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6"/>
      <c r="Z349" s="346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5">
        <v>4607091384185</v>
      </c>
      <c r="E350" s="356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71"/>
      <c r="P350" s="371"/>
      <c r="Q350" s="371"/>
      <c r="R350" s="356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5">
        <v>4607091384192</v>
      </c>
      <c r="E351" s="356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71"/>
      <c r="P351" s="371"/>
      <c r="Q351" s="371"/>
      <c r="R351" s="356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5">
        <v>4680115881907</v>
      </c>
      <c r="E352" s="356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71"/>
      <c r="P352" s="371"/>
      <c r="Q352" s="371"/>
      <c r="R352" s="356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5">
        <v>4680115883925</v>
      </c>
      <c r="E353" s="356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71"/>
      <c r="P353" s="371"/>
      <c r="Q353" s="371"/>
      <c r="R353" s="356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5">
        <v>4607091384680</v>
      </c>
      <c r="E354" s="356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71"/>
      <c r="P354" s="371"/>
      <c r="Q354" s="371"/>
      <c r="R354" s="356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4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65"/>
      <c r="N355" s="359" t="s">
        <v>66</v>
      </c>
      <c r="O355" s="360"/>
      <c r="P355" s="360"/>
      <c r="Q355" s="360"/>
      <c r="R355" s="360"/>
      <c r="S355" s="360"/>
      <c r="T355" s="361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x14ac:dyDescent="0.2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65"/>
      <c r="N356" s="359" t="s">
        <v>66</v>
      </c>
      <c r="O356" s="360"/>
      <c r="P356" s="360"/>
      <c r="Q356" s="360"/>
      <c r="R356" s="360"/>
      <c r="S356" s="360"/>
      <c r="T356" s="361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customHeight="1" x14ac:dyDescent="0.25">
      <c r="A357" s="357" t="s">
        <v>60</v>
      </c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46"/>
      <c r="Z357" s="346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5">
        <v>4607091384802</v>
      </c>
      <c r="E358" s="356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71"/>
      <c r="P358" s="371"/>
      <c r="Q358" s="371"/>
      <c r="R358" s="356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5">
        <v>4607091384826</v>
      </c>
      <c r="E359" s="356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71"/>
      <c r="P359" s="371"/>
      <c r="Q359" s="371"/>
      <c r="R359" s="356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4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5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5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customHeight="1" x14ac:dyDescent="0.25">
      <c r="A362" s="357" t="s">
        <v>68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5">
        <v>4607091384246</v>
      </c>
      <c r="E363" s="356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71"/>
      <c r="P363" s="371"/>
      <c r="Q363" s="371"/>
      <c r="R363" s="356"/>
      <c r="S363" s="34"/>
      <c r="T363" s="34"/>
      <c r="U363" s="35" t="s">
        <v>65</v>
      </c>
      <c r="V363" s="351">
        <v>180</v>
      </c>
      <c r="W363" s="352">
        <f>IFERROR(IF(V363="",0,CEILING((V363/$H363),1)*$H363),"")</f>
        <v>187.2</v>
      </c>
      <c r="X363" s="36">
        <f>IFERROR(IF(W363=0,"",ROUNDUP(W363/H363,0)*0.02175),"")</f>
        <v>0.52200000000000002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5">
        <v>4680115881976</v>
      </c>
      <c r="E364" s="356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71"/>
      <c r="P364" s="371"/>
      <c r="Q364" s="371"/>
      <c r="R364" s="356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5">
        <v>4607091384253</v>
      </c>
      <c r="E365" s="356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71"/>
      <c r="P365" s="371"/>
      <c r="Q365" s="371"/>
      <c r="R365" s="356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5">
        <v>4680115881969</v>
      </c>
      <c r="E366" s="356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71"/>
      <c r="P366" s="371"/>
      <c r="Q366" s="371"/>
      <c r="R366" s="356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4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65"/>
      <c r="N367" s="359" t="s">
        <v>66</v>
      </c>
      <c r="O367" s="360"/>
      <c r="P367" s="360"/>
      <c r="Q367" s="360"/>
      <c r="R367" s="360"/>
      <c r="S367" s="360"/>
      <c r="T367" s="361"/>
      <c r="U367" s="37" t="s">
        <v>67</v>
      </c>
      <c r="V367" s="353">
        <f>IFERROR(V363/H363,"0")+IFERROR(V364/H364,"0")+IFERROR(V365/H365,"0")+IFERROR(V366/H366,"0")</f>
        <v>23.076923076923077</v>
      </c>
      <c r="W367" s="353">
        <f>IFERROR(W363/H363,"0")+IFERROR(W364/H364,"0")+IFERROR(W365/H365,"0")+IFERROR(W366/H366,"0")</f>
        <v>24</v>
      </c>
      <c r="X367" s="353">
        <f>IFERROR(IF(X363="",0,X363),"0")+IFERROR(IF(X364="",0,X364),"0")+IFERROR(IF(X365="",0,X365),"0")+IFERROR(IF(X366="",0,X366),"0")</f>
        <v>0.52200000000000002</v>
      </c>
      <c r="Y367" s="354"/>
      <c r="Z367" s="354"/>
    </row>
    <row r="368" spans="1:53" x14ac:dyDescent="0.2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65"/>
      <c r="N368" s="359" t="s">
        <v>66</v>
      </c>
      <c r="O368" s="360"/>
      <c r="P368" s="360"/>
      <c r="Q368" s="360"/>
      <c r="R368" s="360"/>
      <c r="S368" s="360"/>
      <c r="T368" s="361"/>
      <c r="U368" s="37" t="s">
        <v>65</v>
      </c>
      <c r="V368" s="353">
        <f>IFERROR(SUM(V363:V366),"0")</f>
        <v>180</v>
      </c>
      <c r="W368" s="353">
        <f>IFERROR(SUM(W363:W366),"0")</f>
        <v>187.2</v>
      </c>
      <c r="X368" s="37"/>
      <c r="Y368" s="354"/>
      <c r="Z368" s="354"/>
    </row>
    <row r="369" spans="1:53" ht="14.25" customHeight="1" x14ac:dyDescent="0.25">
      <c r="A369" s="357" t="s">
        <v>198</v>
      </c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46"/>
      <c r="Z369" s="346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5">
        <v>4607091389357</v>
      </c>
      <c r="E370" s="356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71"/>
      <c r="P370" s="371"/>
      <c r="Q370" s="371"/>
      <c r="R370" s="356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4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65"/>
      <c r="N371" s="359" t="s">
        <v>66</v>
      </c>
      <c r="O371" s="360"/>
      <c r="P371" s="360"/>
      <c r="Q371" s="360"/>
      <c r="R371" s="360"/>
      <c r="S371" s="360"/>
      <c r="T371" s="361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x14ac:dyDescent="0.2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5"/>
      <c r="N372" s="359" t="s">
        <v>66</v>
      </c>
      <c r="O372" s="360"/>
      <c r="P372" s="360"/>
      <c r="Q372" s="360"/>
      <c r="R372" s="360"/>
      <c r="S372" s="360"/>
      <c r="T372" s="361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customHeight="1" x14ac:dyDescent="0.2">
      <c r="A373" s="405" t="s">
        <v>509</v>
      </c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6"/>
      <c r="O373" s="406"/>
      <c r="P373" s="406"/>
      <c r="Q373" s="406"/>
      <c r="R373" s="406"/>
      <c r="S373" s="406"/>
      <c r="T373" s="406"/>
      <c r="U373" s="406"/>
      <c r="V373" s="406"/>
      <c r="W373" s="406"/>
      <c r="X373" s="406"/>
      <c r="Y373" s="48"/>
      <c r="Z373" s="48"/>
    </row>
    <row r="374" spans="1:53" ht="16.5" customHeight="1" x14ac:dyDescent="0.25">
      <c r="A374" s="407" t="s">
        <v>510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7"/>
      <c r="Z374" s="347"/>
    </row>
    <row r="375" spans="1:53" ht="14.25" customHeight="1" x14ac:dyDescent="0.25">
      <c r="A375" s="357" t="s">
        <v>105</v>
      </c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46"/>
      <c r="Z375" s="346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5">
        <v>4607091389708</v>
      </c>
      <c r="E376" s="356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71"/>
      <c r="P376" s="371"/>
      <c r="Q376" s="371"/>
      <c r="R376" s="356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5">
        <v>4607091389692</v>
      </c>
      <c r="E377" s="356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71"/>
      <c r="P377" s="371"/>
      <c r="Q377" s="371"/>
      <c r="R377" s="356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4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65"/>
      <c r="N378" s="359" t="s">
        <v>66</v>
      </c>
      <c r="O378" s="360"/>
      <c r="P378" s="360"/>
      <c r="Q378" s="360"/>
      <c r="R378" s="360"/>
      <c r="S378" s="360"/>
      <c r="T378" s="361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x14ac:dyDescent="0.2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65"/>
      <c r="N379" s="359" t="s">
        <v>66</v>
      </c>
      <c r="O379" s="360"/>
      <c r="P379" s="360"/>
      <c r="Q379" s="360"/>
      <c r="R379" s="360"/>
      <c r="S379" s="360"/>
      <c r="T379" s="361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customHeight="1" x14ac:dyDescent="0.25">
      <c r="A380" s="357" t="s">
        <v>60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6"/>
      <c r="Z380" s="346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5">
        <v>4607091389753</v>
      </c>
      <c r="E381" s="356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71"/>
      <c r="P381" s="371"/>
      <c r="Q381" s="371"/>
      <c r="R381" s="356"/>
      <c r="S381" s="34"/>
      <c r="T381" s="34"/>
      <c r="U381" s="35" t="s">
        <v>65</v>
      </c>
      <c r="V381" s="351">
        <v>30</v>
      </c>
      <c r="W381" s="352">
        <f t="shared" ref="W381:W393" si="18">IFERROR(IF(V381="",0,CEILING((V381/$H381),1)*$H381),"")</f>
        <v>33.6</v>
      </c>
      <c r="X381" s="36">
        <f>IFERROR(IF(W381=0,"",ROUNDUP(W381/H381,0)*0.00753),"")</f>
        <v>6.0240000000000002E-2</v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5">
        <v>4607091389760</v>
      </c>
      <c r="E382" s="356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71"/>
      <c r="P382" s="371"/>
      <c r="Q382" s="371"/>
      <c r="R382" s="356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5">
        <v>4607091389746</v>
      </c>
      <c r="E383" s="356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71"/>
      <c r="P383" s="371"/>
      <c r="Q383" s="371"/>
      <c r="R383" s="356"/>
      <c r="S383" s="34"/>
      <c r="T383" s="34"/>
      <c r="U383" s="35" t="s">
        <v>65</v>
      </c>
      <c r="V383" s="351">
        <v>180</v>
      </c>
      <c r="W383" s="352">
        <f t="shared" si="18"/>
        <v>180.6</v>
      </c>
      <c r="X383" s="36">
        <f>IFERROR(IF(W383=0,"",ROUNDUP(W383/H383,0)*0.00753),"")</f>
        <v>0.32379000000000002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5">
        <v>4680115882928</v>
      </c>
      <c r="E384" s="356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71"/>
      <c r="P384" s="371"/>
      <c r="Q384" s="371"/>
      <c r="R384" s="356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5">
        <v>4680115883147</v>
      </c>
      <c r="E385" s="356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71"/>
      <c r="P385" s="371"/>
      <c r="Q385" s="371"/>
      <c r="R385" s="356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5">
        <v>4607091384338</v>
      </c>
      <c r="E386" s="356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71"/>
      <c r="P386" s="371"/>
      <c r="Q386" s="371"/>
      <c r="R386" s="356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5">
        <v>4680115883154</v>
      </c>
      <c r="E387" s="356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71"/>
      <c r="P387" s="371"/>
      <c r="Q387" s="371"/>
      <c r="R387" s="356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5">
        <v>4607091389524</v>
      </c>
      <c r="E388" s="356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71"/>
      <c r="P388" s="371"/>
      <c r="Q388" s="371"/>
      <c r="R388" s="356"/>
      <c r="S388" s="34"/>
      <c r="T388" s="34"/>
      <c r="U388" s="35" t="s">
        <v>65</v>
      </c>
      <c r="V388" s="351">
        <v>8.3999999999999986</v>
      </c>
      <c r="W388" s="352">
        <f t="shared" si="18"/>
        <v>8.4</v>
      </c>
      <c r="X388" s="36">
        <f t="shared" si="19"/>
        <v>2.0080000000000001E-2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5">
        <v>4680115883161</v>
      </c>
      <c r="E389" s="356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71"/>
      <c r="P389" s="371"/>
      <c r="Q389" s="371"/>
      <c r="R389" s="356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5">
        <v>4607091384345</v>
      </c>
      <c r="E390" s="356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71"/>
      <c r="P390" s="371"/>
      <c r="Q390" s="371"/>
      <c r="R390" s="356"/>
      <c r="S390" s="34"/>
      <c r="T390" s="34"/>
      <c r="U390" s="35" t="s">
        <v>65</v>
      </c>
      <c r="V390" s="351">
        <v>8.3999999999999986</v>
      </c>
      <c r="W390" s="352">
        <f t="shared" si="18"/>
        <v>8.4</v>
      </c>
      <c r="X390" s="36">
        <f t="shared" si="19"/>
        <v>2.0080000000000001E-2</v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5">
        <v>4680115883178</v>
      </c>
      <c r="E391" s="356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71"/>
      <c r="P391" s="371"/>
      <c r="Q391" s="371"/>
      <c r="R391" s="356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5">
        <v>4607091389531</v>
      </c>
      <c r="E392" s="356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71"/>
      <c r="P392" s="371"/>
      <c r="Q392" s="371"/>
      <c r="R392" s="356"/>
      <c r="S392" s="34"/>
      <c r="T392" s="34"/>
      <c r="U392" s="35" t="s">
        <v>65</v>
      </c>
      <c r="V392" s="351">
        <v>12.6</v>
      </c>
      <c r="W392" s="352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5">
        <v>4680115883185</v>
      </c>
      <c r="E393" s="356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71"/>
      <c r="P393" s="371"/>
      <c r="Q393" s="371"/>
      <c r="R393" s="356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4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65"/>
      <c r="N394" s="359" t="s">
        <v>66</v>
      </c>
      <c r="O394" s="360"/>
      <c r="P394" s="360"/>
      <c r="Q394" s="360"/>
      <c r="R394" s="360"/>
      <c r="S394" s="360"/>
      <c r="T394" s="361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64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65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0.45430999999999999</v>
      </c>
      <c r="Y394" s="354"/>
      <c r="Z394" s="354"/>
    </row>
    <row r="395" spans="1:53" x14ac:dyDescent="0.2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65"/>
      <c r="N395" s="359" t="s">
        <v>66</v>
      </c>
      <c r="O395" s="360"/>
      <c r="P395" s="360"/>
      <c r="Q395" s="360"/>
      <c r="R395" s="360"/>
      <c r="S395" s="360"/>
      <c r="T395" s="361"/>
      <c r="U395" s="37" t="s">
        <v>65</v>
      </c>
      <c r="V395" s="353">
        <f>IFERROR(SUM(V381:V393),"0")</f>
        <v>239.4</v>
      </c>
      <c r="W395" s="353">
        <f>IFERROR(SUM(W381:W393),"0")</f>
        <v>243.6</v>
      </c>
      <c r="X395" s="37"/>
      <c r="Y395" s="354"/>
      <c r="Z395" s="354"/>
    </row>
    <row r="396" spans="1:53" ht="14.25" customHeight="1" x14ac:dyDescent="0.25">
      <c r="A396" s="357" t="s">
        <v>68</v>
      </c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46"/>
      <c r="Z396" s="346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5">
        <v>4607091389685</v>
      </c>
      <c r="E397" s="356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71"/>
      <c r="P397" s="371"/>
      <c r="Q397" s="371"/>
      <c r="R397" s="356"/>
      <c r="S397" s="34"/>
      <c r="T397" s="34"/>
      <c r="U397" s="35" t="s">
        <v>65</v>
      </c>
      <c r="V397" s="351">
        <v>30</v>
      </c>
      <c r="W397" s="352">
        <f>IFERROR(IF(V397="",0,CEILING((V397/$H397),1)*$H397),"")</f>
        <v>31.2</v>
      </c>
      <c r="X397" s="36">
        <f>IFERROR(IF(W397=0,"",ROUNDUP(W397/H397,0)*0.02175),"")</f>
        <v>8.6999999999999994E-2</v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5">
        <v>4607091389654</v>
      </c>
      <c r="E398" s="356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71"/>
      <c r="P398" s="371"/>
      <c r="Q398" s="371"/>
      <c r="R398" s="356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5">
        <v>4607091384352</v>
      </c>
      <c r="E399" s="356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71"/>
      <c r="P399" s="371"/>
      <c r="Q399" s="371"/>
      <c r="R399" s="356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5">
        <v>4607091389661</v>
      </c>
      <c r="E400" s="356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71"/>
      <c r="P400" s="371"/>
      <c r="Q400" s="371"/>
      <c r="R400" s="356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4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65"/>
      <c r="N401" s="359" t="s">
        <v>66</v>
      </c>
      <c r="O401" s="360"/>
      <c r="P401" s="360"/>
      <c r="Q401" s="360"/>
      <c r="R401" s="360"/>
      <c r="S401" s="360"/>
      <c r="T401" s="361"/>
      <c r="U401" s="37" t="s">
        <v>67</v>
      </c>
      <c r="V401" s="353">
        <f>IFERROR(V397/H397,"0")+IFERROR(V398/H398,"0")+IFERROR(V399/H399,"0")+IFERROR(V400/H400,"0")</f>
        <v>3.8461538461538463</v>
      </c>
      <c r="W401" s="353">
        <f>IFERROR(W397/H397,"0")+IFERROR(W398/H398,"0")+IFERROR(W399/H399,"0")+IFERROR(W400/H400,"0")</f>
        <v>4</v>
      </c>
      <c r="X401" s="353">
        <f>IFERROR(IF(X397="",0,X397),"0")+IFERROR(IF(X398="",0,X398),"0")+IFERROR(IF(X399="",0,X399),"0")+IFERROR(IF(X400="",0,X400),"0")</f>
        <v>8.6999999999999994E-2</v>
      </c>
      <c r="Y401" s="354"/>
      <c r="Z401" s="354"/>
    </row>
    <row r="402" spans="1:53" x14ac:dyDescent="0.2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65"/>
      <c r="N402" s="359" t="s">
        <v>66</v>
      </c>
      <c r="O402" s="360"/>
      <c r="P402" s="360"/>
      <c r="Q402" s="360"/>
      <c r="R402" s="360"/>
      <c r="S402" s="360"/>
      <c r="T402" s="361"/>
      <c r="U402" s="37" t="s">
        <v>65</v>
      </c>
      <c r="V402" s="353">
        <f>IFERROR(SUM(V397:V400),"0")</f>
        <v>30</v>
      </c>
      <c r="W402" s="353">
        <f>IFERROR(SUM(W397:W400),"0")</f>
        <v>31.2</v>
      </c>
      <c r="X402" s="37"/>
      <c r="Y402" s="354"/>
      <c r="Z402" s="354"/>
    </row>
    <row r="403" spans="1:53" ht="14.25" customHeight="1" x14ac:dyDescent="0.25">
      <c r="A403" s="357" t="s">
        <v>198</v>
      </c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46"/>
      <c r="Z403" s="346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5">
        <v>4680115881648</v>
      </c>
      <c r="E404" s="356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71"/>
      <c r="P404" s="371"/>
      <c r="Q404" s="371"/>
      <c r="R404" s="356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4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5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5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customHeight="1" x14ac:dyDescent="0.25">
      <c r="A407" s="357" t="s">
        <v>83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6"/>
      <c r="Z407" s="346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5">
        <v>4680115884359</v>
      </c>
      <c r="E408" s="356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71"/>
      <c r="P408" s="371"/>
      <c r="Q408" s="371"/>
      <c r="R408" s="356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5">
        <v>4680115884335</v>
      </c>
      <c r="E409" s="356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71"/>
      <c r="P409" s="371"/>
      <c r="Q409" s="371"/>
      <c r="R409" s="356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5">
        <v>4680115884342</v>
      </c>
      <c r="E410" s="356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71"/>
      <c r="P410" s="371"/>
      <c r="Q410" s="371"/>
      <c r="R410" s="356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5">
        <v>4680115884113</v>
      </c>
      <c r="E411" s="356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5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71"/>
      <c r="P411" s="371"/>
      <c r="Q411" s="371"/>
      <c r="R411" s="356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4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65"/>
      <c r="N412" s="359" t="s">
        <v>66</v>
      </c>
      <c r="O412" s="360"/>
      <c r="P412" s="360"/>
      <c r="Q412" s="360"/>
      <c r="R412" s="360"/>
      <c r="S412" s="360"/>
      <c r="T412" s="361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x14ac:dyDescent="0.2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65"/>
      <c r="N413" s="359" t="s">
        <v>66</v>
      </c>
      <c r="O413" s="360"/>
      <c r="P413" s="360"/>
      <c r="Q413" s="360"/>
      <c r="R413" s="360"/>
      <c r="S413" s="360"/>
      <c r="T413" s="361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customHeight="1" x14ac:dyDescent="0.25">
      <c r="A414" s="407" t="s">
        <v>561</v>
      </c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47"/>
      <c r="Z414" s="347"/>
    </row>
    <row r="415" spans="1:53" ht="14.25" customHeight="1" x14ac:dyDescent="0.25">
      <c r="A415" s="357" t="s">
        <v>97</v>
      </c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46"/>
      <c r="Z415" s="346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5">
        <v>4607091389388</v>
      </c>
      <c r="E416" s="356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71"/>
      <c r="P416" s="371"/>
      <c r="Q416" s="371"/>
      <c r="R416" s="356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5">
        <v>4607091389364</v>
      </c>
      <c r="E417" s="356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71"/>
      <c r="P417" s="371"/>
      <c r="Q417" s="371"/>
      <c r="R417" s="356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4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65"/>
      <c r="N418" s="359" t="s">
        <v>66</v>
      </c>
      <c r="O418" s="360"/>
      <c r="P418" s="360"/>
      <c r="Q418" s="360"/>
      <c r="R418" s="360"/>
      <c r="S418" s="360"/>
      <c r="T418" s="361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x14ac:dyDescent="0.2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65"/>
      <c r="N419" s="359" t="s">
        <v>66</v>
      </c>
      <c r="O419" s="360"/>
      <c r="P419" s="360"/>
      <c r="Q419" s="360"/>
      <c r="R419" s="360"/>
      <c r="S419" s="360"/>
      <c r="T419" s="361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customHeight="1" x14ac:dyDescent="0.25">
      <c r="A420" s="357" t="s">
        <v>60</v>
      </c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46"/>
      <c r="Z420" s="346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5">
        <v>4607091389739</v>
      </c>
      <c r="E421" s="356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71"/>
      <c r="P421" s="371"/>
      <c r="Q421" s="371"/>
      <c r="R421" s="356"/>
      <c r="S421" s="34"/>
      <c r="T421" s="34"/>
      <c r="U421" s="35" t="s">
        <v>65</v>
      </c>
      <c r="V421" s="351">
        <v>300</v>
      </c>
      <c r="W421" s="352">
        <f t="shared" ref="W421:W427" si="20">IFERROR(IF(V421="",0,CEILING((V421/$H421),1)*$H421),"")</f>
        <v>302.40000000000003</v>
      </c>
      <c r="X421" s="36">
        <f>IFERROR(IF(W421=0,"",ROUNDUP(W421/H421,0)*0.00753),"")</f>
        <v>0.54215999999999998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5">
        <v>4680115883048</v>
      </c>
      <c r="E422" s="356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71"/>
      <c r="P422" s="371"/>
      <c r="Q422" s="371"/>
      <c r="R422" s="356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5">
        <v>4607091389425</v>
      </c>
      <c r="E423" s="356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71"/>
      <c r="P423" s="371"/>
      <c r="Q423" s="371"/>
      <c r="R423" s="356"/>
      <c r="S423" s="34"/>
      <c r="T423" s="34"/>
      <c r="U423" s="35" t="s">
        <v>65</v>
      </c>
      <c r="V423" s="351">
        <v>8.3999999999999986</v>
      </c>
      <c r="W423" s="352">
        <f t="shared" si="20"/>
        <v>8.4</v>
      </c>
      <c r="X423" s="36">
        <f>IFERROR(IF(W423=0,"",ROUNDUP(W423/H423,0)*0.00502),"")</f>
        <v>2.0080000000000001E-2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5">
        <v>4680115882911</v>
      </c>
      <c r="E424" s="356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71"/>
      <c r="P424" s="371"/>
      <c r="Q424" s="371"/>
      <c r="R424" s="356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5">
        <v>4680115880771</v>
      </c>
      <c r="E425" s="356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71"/>
      <c r="P425" s="371"/>
      <c r="Q425" s="371"/>
      <c r="R425" s="356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5">
        <v>4607091389500</v>
      </c>
      <c r="E426" s="356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71"/>
      <c r="P426" s="371"/>
      <c r="Q426" s="371"/>
      <c r="R426" s="356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5">
        <v>4680115881983</v>
      </c>
      <c r="E427" s="356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71"/>
      <c r="P427" s="371"/>
      <c r="Q427" s="371"/>
      <c r="R427" s="356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4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65"/>
      <c r="N428" s="359" t="s">
        <v>66</v>
      </c>
      <c r="O428" s="360"/>
      <c r="P428" s="360"/>
      <c r="Q428" s="360"/>
      <c r="R428" s="360"/>
      <c r="S428" s="360"/>
      <c r="T428" s="361"/>
      <c r="U428" s="37" t="s">
        <v>67</v>
      </c>
      <c r="V428" s="353">
        <f>IFERROR(V421/H421,"0")+IFERROR(V422/H422,"0")+IFERROR(V423/H423,"0")+IFERROR(V424/H424,"0")+IFERROR(V425/H425,"0")+IFERROR(V426/H426,"0")+IFERROR(V427/H427,"0")</f>
        <v>75.428571428571431</v>
      </c>
      <c r="W428" s="353">
        <f>IFERROR(W421/H421,"0")+IFERROR(W422/H422,"0")+IFERROR(W423/H423,"0")+IFERROR(W424/H424,"0")+IFERROR(W425/H425,"0")+IFERROR(W426/H426,"0")+IFERROR(W427/H427,"0")</f>
        <v>76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0.56223999999999996</v>
      </c>
      <c r="Y428" s="354"/>
      <c r="Z428" s="354"/>
    </row>
    <row r="429" spans="1:53" x14ac:dyDescent="0.2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65"/>
      <c r="N429" s="359" t="s">
        <v>66</v>
      </c>
      <c r="O429" s="360"/>
      <c r="P429" s="360"/>
      <c r="Q429" s="360"/>
      <c r="R429" s="360"/>
      <c r="S429" s="360"/>
      <c r="T429" s="361"/>
      <c r="U429" s="37" t="s">
        <v>65</v>
      </c>
      <c r="V429" s="353">
        <f>IFERROR(SUM(V421:V427),"0")</f>
        <v>308.39999999999998</v>
      </c>
      <c r="W429" s="353">
        <f>IFERROR(SUM(W421:W427),"0")</f>
        <v>310.8</v>
      </c>
      <c r="X429" s="37"/>
      <c r="Y429" s="354"/>
      <c r="Z429" s="354"/>
    </row>
    <row r="430" spans="1:53" ht="14.25" customHeight="1" x14ac:dyDescent="0.25">
      <c r="A430" s="357" t="s">
        <v>92</v>
      </c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46"/>
      <c r="Z430" s="346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5">
        <v>4680115884090</v>
      </c>
      <c r="E431" s="356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71"/>
      <c r="P431" s="371"/>
      <c r="Q431" s="371"/>
      <c r="R431" s="356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4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5"/>
      <c r="N432" s="359" t="s">
        <v>66</v>
      </c>
      <c r="O432" s="360"/>
      <c r="P432" s="360"/>
      <c r="Q432" s="360"/>
      <c r="R432" s="360"/>
      <c r="S432" s="360"/>
      <c r="T432" s="361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x14ac:dyDescent="0.2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65"/>
      <c r="N433" s="359" t="s">
        <v>66</v>
      </c>
      <c r="O433" s="360"/>
      <c r="P433" s="360"/>
      <c r="Q433" s="360"/>
      <c r="R433" s="360"/>
      <c r="S433" s="360"/>
      <c r="T433" s="361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customHeight="1" x14ac:dyDescent="0.25">
      <c r="A434" s="357" t="s">
        <v>582</v>
      </c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46"/>
      <c r="Z434" s="346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5">
        <v>4680115884564</v>
      </c>
      <c r="E435" s="356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71"/>
      <c r="P435" s="371"/>
      <c r="Q435" s="371"/>
      <c r="R435" s="356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4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5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5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customHeight="1" x14ac:dyDescent="0.2">
      <c r="A438" s="405" t="s">
        <v>585</v>
      </c>
      <c r="B438" s="406"/>
      <c r="C438" s="406"/>
      <c r="D438" s="406"/>
      <c r="E438" s="406"/>
      <c r="F438" s="406"/>
      <c r="G438" s="406"/>
      <c r="H438" s="406"/>
      <c r="I438" s="406"/>
      <c r="J438" s="406"/>
      <c r="K438" s="406"/>
      <c r="L438" s="406"/>
      <c r="M438" s="406"/>
      <c r="N438" s="406"/>
      <c r="O438" s="406"/>
      <c r="P438" s="406"/>
      <c r="Q438" s="406"/>
      <c r="R438" s="406"/>
      <c r="S438" s="406"/>
      <c r="T438" s="406"/>
      <c r="U438" s="406"/>
      <c r="V438" s="406"/>
      <c r="W438" s="406"/>
      <c r="X438" s="406"/>
      <c r="Y438" s="48"/>
      <c r="Z438" s="48"/>
    </row>
    <row r="439" spans="1:53" ht="16.5" customHeight="1" x14ac:dyDescent="0.25">
      <c r="A439" s="407" t="s">
        <v>585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7"/>
      <c r="Z439" s="347"/>
    </row>
    <row r="440" spans="1:53" ht="14.25" customHeight="1" x14ac:dyDescent="0.25">
      <c r="A440" s="357" t="s">
        <v>105</v>
      </c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46"/>
      <c r="Z440" s="346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5">
        <v>4607091389067</v>
      </c>
      <c r="E441" s="356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71"/>
      <c r="P441" s="371"/>
      <c r="Q441" s="371"/>
      <c r="R441" s="356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5">
        <v>4607091389067</v>
      </c>
      <c r="E442" s="356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1" t="s">
        <v>589</v>
      </c>
      <c r="O442" s="371"/>
      <c r="P442" s="371"/>
      <c r="Q442" s="371"/>
      <c r="R442" s="356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55">
        <v>4607091383522</v>
      </c>
      <c r="E443" s="356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71"/>
      <c r="P443" s="371"/>
      <c r="Q443" s="371"/>
      <c r="R443" s="356"/>
      <c r="S443" s="34"/>
      <c r="T443" s="34"/>
      <c r="U443" s="35" t="s">
        <v>65</v>
      </c>
      <c r="V443" s="351">
        <v>120</v>
      </c>
      <c r="W443" s="352">
        <f t="shared" si="21"/>
        <v>121.44000000000001</v>
      </c>
      <c r="X443" s="36">
        <f t="shared" si="22"/>
        <v>0.27507999999999999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591</v>
      </c>
      <c r="B444" s="54" t="s">
        <v>593</v>
      </c>
      <c r="C444" s="31">
        <v>4301011779</v>
      </c>
      <c r="D444" s="355">
        <v>4607091383522</v>
      </c>
      <c r="E444" s="356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8" t="s">
        <v>594</v>
      </c>
      <c r="O444" s="371"/>
      <c r="P444" s="371"/>
      <c r="Q444" s="371"/>
      <c r="R444" s="356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55">
        <v>4607091384437</v>
      </c>
      <c r="E445" s="356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3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71"/>
      <c r="P445" s="371"/>
      <c r="Q445" s="371"/>
      <c r="R445" s="356"/>
      <c r="S445" s="34"/>
      <c r="T445" s="34"/>
      <c r="U445" s="35" t="s">
        <v>65</v>
      </c>
      <c r="V445" s="351">
        <v>50</v>
      </c>
      <c r="W445" s="352">
        <f t="shared" si="21"/>
        <v>52.800000000000004</v>
      </c>
      <c r="X445" s="36">
        <f t="shared" si="22"/>
        <v>0.1196</v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597</v>
      </c>
      <c r="C446" s="31">
        <v>4301011785</v>
      </c>
      <c r="D446" s="355">
        <v>4607091384437</v>
      </c>
      <c r="E446" s="356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0" t="s">
        <v>598</v>
      </c>
      <c r="O446" s="371"/>
      <c r="P446" s="371"/>
      <c r="Q446" s="371"/>
      <c r="R446" s="356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customHeight="1" x14ac:dyDescent="0.25">
      <c r="A447" s="54" t="s">
        <v>599</v>
      </c>
      <c r="B447" s="54" t="s">
        <v>600</v>
      </c>
      <c r="C447" s="31">
        <v>4301011774</v>
      </c>
      <c r="D447" s="355">
        <v>4680115884502</v>
      </c>
      <c r="E447" s="356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3" t="s">
        <v>601</v>
      </c>
      <c r="O447" s="371"/>
      <c r="P447" s="371"/>
      <c r="Q447" s="371"/>
      <c r="R447" s="356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55">
        <v>4607091389104</v>
      </c>
      <c r="E448" s="356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71"/>
      <c r="P448" s="371"/>
      <c r="Q448" s="371"/>
      <c r="R448" s="356"/>
      <c r="S448" s="34"/>
      <c r="T448" s="34"/>
      <c r="U448" s="35" t="s">
        <v>65</v>
      </c>
      <c r="V448" s="351">
        <v>100</v>
      </c>
      <c r="W448" s="352">
        <f t="shared" si="21"/>
        <v>100.32000000000001</v>
      </c>
      <c r="X448" s="36">
        <f t="shared" si="22"/>
        <v>0.22724</v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602</v>
      </c>
      <c r="B449" s="54" t="s">
        <v>604</v>
      </c>
      <c r="C449" s="31">
        <v>4301011771</v>
      </c>
      <c r="D449" s="355">
        <v>4607091389104</v>
      </c>
      <c r="E449" s="356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605</v>
      </c>
      <c r="O449" s="371"/>
      <c r="P449" s="371"/>
      <c r="Q449" s="371"/>
      <c r="R449" s="356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606</v>
      </c>
      <c r="B450" s="54" t="s">
        <v>607</v>
      </c>
      <c r="C450" s="31">
        <v>4301011799</v>
      </c>
      <c r="D450" s="355">
        <v>4680115884519</v>
      </c>
      <c r="E450" s="356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520" t="s">
        <v>608</v>
      </c>
      <c r="O450" s="371"/>
      <c r="P450" s="371"/>
      <c r="Q450" s="371"/>
      <c r="R450" s="356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609</v>
      </c>
      <c r="B451" s="54" t="s">
        <v>610</v>
      </c>
      <c r="C451" s="31">
        <v>4301011367</v>
      </c>
      <c r="D451" s="355">
        <v>4680115880603</v>
      </c>
      <c r="E451" s="356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71"/>
      <c r="P451" s="371"/>
      <c r="Q451" s="371"/>
      <c r="R451" s="356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609</v>
      </c>
      <c r="B452" s="54" t="s">
        <v>611</v>
      </c>
      <c r="C452" s="31">
        <v>4301011778</v>
      </c>
      <c r="D452" s="355">
        <v>4680115880603</v>
      </c>
      <c r="E452" s="356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522" t="s">
        <v>612</v>
      </c>
      <c r="O452" s="371"/>
      <c r="P452" s="371"/>
      <c r="Q452" s="371"/>
      <c r="R452" s="356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613</v>
      </c>
      <c r="B453" s="54" t="s">
        <v>614</v>
      </c>
      <c r="C453" s="31">
        <v>4301011168</v>
      </c>
      <c r="D453" s="355">
        <v>4607091389999</v>
      </c>
      <c r="E453" s="356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71"/>
      <c r="P453" s="371"/>
      <c r="Q453" s="371"/>
      <c r="R453" s="356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613</v>
      </c>
      <c r="B454" s="54" t="s">
        <v>615</v>
      </c>
      <c r="C454" s="31">
        <v>4301011775</v>
      </c>
      <c r="D454" s="355">
        <v>4607091389999</v>
      </c>
      <c r="E454" s="356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16" t="s">
        <v>616</v>
      </c>
      <c r="O454" s="371"/>
      <c r="P454" s="371"/>
      <c r="Q454" s="371"/>
      <c r="R454" s="356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617</v>
      </c>
      <c r="B455" s="54" t="s">
        <v>618</v>
      </c>
      <c r="C455" s="31">
        <v>4301011372</v>
      </c>
      <c r="D455" s="355">
        <v>4680115882782</v>
      </c>
      <c r="E455" s="356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3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71"/>
      <c r="P455" s="371"/>
      <c r="Q455" s="371"/>
      <c r="R455" s="356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617</v>
      </c>
      <c r="B456" s="54" t="s">
        <v>619</v>
      </c>
      <c r="C456" s="31">
        <v>4301011770</v>
      </c>
      <c r="D456" s="355">
        <v>4680115882782</v>
      </c>
      <c r="E456" s="356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620</v>
      </c>
      <c r="O456" s="371"/>
      <c r="P456" s="371"/>
      <c r="Q456" s="371"/>
      <c r="R456" s="356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4301011190</v>
      </c>
      <c r="D457" s="355">
        <v>4607091389098</v>
      </c>
      <c r="E457" s="356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3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71"/>
      <c r="P457" s="371"/>
      <c r="Q457" s="371"/>
      <c r="R457" s="356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623</v>
      </c>
      <c r="B458" s="54" t="s">
        <v>624</v>
      </c>
      <c r="C458" s="31">
        <v>4301011366</v>
      </c>
      <c r="D458" s="355">
        <v>4607091389982</v>
      </c>
      <c r="E458" s="356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71"/>
      <c r="P458" s="371"/>
      <c r="Q458" s="371"/>
      <c r="R458" s="356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customHeight="1" x14ac:dyDescent="0.25">
      <c r="A459" s="54" t="s">
        <v>623</v>
      </c>
      <c r="B459" s="54" t="s">
        <v>625</v>
      </c>
      <c r="C459" s="31">
        <v>4301011784</v>
      </c>
      <c r="D459" s="355">
        <v>4607091389982</v>
      </c>
      <c r="E459" s="356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97" t="s">
        <v>626</v>
      </c>
      <c r="O459" s="371"/>
      <c r="P459" s="371"/>
      <c r="Q459" s="371"/>
      <c r="R459" s="356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64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5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51.136363636363633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52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0.62192000000000003</v>
      </c>
      <c r="Y460" s="354"/>
      <c r="Z460" s="354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5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3">
        <f>IFERROR(SUM(V441:V459),"0")</f>
        <v>270</v>
      </c>
      <c r="W461" s="353">
        <f>IFERROR(SUM(W441:W459),"0")</f>
        <v>274.56</v>
      </c>
      <c r="X461" s="37"/>
      <c r="Y461" s="354"/>
      <c r="Z461" s="354"/>
    </row>
    <row r="462" spans="1:53" ht="14.25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55">
        <v>4607091388930</v>
      </c>
      <c r="E463" s="356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71"/>
      <c r="P463" s="371"/>
      <c r="Q463" s="371"/>
      <c r="R463" s="356"/>
      <c r="S463" s="34"/>
      <c r="T463" s="34"/>
      <c r="U463" s="35" t="s">
        <v>65</v>
      </c>
      <c r="V463" s="351">
        <v>150</v>
      </c>
      <c r="W463" s="352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6" t="s">
        <v>1</v>
      </c>
    </row>
    <row r="464" spans="1:53" ht="16.5" customHeight="1" x14ac:dyDescent="0.25">
      <c r="A464" s="54" t="s">
        <v>629</v>
      </c>
      <c r="B464" s="54" t="s">
        <v>630</v>
      </c>
      <c r="C464" s="31">
        <v>4301020206</v>
      </c>
      <c r="D464" s="355">
        <v>4680115880054</v>
      </c>
      <c r="E464" s="356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71"/>
      <c r="P464" s="371"/>
      <c r="Q464" s="371"/>
      <c r="R464" s="356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64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5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3">
        <f>IFERROR(V463/H463,"0")+IFERROR(V464/H464,"0")</f>
        <v>28.409090909090907</v>
      </c>
      <c r="W465" s="353">
        <f>IFERROR(W463/H463,"0")+IFERROR(W464/H464,"0")</f>
        <v>29</v>
      </c>
      <c r="X465" s="353">
        <f>IFERROR(IF(X463="",0,X463),"0")+IFERROR(IF(X464="",0,X464),"0")</f>
        <v>0.34683999999999998</v>
      </c>
      <c r="Y465" s="354"/>
      <c r="Z465" s="354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5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3">
        <f>IFERROR(SUM(V463:V464),"0")</f>
        <v>150</v>
      </c>
      <c r="W466" s="353">
        <f>IFERROR(SUM(W463:W464),"0")</f>
        <v>153.12</v>
      </c>
      <c r="X466" s="37"/>
      <c r="Y466" s="354"/>
      <c r="Z466" s="354"/>
    </row>
    <row r="467" spans="1:53" ht="14.25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55">
        <v>4680115883116</v>
      </c>
      <c r="E468" s="356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71"/>
      <c r="P468" s="371"/>
      <c r="Q468" s="371"/>
      <c r="R468" s="356"/>
      <c r="S468" s="34"/>
      <c r="T468" s="34"/>
      <c r="U468" s="35" t="s">
        <v>65</v>
      </c>
      <c r="V468" s="351">
        <v>200</v>
      </c>
      <c r="W468" s="352">
        <f t="shared" ref="W468:W473" si="24">IFERROR(IF(V468="",0,CEILING((V468/$H468),1)*$H468),"")</f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55">
        <v>4680115883093</v>
      </c>
      <c r="E469" s="356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71"/>
      <c r="P469" s="371"/>
      <c r="Q469" s="371"/>
      <c r="R469" s="356"/>
      <c r="S469" s="34"/>
      <c r="T469" s="34"/>
      <c r="U469" s="35" t="s">
        <v>65</v>
      </c>
      <c r="V469" s="351">
        <v>150</v>
      </c>
      <c r="W469" s="352">
        <f t="shared" si="24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55">
        <v>4680115883109</v>
      </c>
      <c r="E470" s="356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71"/>
      <c r="P470" s="371"/>
      <c r="Q470" s="371"/>
      <c r="R470" s="356"/>
      <c r="S470" s="34"/>
      <c r="T470" s="34"/>
      <c r="U470" s="35" t="s">
        <v>65</v>
      </c>
      <c r="V470" s="351">
        <v>150</v>
      </c>
      <c r="W470" s="352">
        <f t="shared" si="24"/>
        <v>153.12</v>
      </c>
      <c r="X470" s="36">
        <f>IFERROR(IF(W470=0,"",ROUNDUP(W470/H470,0)*0.01196),"")</f>
        <v>0.34683999999999998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4301031249</v>
      </c>
      <c r="D471" s="355">
        <v>4680115882072</v>
      </c>
      <c r="E471" s="356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71"/>
      <c r="P471" s="371"/>
      <c r="Q471" s="371"/>
      <c r="R471" s="356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4301031251</v>
      </c>
      <c r="D472" s="355">
        <v>4680115882102</v>
      </c>
      <c r="E472" s="356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71"/>
      <c r="P472" s="371"/>
      <c r="Q472" s="371"/>
      <c r="R472" s="356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641</v>
      </c>
      <c r="B473" s="54" t="s">
        <v>642</v>
      </c>
      <c r="C473" s="31">
        <v>4301031253</v>
      </c>
      <c r="D473" s="355">
        <v>4680115882096</v>
      </c>
      <c r="E473" s="356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71"/>
      <c r="P473" s="371"/>
      <c r="Q473" s="371"/>
      <c r="R473" s="356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64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5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3">
        <f>IFERROR(V468/H468,"0")+IFERROR(V469/H469,"0")+IFERROR(V470/H470,"0")+IFERROR(V471/H471,"0")+IFERROR(V472/H472,"0")+IFERROR(V473/H473,"0")</f>
        <v>94.696969696969688</v>
      </c>
      <c r="W474" s="353">
        <f>IFERROR(W468/H468,"0")+IFERROR(W469/H469,"0")+IFERROR(W470/H470,"0")+IFERROR(W471/H471,"0")+IFERROR(W472/H472,"0")+IFERROR(W473/H473,"0")</f>
        <v>96</v>
      </c>
      <c r="X474" s="353">
        <f>IFERROR(IF(X468="",0,X468),"0")+IFERROR(IF(X469="",0,X469),"0")+IFERROR(IF(X470="",0,X470),"0")+IFERROR(IF(X471="",0,X471),"0")+IFERROR(IF(X472="",0,X472),"0")+IFERROR(IF(X473="",0,X473),"0")</f>
        <v>1.1481600000000001</v>
      </c>
      <c r="Y474" s="354"/>
      <c r="Z474" s="354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5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3">
        <f>IFERROR(SUM(V468:V473),"0")</f>
        <v>500</v>
      </c>
      <c r="W475" s="353">
        <f>IFERROR(SUM(W468:W473),"0")</f>
        <v>506.88</v>
      </c>
      <c r="X475" s="37"/>
      <c r="Y475" s="354"/>
      <c r="Z475" s="354"/>
    </row>
    <row r="476" spans="1:53" ht="14.25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6"/>
      <c r="Z476" s="346"/>
    </row>
    <row r="477" spans="1:53" ht="16.5" customHeight="1" x14ac:dyDescent="0.25">
      <c r="A477" s="54" t="s">
        <v>643</v>
      </c>
      <c r="B477" s="54" t="s">
        <v>644</v>
      </c>
      <c r="C477" s="31">
        <v>4301051230</v>
      </c>
      <c r="D477" s="355">
        <v>4607091383409</v>
      </c>
      <c r="E477" s="356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71"/>
      <c r="P477" s="371"/>
      <c r="Q477" s="371"/>
      <c r="R477" s="356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customHeight="1" x14ac:dyDescent="0.25">
      <c r="A478" s="54" t="s">
        <v>645</v>
      </c>
      <c r="B478" s="54" t="s">
        <v>646</v>
      </c>
      <c r="C478" s="31">
        <v>4301051231</v>
      </c>
      <c r="D478" s="355">
        <v>4607091383416</v>
      </c>
      <c r="E478" s="356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71"/>
      <c r="P478" s="371"/>
      <c r="Q478" s="371"/>
      <c r="R478" s="356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customHeight="1" x14ac:dyDescent="0.25">
      <c r="A479" s="54" t="s">
        <v>647</v>
      </c>
      <c r="B479" s="54" t="s">
        <v>648</v>
      </c>
      <c r="C479" s="31">
        <v>4301051058</v>
      </c>
      <c r="D479" s="355">
        <v>4680115883536</v>
      </c>
      <c r="E479" s="356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71"/>
      <c r="P479" s="371"/>
      <c r="Q479" s="371"/>
      <c r="R479" s="356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x14ac:dyDescent="0.2">
      <c r="A480" s="364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5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5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customHeight="1" x14ac:dyDescent="0.2">
      <c r="A482" s="405" t="s">
        <v>649</v>
      </c>
      <c r="B482" s="406"/>
      <c r="C482" s="406"/>
      <c r="D482" s="406"/>
      <c r="E482" s="406"/>
      <c r="F482" s="406"/>
      <c r="G482" s="406"/>
      <c r="H482" s="406"/>
      <c r="I482" s="406"/>
      <c r="J482" s="406"/>
      <c r="K482" s="406"/>
      <c r="L482" s="406"/>
      <c r="M482" s="406"/>
      <c r="N482" s="406"/>
      <c r="O482" s="406"/>
      <c r="P482" s="406"/>
      <c r="Q482" s="406"/>
      <c r="R482" s="406"/>
      <c r="S482" s="406"/>
      <c r="T482" s="406"/>
      <c r="U482" s="406"/>
      <c r="V482" s="406"/>
      <c r="W482" s="406"/>
      <c r="X482" s="406"/>
      <c r="Y482" s="48"/>
      <c r="Z482" s="48"/>
    </row>
    <row r="483" spans="1:53" ht="16.5" customHeight="1" x14ac:dyDescent="0.25">
      <c r="A483" s="407" t="s">
        <v>650</v>
      </c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47"/>
      <c r="Z483" s="347"/>
    </row>
    <row r="484" spans="1:53" ht="14.25" customHeight="1" x14ac:dyDescent="0.25">
      <c r="A484" s="357" t="s">
        <v>105</v>
      </c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46"/>
      <c r="Z484" s="346"/>
    </row>
    <row r="485" spans="1:53" ht="27" customHeight="1" x14ac:dyDescent="0.25">
      <c r="A485" s="54" t="s">
        <v>651</v>
      </c>
      <c r="B485" s="54" t="s">
        <v>652</v>
      </c>
      <c r="C485" s="31">
        <v>4301011763</v>
      </c>
      <c r="D485" s="355">
        <v>4640242181011</v>
      </c>
      <c r="E485" s="356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605" t="s">
        <v>653</v>
      </c>
      <c r="O485" s="371"/>
      <c r="P485" s="371"/>
      <c r="Q485" s="371"/>
      <c r="R485" s="356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customHeight="1" x14ac:dyDescent="0.25">
      <c r="A486" s="54" t="s">
        <v>654</v>
      </c>
      <c r="B486" s="54" t="s">
        <v>655</v>
      </c>
      <c r="C486" s="31">
        <v>4301011762</v>
      </c>
      <c r="D486" s="355">
        <v>4640242180922</v>
      </c>
      <c r="E486" s="356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84" t="s">
        <v>656</v>
      </c>
      <c r="O486" s="371"/>
      <c r="P486" s="371"/>
      <c r="Q486" s="371"/>
      <c r="R486" s="356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customHeight="1" x14ac:dyDescent="0.25">
      <c r="A487" s="54" t="s">
        <v>657</v>
      </c>
      <c r="B487" s="54" t="s">
        <v>658</v>
      </c>
      <c r="C487" s="31">
        <v>4301011585</v>
      </c>
      <c r="D487" s="355">
        <v>4640242180441</v>
      </c>
      <c r="E487" s="356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9" t="s">
        <v>659</v>
      </c>
      <c r="O487" s="371"/>
      <c r="P487" s="371"/>
      <c r="Q487" s="371"/>
      <c r="R487" s="356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660</v>
      </c>
      <c r="B488" s="54" t="s">
        <v>661</v>
      </c>
      <c r="C488" s="31">
        <v>4301011584</v>
      </c>
      <c r="D488" s="355">
        <v>4640242180564</v>
      </c>
      <c r="E488" s="356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5" t="s">
        <v>662</v>
      </c>
      <c r="O488" s="371"/>
      <c r="P488" s="371"/>
      <c r="Q488" s="371"/>
      <c r="R488" s="356"/>
      <c r="S488" s="34"/>
      <c r="T488" s="34"/>
      <c r="U488" s="35" t="s">
        <v>65</v>
      </c>
      <c r="V488" s="351">
        <v>15</v>
      </c>
      <c r="W488" s="352">
        <f>IFERROR(IF(V488="",0,CEILING((V488/$H488),1)*$H488),"")</f>
        <v>24</v>
      </c>
      <c r="X488" s="36">
        <f>IFERROR(IF(W488=0,"",ROUNDUP(W488/H488,0)*0.02175),"")</f>
        <v>4.3499999999999997E-2</v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663</v>
      </c>
      <c r="B489" s="54" t="s">
        <v>664</v>
      </c>
      <c r="C489" s="31">
        <v>4301011551</v>
      </c>
      <c r="D489" s="355">
        <v>4640242180038</v>
      </c>
      <c r="E489" s="356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373" t="s">
        <v>665</v>
      </c>
      <c r="O489" s="371"/>
      <c r="P489" s="371"/>
      <c r="Q489" s="371"/>
      <c r="R489" s="356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x14ac:dyDescent="0.2">
      <c r="A490" s="364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65"/>
      <c r="N490" s="359" t="s">
        <v>66</v>
      </c>
      <c r="O490" s="360"/>
      <c r="P490" s="360"/>
      <c r="Q490" s="360"/>
      <c r="R490" s="360"/>
      <c r="S490" s="360"/>
      <c r="T490" s="361"/>
      <c r="U490" s="37" t="s">
        <v>67</v>
      </c>
      <c r="V490" s="353">
        <f>IFERROR(V485/H485,"0")+IFERROR(V486/H486,"0")+IFERROR(V487/H487,"0")+IFERROR(V488/H488,"0")+IFERROR(V489/H489,"0")</f>
        <v>1.25</v>
      </c>
      <c r="W490" s="353">
        <f>IFERROR(W485/H485,"0")+IFERROR(W486/H486,"0")+IFERROR(W487/H487,"0")+IFERROR(W488/H488,"0")+IFERROR(W489/H489,"0")</f>
        <v>2</v>
      </c>
      <c r="X490" s="353">
        <f>IFERROR(IF(X485="",0,X485),"0")+IFERROR(IF(X486="",0,X486),"0")+IFERROR(IF(X487="",0,X487),"0")+IFERROR(IF(X488="",0,X488),"0")+IFERROR(IF(X489="",0,X489),"0")</f>
        <v>4.3499999999999997E-2</v>
      </c>
      <c r="Y490" s="354"/>
      <c r="Z490" s="354"/>
    </row>
    <row r="491" spans="1:53" x14ac:dyDescent="0.2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65"/>
      <c r="N491" s="359" t="s">
        <v>66</v>
      </c>
      <c r="O491" s="360"/>
      <c r="P491" s="360"/>
      <c r="Q491" s="360"/>
      <c r="R491" s="360"/>
      <c r="S491" s="360"/>
      <c r="T491" s="361"/>
      <c r="U491" s="37" t="s">
        <v>65</v>
      </c>
      <c r="V491" s="353">
        <f>IFERROR(SUM(V485:V489),"0")</f>
        <v>15</v>
      </c>
      <c r="W491" s="353">
        <f>IFERROR(SUM(W485:W489),"0")</f>
        <v>24</v>
      </c>
      <c r="X491" s="37"/>
      <c r="Y491" s="354"/>
      <c r="Z491" s="354"/>
    </row>
    <row r="492" spans="1:53" ht="14.25" customHeight="1" x14ac:dyDescent="0.25">
      <c r="A492" s="357" t="s">
        <v>97</v>
      </c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46"/>
      <c r="Z492" s="346"/>
    </row>
    <row r="493" spans="1:53" ht="27" customHeight="1" x14ac:dyDescent="0.25">
      <c r="A493" s="54" t="s">
        <v>666</v>
      </c>
      <c r="B493" s="54" t="s">
        <v>667</v>
      </c>
      <c r="C493" s="31">
        <v>4301020309</v>
      </c>
      <c r="D493" s="355">
        <v>4640242180090</v>
      </c>
      <c r="E493" s="356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6" t="s">
        <v>668</v>
      </c>
      <c r="O493" s="371"/>
      <c r="P493" s="371"/>
      <c r="Q493" s="371"/>
      <c r="R493" s="356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customHeight="1" x14ac:dyDescent="0.25">
      <c r="A494" s="54" t="s">
        <v>669</v>
      </c>
      <c r="B494" s="54" t="s">
        <v>670</v>
      </c>
      <c r="C494" s="31">
        <v>4301020260</v>
      </c>
      <c r="D494" s="355">
        <v>4640242180526</v>
      </c>
      <c r="E494" s="356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671</v>
      </c>
      <c r="O494" s="371"/>
      <c r="P494" s="371"/>
      <c r="Q494" s="371"/>
      <c r="R494" s="356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customHeight="1" x14ac:dyDescent="0.25">
      <c r="A495" s="54" t="s">
        <v>672</v>
      </c>
      <c r="B495" s="54" t="s">
        <v>673</v>
      </c>
      <c r="C495" s="31">
        <v>4301020269</v>
      </c>
      <c r="D495" s="355">
        <v>4640242180519</v>
      </c>
      <c r="E495" s="356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98" t="s">
        <v>674</v>
      </c>
      <c r="O495" s="371"/>
      <c r="P495" s="371"/>
      <c r="Q495" s="371"/>
      <c r="R495" s="356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x14ac:dyDescent="0.2">
      <c r="A496" s="364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65"/>
      <c r="N496" s="359" t="s">
        <v>66</v>
      </c>
      <c r="O496" s="360"/>
      <c r="P496" s="360"/>
      <c r="Q496" s="360"/>
      <c r="R496" s="360"/>
      <c r="S496" s="360"/>
      <c r="T496" s="361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65"/>
      <c r="N497" s="359" t="s">
        <v>66</v>
      </c>
      <c r="O497" s="360"/>
      <c r="P497" s="360"/>
      <c r="Q497" s="360"/>
      <c r="R497" s="360"/>
      <c r="S497" s="360"/>
      <c r="T497" s="361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customHeight="1" x14ac:dyDescent="0.25">
      <c r="A498" s="357" t="s">
        <v>60</v>
      </c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46"/>
      <c r="Z498" s="346"/>
    </row>
    <row r="499" spans="1:53" ht="27" customHeight="1" x14ac:dyDescent="0.25">
      <c r="A499" s="54" t="s">
        <v>675</v>
      </c>
      <c r="B499" s="54" t="s">
        <v>676</v>
      </c>
      <c r="C499" s="31">
        <v>4301031280</v>
      </c>
      <c r="D499" s="355">
        <v>4640242180816</v>
      </c>
      <c r="E499" s="356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677</v>
      </c>
      <c r="O499" s="371"/>
      <c r="P499" s="371"/>
      <c r="Q499" s="371"/>
      <c r="R499" s="356"/>
      <c r="S499" s="34"/>
      <c r="T499" s="34"/>
      <c r="U499" s="35" t="s">
        <v>65</v>
      </c>
      <c r="V499" s="351">
        <v>120</v>
      </c>
      <c r="W499" s="352">
        <f>IFERROR(IF(V499="",0,CEILING((V499/$H499),1)*$H499),"")</f>
        <v>121.80000000000001</v>
      </c>
      <c r="X499" s="36">
        <f>IFERROR(IF(W499=0,"",ROUNDUP(W499/H499,0)*0.00753),"")</f>
        <v>0.21837000000000001</v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678</v>
      </c>
      <c r="B500" s="54" t="s">
        <v>679</v>
      </c>
      <c r="C500" s="31">
        <v>4301031244</v>
      </c>
      <c r="D500" s="355">
        <v>4640242180595</v>
      </c>
      <c r="E500" s="356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5" t="s">
        <v>680</v>
      </c>
      <c r="O500" s="371"/>
      <c r="P500" s="371"/>
      <c r="Q500" s="371"/>
      <c r="R500" s="356"/>
      <c r="S500" s="34"/>
      <c r="T500" s="34"/>
      <c r="U500" s="35" t="s">
        <v>65</v>
      </c>
      <c r="V500" s="351">
        <v>150</v>
      </c>
      <c r="W500" s="352">
        <f>IFERROR(IF(V500="",0,CEILING((V500/$H500),1)*$H500),"")</f>
        <v>151.20000000000002</v>
      </c>
      <c r="X500" s="36">
        <f>IFERROR(IF(W500=0,"",ROUNDUP(W500/H500,0)*0.00753),"")</f>
        <v>0.27107999999999999</v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681</v>
      </c>
      <c r="B501" s="54" t="s">
        <v>682</v>
      </c>
      <c r="C501" s="31">
        <v>4301031203</v>
      </c>
      <c r="D501" s="355">
        <v>4640242180908</v>
      </c>
      <c r="E501" s="356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95" t="s">
        <v>683</v>
      </c>
      <c r="O501" s="371"/>
      <c r="P501" s="371"/>
      <c r="Q501" s="371"/>
      <c r="R501" s="356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customHeight="1" x14ac:dyDescent="0.25">
      <c r="A502" s="54" t="s">
        <v>684</v>
      </c>
      <c r="B502" s="54" t="s">
        <v>685</v>
      </c>
      <c r="C502" s="31">
        <v>4301031200</v>
      </c>
      <c r="D502" s="355">
        <v>4640242180489</v>
      </c>
      <c r="E502" s="356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65" t="s">
        <v>686</v>
      </c>
      <c r="O502" s="371"/>
      <c r="P502" s="371"/>
      <c r="Q502" s="371"/>
      <c r="R502" s="356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x14ac:dyDescent="0.2">
      <c r="A503" s="364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65"/>
      <c r="N503" s="359" t="s">
        <v>66</v>
      </c>
      <c r="O503" s="360"/>
      <c r="P503" s="360"/>
      <c r="Q503" s="360"/>
      <c r="R503" s="360"/>
      <c r="S503" s="360"/>
      <c r="T503" s="361"/>
      <c r="U503" s="37" t="s">
        <v>67</v>
      </c>
      <c r="V503" s="353">
        <f>IFERROR(V499/H499,"0")+IFERROR(V500/H500,"0")+IFERROR(V501/H501,"0")+IFERROR(V502/H502,"0")</f>
        <v>64.285714285714278</v>
      </c>
      <c r="W503" s="353">
        <f>IFERROR(W499/H499,"0")+IFERROR(W500/H500,"0")+IFERROR(W501/H501,"0")+IFERROR(W502/H502,"0")</f>
        <v>65</v>
      </c>
      <c r="X503" s="353">
        <f>IFERROR(IF(X499="",0,X499),"0")+IFERROR(IF(X500="",0,X500),"0")+IFERROR(IF(X501="",0,X501),"0")+IFERROR(IF(X502="",0,X502),"0")</f>
        <v>0.48945</v>
      </c>
      <c r="Y503" s="354"/>
      <c r="Z503" s="354"/>
    </row>
    <row r="504" spans="1:53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65"/>
      <c r="N504" s="359" t="s">
        <v>66</v>
      </c>
      <c r="O504" s="360"/>
      <c r="P504" s="360"/>
      <c r="Q504" s="360"/>
      <c r="R504" s="360"/>
      <c r="S504" s="360"/>
      <c r="T504" s="361"/>
      <c r="U504" s="37" t="s">
        <v>65</v>
      </c>
      <c r="V504" s="353">
        <f>IFERROR(SUM(V499:V502),"0")</f>
        <v>270</v>
      </c>
      <c r="W504" s="353">
        <f>IFERROR(SUM(W499:W502),"0")</f>
        <v>273</v>
      </c>
      <c r="X504" s="37"/>
      <c r="Y504" s="354"/>
      <c r="Z504" s="354"/>
    </row>
    <row r="505" spans="1:53" ht="14.25" customHeight="1" x14ac:dyDescent="0.25">
      <c r="A505" s="357" t="s">
        <v>68</v>
      </c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46"/>
      <c r="Z505" s="346"/>
    </row>
    <row r="506" spans="1:53" ht="27" customHeight="1" x14ac:dyDescent="0.25">
      <c r="A506" s="54" t="s">
        <v>687</v>
      </c>
      <c r="B506" s="54" t="s">
        <v>688</v>
      </c>
      <c r="C506" s="31">
        <v>4301051310</v>
      </c>
      <c r="D506" s="355">
        <v>4680115880870</v>
      </c>
      <c r="E506" s="356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71"/>
      <c r="P506" s="371"/>
      <c r="Q506" s="371"/>
      <c r="R506" s="356"/>
      <c r="S506" s="34"/>
      <c r="T506" s="34"/>
      <c r="U506" s="35" t="s">
        <v>65</v>
      </c>
      <c r="V506" s="351">
        <v>1000</v>
      </c>
      <c r="W506" s="352">
        <f>IFERROR(IF(V506="",0,CEILING((V506/$H506),1)*$H506),"")</f>
        <v>1006.1999999999999</v>
      </c>
      <c r="X506" s="36">
        <f>IFERROR(IF(W506=0,"",ROUNDUP(W506/H506,0)*0.02175),"")</f>
        <v>2.8057499999999997</v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689</v>
      </c>
      <c r="B507" s="54" t="s">
        <v>690</v>
      </c>
      <c r="C507" s="31">
        <v>4301051510</v>
      </c>
      <c r="D507" s="355">
        <v>4640242180540</v>
      </c>
      <c r="E507" s="356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433" t="s">
        <v>691</v>
      </c>
      <c r="O507" s="371"/>
      <c r="P507" s="371"/>
      <c r="Q507" s="371"/>
      <c r="R507" s="356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692</v>
      </c>
      <c r="B508" s="54" t="s">
        <v>693</v>
      </c>
      <c r="C508" s="31">
        <v>4301051390</v>
      </c>
      <c r="D508" s="355">
        <v>4640242181233</v>
      </c>
      <c r="E508" s="356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463" t="s">
        <v>694</v>
      </c>
      <c r="O508" s="371"/>
      <c r="P508" s="371"/>
      <c r="Q508" s="371"/>
      <c r="R508" s="356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695</v>
      </c>
      <c r="B509" s="54" t="s">
        <v>696</v>
      </c>
      <c r="C509" s="31">
        <v>4301051508</v>
      </c>
      <c r="D509" s="355">
        <v>4640242180557</v>
      </c>
      <c r="E509" s="356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619" t="s">
        <v>697</v>
      </c>
      <c r="O509" s="371"/>
      <c r="P509" s="371"/>
      <c r="Q509" s="371"/>
      <c r="R509" s="356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customHeight="1" x14ac:dyDescent="0.25">
      <c r="A510" s="54" t="s">
        <v>698</v>
      </c>
      <c r="B510" s="54" t="s">
        <v>699</v>
      </c>
      <c r="C510" s="31">
        <v>4301051448</v>
      </c>
      <c r="D510" s="355">
        <v>4640242181226</v>
      </c>
      <c r="E510" s="356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654" t="s">
        <v>700</v>
      </c>
      <c r="O510" s="371"/>
      <c r="P510" s="371"/>
      <c r="Q510" s="371"/>
      <c r="R510" s="356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x14ac:dyDescent="0.2">
      <c r="A511" s="364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65"/>
      <c r="N511" s="359" t="s">
        <v>66</v>
      </c>
      <c r="O511" s="360"/>
      <c r="P511" s="360"/>
      <c r="Q511" s="360"/>
      <c r="R511" s="360"/>
      <c r="S511" s="360"/>
      <c r="T511" s="361"/>
      <c r="U511" s="37" t="s">
        <v>67</v>
      </c>
      <c r="V511" s="353">
        <f>IFERROR(V506/H506,"0")+IFERROR(V507/H507,"0")+IFERROR(V508/H508,"0")+IFERROR(V509/H509,"0")+IFERROR(V510/H510,"0")</f>
        <v>128.2051282051282</v>
      </c>
      <c r="W511" s="353">
        <f>IFERROR(W506/H506,"0")+IFERROR(W507/H507,"0")+IFERROR(W508/H508,"0")+IFERROR(W509/H509,"0")+IFERROR(W510/H510,"0")</f>
        <v>129</v>
      </c>
      <c r="X511" s="353">
        <f>IFERROR(IF(X506="",0,X506),"0")+IFERROR(IF(X507="",0,X507),"0")+IFERROR(IF(X508="",0,X508),"0")+IFERROR(IF(X509="",0,X509),"0")+IFERROR(IF(X510="",0,X510),"0")</f>
        <v>2.8057499999999997</v>
      </c>
      <c r="Y511" s="354"/>
      <c r="Z511" s="354"/>
    </row>
    <row r="512" spans="1:53" x14ac:dyDescent="0.2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65"/>
      <c r="N512" s="359" t="s">
        <v>66</v>
      </c>
      <c r="O512" s="360"/>
      <c r="P512" s="360"/>
      <c r="Q512" s="360"/>
      <c r="R512" s="360"/>
      <c r="S512" s="360"/>
      <c r="T512" s="361"/>
      <c r="U512" s="37" t="s">
        <v>65</v>
      </c>
      <c r="V512" s="353">
        <f>IFERROR(SUM(V506:V510),"0")</f>
        <v>1000</v>
      </c>
      <c r="W512" s="353">
        <f>IFERROR(SUM(W506:W510),"0")</f>
        <v>1006.1999999999999</v>
      </c>
      <c r="X512" s="37"/>
      <c r="Y512" s="354"/>
      <c r="Z512" s="354"/>
    </row>
    <row r="513" spans="1:29" ht="15" customHeight="1" x14ac:dyDescent="0.2">
      <c r="A513" s="707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422"/>
      <c r="N513" s="441" t="s">
        <v>701</v>
      </c>
      <c r="O513" s="442"/>
      <c r="P513" s="442"/>
      <c r="Q513" s="442"/>
      <c r="R513" s="442"/>
      <c r="S513" s="442"/>
      <c r="T513" s="443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17874.199999999997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17977.460000000003</v>
      </c>
      <c r="X513" s="37"/>
      <c r="Y513" s="354"/>
      <c r="Z513" s="354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422"/>
      <c r="N514" s="441" t="s">
        <v>702</v>
      </c>
      <c r="O514" s="442"/>
      <c r="P514" s="442"/>
      <c r="Q514" s="442"/>
      <c r="R514" s="442"/>
      <c r="S514" s="442"/>
      <c r="T514" s="443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18670.519507271776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18780.106000000003</v>
      </c>
      <c r="X514" s="37"/>
      <c r="Y514" s="354"/>
      <c r="Z514" s="354"/>
    </row>
    <row r="515" spans="1:29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22"/>
      <c r="N515" s="441" t="s">
        <v>703</v>
      </c>
      <c r="O515" s="442"/>
      <c r="P515" s="442"/>
      <c r="Q515" s="442"/>
      <c r="R515" s="442"/>
      <c r="S515" s="442"/>
      <c r="T515" s="443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29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29</v>
      </c>
      <c r="X515" s="37"/>
      <c r="Y515" s="354"/>
      <c r="Z515" s="354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22"/>
      <c r="N516" s="441" t="s">
        <v>705</v>
      </c>
      <c r="O516" s="442"/>
      <c r="P516" s="442"/>
      <c r="Q516" s="442"/>
      <c r="R516" s="442"/>
      <c r="S516" s="442"/>
      <c r="T516" s="443"/>
      <c r="U516" s="37" t="s">
        <v>65</v>
      </c>
      <c r="V516" s="353">
        <f>GrossWeightTotal+PalletQtyTotal*25</f>
        <v>19395.519507271776</v>
      </c>
      <c r="W516" s="353">
        <f>GrossWeightTotalR+PalletQtyTotalR*25</f>
        <v>19505.106000000003</v>
      </c>
      <c r="X516" s="37"/>
      <c r="Y516" s="354"/>
      <c r="Z516" s="354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22"/>
      <c r="N517" s="441" t="s">
        <v>706</v>
      </c>
      <c r="O517" s="442"/>
      <c r="P517" s="442"/>
      <c r="Q517" s="442"/>
      <c r="R517" s="442"/>
      <c r="S517" s="442"/>
      <c r="T517" s="443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1973.1183702844623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1990</v>
      </c>
      <c r="X517" s="37"/>
      <c r="Y517" s="354"/>
      <c r="Z517" s="354"/>
    </row>
    <row r="518" spans="1:29" ht="14.25" customHeight="1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22"/>
      <c r="N518" s="441" t="s">
        <v>707</v>
      </c>
      <c r="O518" s="442"/>
      <c r="P518" s="442"/>
      <c r="Q518" s="442"/>
      <c r="R518" s="442"/>
      <c r="S518" s="442"/>
      <c r="T518" s="443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31.983090000000001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366" t="s">
        <v>95</v>
      </c>
      <c r="D520" s="367"/>
      <c r="E520" s="367"/>
      <c r="F520" s="368"/>
      <c r="G520" s="366" t="s">
        <v>220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456</v>
      </c>
      <c r="Q520" s="368"/>
      <c r="R520" s="366" t="s">
        <v>509</v>
      </c>
      <c r="S520" s="368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419" t="s">
        <v>710</v>
      </c>
      <c r="B521" s="366" t="s">
        <v>59</v>
      </c>
      <c r="C521" s="366" t="s">
        <v>96</v>
      </c>
      <c r="D521" s="366" t="s">
        <v>104</v>
      </c>
      <c r="E521" s="366" t="s">
        <v>95</v>
      </c>
      <c r="F521" s="366" t="s">
        <v>212</v>
      </c>
      <c r="G521" s="366" t="s">
        <v>221</v>
      </c>
      <c r="H521" s="366" t="s">
        <v>228</v>
      </c>
      <c r="I521" s="366" t="s">
        <v>247</v>
      </c>
      <c r="J521" s="366" t="s">
        <v>306</v>
      </c>
      <c r="K521" s="345"/>
      <c r="L521" s="366" t="s">
        <v>328</v>
      </c>
      <c r="M521" s="366" t="s">
        <v>347</v>
      </c>
      <c r="N521" s="366" t="s">
        <v>429</v>
      </c>
      <c r="O521" s="366" t="s">
        <v>447</v>
      </c>
      <c r="P521" s="366" t="s">
        <v>457</v>
      </c>
      <c r="Q521" s="366" t="s">
        <v>484</v>
      </c>
      <c r="R521" s="366" t="s">
        <v>510</v>
      </c>
      <c r="S521" s="366" t="s">
        <v>561</v>
      </c>
      <c r="T521" s="366" t="s">
        <v>585</v>
      </c>
      <c r="U521" s="366" t="s">
        <v>650</v>
      </c>
      <c r="Z521" s="52"/>
      <c r="AC521" s="345"/>
    </row>
    <row r="522" spans="1:29" ht="13.5" customHeight="1" thickBot="1" x14ac:dyDescent="0.25">
      <c r="A522" s="420"/>
      <c r="B522" s="369"/>
      <c r="C522" s="369"/>
      <c r="D522" s="369"/>
      <c r="E522" s="369"/>
      <c r="F522" s="369"/>
      <c r="G522" s="369"/>
      <c r="H522" s="369"/>
      <c r="I522" s="369"/>
      <c r="J522" s="369"/>
      <c r="K522" s="345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0</v>
      </c>
      <c r="D523" s="46">
        <f>IFERROR(W56*1,"0")+IFERROR(W57*1,"0")+IFERROR(W58*1,"0")+IFERROR(W59*1,"0")</f>
        <v>0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3" s="46">
        <f>IFERROR(W129*1,"0")+IFERROR(W130*1,"0")+IFERROR(W131*1,"0")+IFERROR(W132*1,"0")</f>
        <v>201.60000000000002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205.8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1601.7000000000003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260.40000000000003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12596.6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187.2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274.8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310.8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934.56000000000006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1303.1999999999998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6"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A357:X357"/>
    <mergeCell ref="N146:R146"/>
    <mergeCell ref="N317:R317"/>
    <mergeCell ref="A314:M315"/>
    <mergeCell ref="A167:X167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346:T346"/>
    <mergeCell ref="A306:M307"/>
    <mergeCell ref="D427:E427"/>
    <mergeCell ref="N98:R98"/>
    <mergeCell ref="N68:R68"/>
    <mergeCell ref="N295:R295"/>
    <mergeCell ref="N282:R282"/>
    <mergeCell ref="N353:R353"/>
    <mergeCell ref="N107:R107"/>
    <mergeCell ref="D150:E150"/>
    <mergeCell ref="A37:M38"/>
    <mergeCell ref="M17:M18"/>
    <mergeCell ref="N67:R67"/>
    <mergeCell ref="N132:R132"/>
    <mergeCell ref="N223:T22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D114:E114"/>
    <mergeCell ref="D64:E64"/>
    <mergeCell ref="D51:E51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D456:E456"/>
    <mergeCell ref="N219:R219"/>
    <mergeCell ref="D352:E352"/>
    <mergeCell ref="A244:X244"/>
    <mergeCell ref="D327:E327"/>
    <mergeCell ref="N452:R452"/>
    <mergeCell ref="D398:E398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2024-02-21T08:00:23Z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