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4FE040-19C2-4361-BA51-EA0CD6066C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X486" i="1" s="1"/>
  <c r="N486" i="1"/>
  <c r="W485" i="1"/>
  <c r="W489" i="1" s="1"/>
  <c r="N485" i="1"/>
  <c r="V483" i="1"/>
  <c r="V482" i="1"/>
  <c r="X481" i="1"/>
  <c r="W481" i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X473" i="1" s="1"/>
  <c r="N471" i="1"/>
  <c r="V469" i="1"/>
  <c r="V468" i="1"/>
  <c r="X467" i="1"/>
  <c r="W467" i="1"/>
  <c r="X466" i="1"/>
  <c r="W466" i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T531" i="1" s="1"/>
  <c r="N425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X286" i="1"/>
  <c r="W286" i="1"/>
  <c r="N286" i="1"/>
  <c r="W285" i="1"/>
  <c r="X285" i="1" s="1"/>
  <c r="N285" i="1"/>
  <c r="W284" i="1"/>
  <c r="W288" i="1" s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X272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31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X162" i="1"/>
  <c r="W162" i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E531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36" i="1" l="1"/>
  <c r="X36" i="1"/>
  <c r="X37" i="1" s="1"/>
  <c r="W37" i="1"/>
  <c r="X40" i="1"/>
  <c r="X41" i="1" s="1"/>
  <c r="W41" i="1"/>
  <c r="X44" i="1"/>
  <c r="X45" i="1" s="1"/>
  <c r="W45" i="1"/>
  <c r="D531" i="1"/>
  <c r="W94" i="1"/>
  <c r="X206" i="1"/>
  <c r="X212" i="1" s="1"/>
  <c r="W212" i="1"/>
  <c r="X215" i="1"/>
  <c r="X216" i="1" s="1"/>
  <c r="W216" i="1"/>
  <c r="L531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V525" i="1"/>
  <c r="X376" i="1"/>
  <c r="V524" i="1"/>
  <c r="X275" i="1"/>
  <c r="X299" i="1"/>
  <c r="G531" i="1"/>
  <c r="W287" i="1"/>
  <c r="X340" i="1"/>
  <c r="X403" i="1"/>
  <c r="W488" i="1"/>
  <c r="B531" i="1"/>
  <c r="W34" i="1"/>
  <c r="W104" i="1"/>
  <c r="W118" i="1"/>
  <c r="W157" i="1"/>
  <c r="I531" i="1"/>
  <c r="X166" i="1"/>
  <c r="X168" i="1" s="1"/>
  <c r="W176" i="1"/>
  <c r="W196" i="1"/>
  <c r="X198" i="1"/>
  <c r="X202" i="1" s="1"/>
  <c r="M531" i="1"/>
  <c r="X284" i="1"/>
  <c r="W376" i="1"/>
  <c r="X425" i="1"/>
  <c r="X427" i="1" s="1"/>
  <c r="X485" i="1"/>
  <c r="X104" i="1"/>
  <c r="X195" i="1"/>
  <c r="W24" i="1"/>
  <c r="W33" i="1"/>
  <c r="W53" i="1"/>
  <c r="W61" i="1"/>
  <c r="W86" i="1"/>
  <c r="W93" i="1"/>
  <c r="W105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50" i="1"/>
  <c r="W256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8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2" i="1"/>
  <c r="H531" i="1"/>
  <c r="Q531" i="1"/>
  <c r="H9" i="1"/>
  <c r="A10" i="1"/>
  <c r="F9" i="1"/>
  <c r="J9" i="1"/>
  <c r="X22" i="1"/>
  <c r="X23" i="1" s="1"/>
  <c r="W23" i="1"/>
  <c r="V521" i="1"/>
  <c r="X26" i="1"/>
  <c r="X33" i="1" s="1"/>
  <c r="C531" i="1"/>
  <c r="W52" i="1"/>
  <c r="X56" i="1"/>
  <c r="X60" i="1" s="1"/>
  <c r="W60" i="1"/>
  <c r="X64" i="1"/>
  <c r="X85" i="1" s="1"/>
  <c r="W85" i="1"/>
  <c r="X88" i="1"/>
  <c r="X93" i="1" s="1"/>
  <c r="X107" i="1"/>
  <c r="X118" i="1" s="1"/>
  <c r="X121" i="1"/>
  <c r="X128" i="1" s="1"/>
  <c r="F531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W270" i="1"/>
  <c r="X259" i="1"/>
  <c r="X269" i="1" s="1"/>
  <c r="W276" i="1"/>
  <c r="W275" i="1"/>
  <c r="W282" i="1"/>
  <c r="X278" i="1"/>
  <c r="X281" i="1" s="1"/>
  <c r="W281" i="1"/>
  <c r="X287" i="1"/>
  <c r="W300" i="1"/>
  <c r="W305" i="1"/>
  <c r="X302" i="1"/>
  <c r="X304" i="1" s="1"/>
  <c r="W340" i="1"/>
  <c r="W341" i="1"/>
  <c r="W346" i="1"/>
  <c r="X343" i="1"/>
  <c r="X346" i="1" s="1"/>
  <c r="W351" i="1"/>
  <c r="W369" i="1"/>
  <c r="W403" i="1"/>
  <c r="X410" i="1"/>
  <c r="X407" i="1"/>
  <c r="W411" i="1"/>
  <c r="V531" i="1"/>
  <c r="W498" i="1"/>
  <c r="X493" i="1"/>
  <c r="X498" i="1" s="1"/>
  <c r="W499" i="1"/>
  <c r="W511" i="1"/>
  <c r="X507" i="1"/>
  <c r="X511" i="1" s="1"/>
  <c r="W512" i="1"/>
  <c r="W522" i="1"/>
  <c r="W523" i="1"/>
  <c r="U531" i="1"/>
  <c r="N531" i="1"/>
  <c r="W299" i="1"/>
  <c r="W310" i="1"/>
  <c r="W328" i="1"/>
  <c r="W388" i="1"/>
  <c r="X385" i="1"/>
  <c r="X387" i="1" s="1"/>
  <c r="W404" i="1"/>
  <c r="W410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73" i="1"/>
  <c r="X488" i="1"/>
  <c r="W519" i="1"/>
  <c r="X514" i="1"/>
  <c r="X519" i="1" s="1"/>
  <c r="W520" i="1"/>
  <c r="S531" i="1"/>
  <c r="W427" i="1"/>
  <c r="W524" i="1" l="1"/>
  <c r="X526" i="1"/>
  <c r="W525" i="1"/>
  <c r="W521" i="1"/>
</calcChain>
</file>

<file path=xl/sharedStrings.xml><?xml version="1.0" encoding="utf-8"?>
<sst xmlns="http://schemas.openxmlformats.org/spreadsheetml/2006/main" count="2274" uniqueCount="762">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</sst>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3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1" t="s">
        <v>8</v>
      </c>
      <c r="B5" s="436"/>
      <c r="C5" s="437"/>
      <c r="D5" s="394"/>
      <c r="E5" s="396"/>
      <c r="F5" s="685" t="s">
        <v>9</v>
      </c>
      <c r="G5" s="437"/>
      <c r="H5" s="394"/>
      <c r="I5" s="395"/>
      <c r="J5" s="395"/>
      <c r="K5" s="395"/>
      <c r="L5" s="396"/>
      <c r="N5" s="24" t="s">
        <v>10</v>
      </c>
      <c r="O5" s="617">
        <v>45346</v>
      </c>
      <c r="P5" s="453"/>
      <c r="R5" s="712" t="s">
        <v>11</v>
      </c>
      <c r="S5" s="369"/>
      <c r="T5" s="543" t="s">
        <v>12</v>
      </c>
      <c r="U5" s="453"/>
      <c r="Z5" s="51"/>
      <c r="AA5" s="51"/>
      <c r="AB5" s="51"/>
    </row>
    <row r="6" spans="1:29" s="352" customFormat="1" ht="24" customHeight="1" x14ac:dyDescent="0.2">
      <c r="A6" s="501" t="s">
        <v>13</v>
      </c>
      <c r="B6" s="436"/>
      <c r="C6" s="437"/>
      <c r="D6" s="649" t="s">
        <v>14</v>
      </c>
      <c r="E6" s="650"/>
      <c r="F6" s="650"/>
      <c r="G6" s="650"/>
      <c r="H6" s="650"/>
      <c r="I6" s="650"/>
      <c r="J6" s="650"/>
      <c r="K6" s="650"/>
      <c r="L6" s="453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16" t="s">
        <v>16</v>
      </c>
      <c r="S6" s="369"/>
      <c r="T6" s="549" t="s">
        <v>17</v>
      </c>
      <c r="U6" s="405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3" t="str">
        <f>IFERROR(VLOOKUP(DeliveryAddress,Table,3,0),1)</f>
        <v>6</v>
      </c>
      <c r="E7" s="574"/>
      <c r="F7" s="574"/>
      <c r="G7" s="574"/>
      <c r="H7" s="574"/>
      <c r="I7" s="574"/>
      <c r="J7" s="574"/>
      <c r="K7" s="574"/>
      <c r="L7" s="575"/>
      <c r="N7" s="24"/>
      <c r="O7" s="42"/>
      <c r="P7" s="42"/>
      <c r="R7" s="368"/>
      <c r="S7" s="369"/>
      <c r="T7" s="550"/>
      <c r="U7" s="551"/>
      <c r="Z7" s="51"/>
      <c r="AA7" s="51"/>
      <c r="AB7" s="51"/>
    </row>
    <row r="8" spans="1:29" s="352" customFormat="1" ht="25.5" customHeight="1" x14ac:dyDescent="0.2">
      <c r="A8" s="722" t="s">
        <v>18</v>
      </c>
      <c r="B8" s="365"/>
      <c r="C8" s="366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2">
        <v>0.41666666666666669</v>
      </c>
      <c r="P8" s="453"/>
      <c r="R8" s="368"/>
      <c r="S8" s="369"/>
      <c r="T8" s="550"/>
      <c r="U8" s="551"/>
      <c r="Z8" s="51"/>
      <c r="AA8" s="51"/>
      <c r="AB8" s="51"/>
    </row>
    <row r="9" spans="1:29" s="352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21"/>
      <c r="E9" s="371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7"/>
      <c r="P9" s="453"/>
      <c r="R9" s="368"/>
      <c r="S9" s="369"/>
      <c r="T9" s="552"/>
      <c r="U9" s="553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21"/>
      <c r="E10" s="371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5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2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N12" s="24" t="s">
        <v>29</v>
      </c>
      <c r="O12" s="645"/>
      <c r="P12" s="575"/>
      <c r="Q12" s="23"/>
      <c r="S12" s="24"/>
      <c r="T12" s="472"/>
      <c r="U12" s="368"/>
      <c r="Z12" s="51"/>
      <c r="AA12" s="51"/>
      <c r="AB12" s="51"/>
    </row>
    <row r="13" spans="1:29" s="352" customFormat="1" ht="23.25" customHeight="1" x14ac:dyDescent="0.2">
      <c r="A13" s="682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2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709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N15" s="529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0"/>
      <c r="O16" s="530"/>
      <c r="P16" s="530"/>
      <c r="Q16" s="530"/>
      <c r="R16" s="53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9" t="s">
        <v>35</v>
      </c>
      <c r="B17" s="399" t="s">
        <v>36</v>
      </c>
      <c r="C17" s="517" t="s">
        <v>37</v>
      </c>
      <c r="D17" s="399" t="s">
        <v>38</v>
      </c>
      <c r="E17" s="481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480"/>
      <c r="P17" s="480"/>
      <c r="Q17" s="480"/>
      <c r="R17" s="481"/>
      <c r="S17" s="720" t="s">
        <v>48</v>
      </c>
      <c r="T17" s="437"/>
      <c r="U17" s="399" t="s">
        <v>49</v>
      </c>
      <c r="V17" s="399" t="s">
        <v>50</v>
      </c>
      <c r="W17" s="409" t="s">
        <v>51</v>
      </c>
      <c r="X17" s="39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4"/>
      <c r="BA17" s="421" t="s">
        <v>56</v>
      </c>
    </row>
    <row r="18" spans="1:53" ht="14.25" customHeight="1" x14ac:dyDescent="0.2">
      <c r="A18" s="400"/>
      <c r="B18" s="400"/>
      <c r="C18" s="400"/>
      <c r="D18" s="482"/>
      <c r="E18" s="484"/>
      <c r="F18" s="400"/>
      <c r="G18" s="400"/>
      <c r="H18" s="400"/>
      <c r="I18" s="400"/>
      <c r="J18" s="400"/>
      <c r="K18" s="400"/>
      <c r="L18" s="400"/>
      <c r="M18" s="400"/>
      <c r="N18" s="482"/>
      <c r="O18" s="483"/>
      <c r="P18" s="483"/>
      <c r="Q18" s="483"/>
      <c r="R18" s="484"/>
      <c r="S18" s="351" t="s">
        <v>57</v>
      </c>
      <c r="T18" s="351" t="s">
        <v>58</v>
      </c>
      <c r="U18" s="400"/>
      <c r="V18" s="400"/>
      <c r="W18" s="410"/>
      <c r="X18" s="400"/>
      <c r="Y18" s="622"/>
      <c r="Z18" s="622"/>
      <c r="AA18" s="432"/>
      <c r="AB18" s="433"/>
      <c r="AC18" s="434"/>
      <c r="AD18" s="505"/>
      <c r="BA18" s="368"/>
    </row>
    <row r="19" spans="1:53" ht="27.75" customHeight="1" x14ac:dyDescent="0.2">
      <c r="A19" s="496" t="s">
        <v>59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8"/>
      <c r="Z19" s="48"/>
    </row>
    <row r="20" spans="1:53" ht="16.5" customHeight="1" x14ac:dyDescent="0.25">
      <c r="A20" s="398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customHeight="1" x14ac:dyDescent="0.25">
      <c r="A21" s="385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4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5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5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customHeight="1" x14ac:dyDescent="0.25">
      <c r="A25" s="385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63"/>
      <c r="P31" s="363"/>
      <c r="Q31" s="363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4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5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5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customHeight="1" x14ac:dyDescent="0.25">
      <c r="A35" s="385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4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5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5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customHeight="1" x14ac:dyDescent="0.25">
      <c r="A39" s="385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4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5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5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customHeight="1" x14ac:dyDescent="0.25">
      <c r="A43" s="385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4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5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5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customHeight="1" x14ac:dyDescent="0.2">
      <c r="A47" s="496" t="s">
        <v>95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8"/>
      <c r="Z47" s="48"/>
    </row>
    <row r="48" spans="1:53" ht="16.5" customHeight="1" x14ac:dyDescent="0.25">
      <c r="A48" s="398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customHeight="1" x14ac:dyDescent="0.25">
      <c r="A49" s="385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4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5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5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customHeight="1" x14ac:dyDescent="0.25">
      <c r="A54" s="398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customHeight="1" x14ac:dyDescent="0.25">
      <c r="A55" s="385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9"/>
      <c r="S56" s="34"/>
      <c r="T56" s="34"/>
      <c r="U56" s="35" t="s">
        <v>65</v>
      </c>
      <c r="V56" s="354">
        <v>200</v>
      </c>
      <c r="W56" s="355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5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6">
        <f>IFERROR(V56/H56,"0")+IFERROR(V57/H57,"0")+IFERROR(V58/H58,"0")+IFERROR(V59/H59,"0")</f>
        <v>18.518518518518519</v>
      </c>
      <c r="W60" s="356">
        <f>IFERROR(W56/H56,"0")+IFERROR(W57/H57,"0")+IFERROR(W58/H58,"0")+IFERROR(W59/H59,"0")</f>
        <v>19</v>
      </c>
      <c r="X60" s="356">
        <f>IFERROR(IF(X56="",0,X56),"0")+IFERROR(IF(X57="",0,X57),"0")+IFERROR(IF(X58="",0,X58),"0")+IFERROR(IF(X59="",0,X59),"0")</f>
        <v>0.41324999999999995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5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6">
        <f>IFERROR(SUM(V56:V59),"0")</f>
        <v>200</v>
      </c>
      <c r="W61" s="356">
        <f>IFERROR(SUM(W56:W59),"0")</f>
        <v>205.20000000000002</v>
      </c>
      <c r="X61" s="37"/>
      <c r="Y61" s="357"/>
      <c r="Z61" s="357"/>
    </row>
    <row r="62" spans="1:53" ht="16.5" customHeight="1" x14ac:dyDescent="0.25">
      <c r="A62" s="398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customHeight="1" x14ac:dyDescent="0.25">
      <c r="A63" s="385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9"/>
      <c r="S64" s="34"/>
      <c r="T64" s="34"/>
      <c r="U64" s="35" t="s">
        <v>65</v>
      </c>
      <c r="V64" s="354">
        <v>30</v>
      </c>
      <c r="W64" s="355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9"/>
      <c r="S66" s="34"/>
      <c r="T66" s="34"/>
      <c r="U66" s="35" t="s">
        <v>65</v>
      </c>
      <c r="V66" s="354">
        <v>100</v>
      </c>
      <c r="W66" s="355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9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5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11.607142857142858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0.26100000000000001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5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6">
        <f>IFERROR(SUM(V64:V84),"0")</f>
        <v>130</v>
      </c>
      <c r="W86" s="356">
        <f>IFERROR(SUM(W64:W84),"0")</f>
        <v>134.39999999999998</v>
      </c>
      <c r="X86" s="37"/>
      <c r="Y86" s="357"/>
      <c r="Z86" s="357"/>
    </row>
    <row r="87" spans="1:53" ht="14.25" customHeight="1" x14ac:dyDescent="0.25">
      <c r="A87" s="385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6" t="s">
        <v>160</v>
      </c>
      <c r="O89" s="363"/>
      <c r="P89" s="363"/>
      <c r="Q89" s="363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4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5"/>
      <c r="N93" s="364" t="s">
        <v>66</v>
      </c>
      <c r="O93" s="365"/>
      <c r="P93" s="365"/>
      <c r="Q93" s="365"/>
      <c r="R93" s="365"/>
      <c r="S93" s="365"/>
      <c r="T93" s="366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5"/>
      <c r="N94" s="364" t="s">
        <v>66</v>
      </c>
      <c r="O94" s="365"/>
      <c r="P94" s="365"/>
      <c r="Q94" s="365"/>
      <c r="R94" s="365"/>
      <c r="S94" s="365"/>
      <c r="T94" s="366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customHeight="1" x14ac:dyDescent="0.25">
      <c r="A95" s="385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4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5"/>
      <c r="N104" s="364" t="s">
        <v>66</v>
      </c>
      <c r="O104" s="365"/>
      <c r="P104" s="365"/>
      <c r="Q104" s="365"/>
      <c r="R104" s="365"/>
      <c r="S104" s="365"/>
      <c r="T104" s="366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5"/>
      <c r="N105" s="364" t="s">
        <v>66</v>
      </c>
      <c r="O105" s="365"/>
      <c r="P105" s="365"/>
      <c r="Q105" s="365"/>
      <c r="R105" s="365"/>
      <c r="S105" s="365"/>
      <c r="T105" s="366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customHeight="1" x14ac:dyDescent="0.25">
      <c r="A106" s="385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59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59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59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5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33.333333333333329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0.25602000000000003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5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6">
        <f>IFERROR(SUM(V107:V117),"0")</f>
        <v>90</v>
      </c>
      <c r="W119" s="356">
        <f>IFERROR(SUM(W107:W117),"0")</f>
        <v>91.800000000000011</v>
      </c>
      <c r="X119" s="37"/>
      <c r="Y119" s="357"/>
      <c r="Z119" s="357"/>
    </row>
    <row r="120" spans="1:53" ht="14.25" customHeight="1" x14ac:dyDescent="0.25">
      <c r="A120" s="385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2" t="s">
        <v>210</v>
      </c>
      <c r="O124" s="363"/>
      <c r="P124" s="363"/>
      <c r="Q124" s="363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4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5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5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customHeight="1" x14ac:dyDescent="0.25">
      <c r="A130" s="398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customHeight="1" x14ac:dyDescent="0.25">
      <c r="A131" s="385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59"/>
      <c r="S133" s="34"/>
      <c r="T133" s="34"/>
      <c r="U133" s="35" t="s">
        <v>65</v>
      </c>
      <c r="V133" s="354">
        <v>480</v>
      </c>
      <c r="W133" s="355">
        <f>IFERROR(IF(V133="",0,CEILING((V133/$H133),1)*$H133),"")</f>
        <v>487.20000000000005</v>
      </c>
      <c r="X133" s="36">
        <f>IFERROR(IF(W133=0,"",ROUNDUP(W133/H133,0)*0.02175),"")</f>
        <v>1.2614999999999998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59"/>
      <c r="S135" s="34"/>
      <c r="T135" s="34"/>
      <c r="U135" s="35" t="s">
        <v>65</v>
      </c>
      <c r="V135" s="354">
        <v>120</v>
      </c>
      <c r="W135" s="355">
        <f>IFERROR(IF(V135="",0,CEILING((V135/$H135),1)*$H135),"")</f>
        <v>121.50000000000001</v>
      </c>
      <c r="X135" s="36">
        <f>IFERROR(IF(W135=0,"",ROUNDUP(W135/H135,0)*0.00753),"")</f>
        <v>0.33884999999999998</v>
      </c>
      <c r="Y135" s="56"/>
      <c r="Z135" s="57"/>
      <c r="AD135" s="58"/>
      <c r="BA135" s="131" t="s">
        <v>1</v>
      </c>
    </row>
    <row r="136" spans="1:53" x14ac:dyDescent="0.2">
      <c r="A136" s="374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5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6">
        <f>IFERROR(V132/H132,"0")+IFERROR(V133/H133,"0")+IFERROR(V134/H134,"0")+IFERROR(V135/H135,"0")</f>
        <v>101.58730158730158</v>
      </c>
      <c r="W136" s="356">
        <f>IFERROR(W132/H132,"0")+IFERROR(W133/H133,"0")+IFERROR(W134/H134,"0")+IFERROR(W135/H135,"0")</f>
        <v>103</v>
      </c>
      <c r="X136" s="356">
        <f>IFERROR(IF(X132="",0,X132),"0")+IFERROR(IF(X133="",0,X133),"0")+IFERROR(IF(X134="",0,X134),"0")+IFERROR(IF(X135="",0,X135),"0")</f>
        <v>1.6003499999999997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5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6">
        <f>IFERROR(SUM(V132:V135),"0")</f>
        <v>600</v>
      </c>
      <c r="W137" s="356">
        <f>IFERROR(SUM(W132:W135),"0")</f>
        <v>608.70000000000005</v>
      </c>
      <c r="X137" s="37"/>
      <c r="Y137" s="357"/>
      <c r="Z137" s="357"/>
    </row>
    <row r="138" spans="1:53" ht="27.75" customHeight="1" x14ac:dyDescent="0.2">
      <c r="A138" s="496" t="s">
        <v>225</v>
      </c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8"/>
      <c r="Z138" s="48"/>
    </row>
    <row r="139" spans="1:53" ht="16.5" customHeight="1" x14ac:dyDescent="0.25">
      <c r="A139" s="398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customHeight="1" x14ac:dyDescent="0.25">
      <c r="A140" s="385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4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5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5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customHeight="1" x14ac:dyDescent="0.25">
      <c r="A146" s="398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customHeight="1" x14ac:dyDescent="0.25">
      <c r="A147" s="385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4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5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5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customHeight="1" x14ac:dyDescent="0.25">
      <c r="A159" s="398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customHeight="1" x14ac:dyDescent="0.25">
      <c r="A160" s="385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4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5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5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customHeight="1" x14ac:dyDescent="0.25">
      <c r="A165" s="385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4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5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5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customHeight="1" x14ac:dyDescent="0.25">
      <c r="A170" s="385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4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5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5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customHeight="1" x14ac:dyDescent="0.25">
      <c r="A177" s="385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59"/>
      <c r="S179" s="34"/>
      <c r="T179" s="34"/>
      <c r="U179" s="35" t="s">
        <v>65</v>
      </c>
      <c r="V179" s="354">
        <v>50</v>
      </c>
      <c r="W179" s="355">
        <f t="shared" si="9"/>
        <v>52.199999999999996</v>
      </c>
      <c r="X179" s="36">
        <f>IFERROR(IF(W179=0,"",ROUNDUP(W179/H179,0)*0.02175),"")</f>
        <v>0.1305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59"/>
      <c r="S186" s="34"/>
      <c r="T186" s="34"/>
      <c r="U186" s="35" t="s">
        <v>65</v>
      </c>
      <c r="V186" s="354">
        <v>20</v>
      </c>
      <c r="W186" s="355">
        <f t="shared" si="9"/>
        <v>21.599999999999998</v>
      </c>
      <c r="X186" s="36">
        <f>IFERROR(IF(W186=0,"",ROUNDUP(W186/H186,0)*0.00753),"")</f>
        <v>6.7769999999999997E-2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59"/>
      <c r="S190" s="34"/>
      <c r="T190" s="34"/>
      <c r="U190" s="35" t="s">
        <v>65</v>
      </c>
      <c r="V190" s="354">
        <v>80</v>
      </c>
      <c r="W190" s="355">
        <f t="shared" si="9"/>
        <v>81.599999999999994</v>
      </c>
      <c r="X190" s="36">
        <f t="shared" si="10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59"/>
      <c r="S191" s="34"/>
      <c r="T191" s="34"/>
      <c r="U191" s="35" t="s">
        <v>65</v>
      </c>
      <c r="V191" s="354">
        <v>180</v>
      </c>
      <c r="W191" s="355">
        <f t="shared" si="9"/>
        <v>180</v>
      </c>
      <c r="X191" s="36">
        <f t="shared" si="10"/>
        <v>0.56474999999999997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59"/>
      <c r="S193" s="34"/>
      <c r="T193" s="34"/>
      <c r="U193" s="35" t="s">
        <v>65</v>
      </c>
      <c r="V193" s="354">
        <v>20</v>
      </c>
      <c r="W193" s="355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5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130.74712643678163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133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1.0868099999999998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5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6">
        <f>IFERROR(SUM(V178:V194),"0")</f>
        <v>350</v>
      </c>
      <c r="W196" s="356">
        <f>IFERROR(SUM(W178:W194),"0")</f>
        <v>357</v>
      </c>
      <c r="X196" s="37"/>
      <c r="Y196" s="357"/>
      <c r="Z196" s="357"/>
    </row>
    <row r="197" spans="1:53" ht="14.25" customHeight="1" x14ac:dyDescent="0.25">
      <c r="A197" s="385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4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5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5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customHeight="1" x14ac:dyDescent="0.25">
      <c r="A204" s="398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customHeight="1" x14ac:dyDescent="0.25">
      <c r="A205" s="385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3"/>
      <c r="P206" s="363"/>
      <c r="Q206" s="363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9" t="s">
        <v>318</v>
      </c>
      <c r="O207" s="363"/>
      <c r="P207" s="363"/>
      <c r="Q207" s="363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6" t="s">
        <v>321</v>
      </c>
      <c r="O208" s="363"/>
      <c r="P208" s="363"/>
      <c r="Q208" s="363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4" t="s">
        <v>324</v>
      </c>
      <c r="O209" s="363"/>
      <c r="P209" s="363"/>
      <c r="Q209" s="363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4" t="s">
        <v>327</v>
      </c>
      <c r="O210" s="363"/>
      <c r="P210" s="363"/>
      <c r="Q210" s="363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7" t="s">
        <v>330</v>
      </c>
      <c r="O211" s="363"/>
      <c r="P211" s="363"/>
      <c r="Q211" s="363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4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5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5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customHeight="1" x14ac:dyDescent="0.25">
      <c r="A214" s="385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4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5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5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customHeight="1" x14ac:dyDescent="0.25">
      <c r="A218" s="398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customHeight="1" x14ac:dyDescent="0.25">
      <c r="A219" s="385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3"/>
      <c r="P220" s="363"/>
      <c r="Q220" s="363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3"/>
      <c r="P221" s="363"/>
      <c r="Q221" s="363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3"/>
      <c r="P222" s="363"/>
      <c r="Q222" s="363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3" t="s">
        <v>345</v>
      </c>
      <c r="O223" s="363"/>
      <c r="P223" s="363"/>
      <c r="Q223" s="363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6" t="s">
        <v>348</v>
      </c>
      <c r="O224" s="363"/>
      <c r="P224" s="363"/>
      <c r="Q224" s="363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3"/>
      <c r="P225" s="363"/>
      <c r="Q225" s="363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4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5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5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customHeight="1" x14ac:dyDescent="0.25">
      <c r="A228" s="398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customHeight="1" x14ac:dyDescent="0.25">
      <c r="A229" s="385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5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5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customHeight="1" x14ac:dyDescent="0.25">
      <c r="A247" s="385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4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5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5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customHeight="1" x14ac:dyDescent="0.25">
      <c r="A251" s="385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59"/>
      <c r="S252" s="34"/>
      <c r="T252" s="34"/>
      <c r="U252" s="35" t="s">
        <v>65</v>
      </c>
      <c r="V252" s="354">
        <v>20</v>
      </c>
      <c r="W252" s="355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59"/>
      <c r="S253" s="34"/>
      <c r="T253" s="34"/>
      <c r="U253" s="35" t="s">
        <v>65</v>
      </c>
      <c r="V253" s="354">
        <v>30</v>
      </c>
      <c r="W253" s="355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59"/>
      <c r="S254" s="34"/>
      <c r="T254" s="34"/>
      <c r="U254" s="35" t="s">
        <v>65</v>
      </c>
      <c r="V254" s="354">
        <v>17.5</v>
      </c>
      <c r="W254" s="355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5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6">
        <f>IFERROR(V252/H252,"0")+IFERROR(V253/H253,"0")+IFERROR(V254/H254,"0")+IFERROR(V255/H255,"0")</f>
        <v>20.238095238095237</v>
      </c>
      <c r="W256" s="356">
        <f>IFERROR(W252/H252,"0")+IFERROR(W253/H253,"0")+IFERROR(W254/H254,"0")+IFERROR(W255/H255,"0")</f>
        <v>22</v>
      </c>
      <c r="X256" s="356">
        <f>IFERROR(IF(X252="",0,X252),"0")+IFERROR(IF(X253="",0,X253),"0")+IFERROR(IF(X254="",0,X254),"0")+IFERROR(IF(X255="",0,X255),"0")</f>
        <v>0.14307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5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6">
        <f>IFERROR(SUM(V252:V255),"0")</f>
        <v>67.5</v>
      </c>
      <c r="W257" s="356">
        <f>IFERROR(SUM(W252:W255),"0")</f>
        <v>73.5</v>
      </c>
      <c r="X257" s="37"/>
      <c r="Y257" s="357"/>
      <c r="Z257" s="357"/>
    </row>
    <row r="258" spans="1:53" ht="14.25" customHeight="1" x14ac:dyDescent="0.25">
      <c r="A258" s="385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59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59"/>
      <c r="S262" s="34"/>
      <c r="T262" s="34"/>
      <c r="U262" s="35" t="s">
        <v>65</v>
      </c>
      <c r="V262" s="354">
        <v>135</v>
      </c>
      <c r="W262" s="355">
        <f t="shared" si="15"/>
        <v>136.5</v>
      </c>
      <c r="X262" s="36">
        <f>IFERROR(IF(W262=0,"",ROUNDUP(W262/H262,0)*0.00753),"")</f>
        <v>0.48945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5"/>
      <c r="N269" s="364" t="s">
        <v>66</v>
      </c>
      <c r="O269" s="365"/>
      <c r="P269" s="365"/>
      <c r="Q269" s="365"/>
      <c r="R269" s="365"/>
      <c r="S269" s="365"/>
      <c r="T269" s="366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77.106227106227095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78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0.7722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5"/>
      <c r="N270" s="364" t="s">
        <v>66</v>
      </c>
      <c r="O270" s="365"/>
      <c r="P270" s="365"/>
      <c r="Q270" s="365"/>
      <c r="R270" s="365"/>
      <c r="S270" s="365"/>
      <c r="T270" s="366"/>
      <c r="U270" s="37" t="s">
        <v>65</v>
      </c>
      <c r="V270" s="356">
        <f>IFERROR(SUM(V259:V268),"0")</f>
        <v>235</v>
      </c>
      <c r="W270" s="356">
        <f>IFERROR(SUM(W259:W268),"0")</f>
        <v>237.89999999999998</v>
      </c>
      <c r="X270" s="37"/>
      <c r="Y270" s="357"/>
      <c r="Z270" s="357"/>
    </row>
    <row r="271" spans="1:53" ht="14.25" customHeight="1" x14ac:dyDescent="0.25">
      <c r="A271" s="385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59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4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5"/>
      <c r="N275" s="364" t="s">
        <v>66</v>
      </c>
      <c r="O275" s="365"/>
      <c r="P275" s="365"/>
      <c r="Q275" s="365"/>
      <c r="R275" s="365"/>
      <c r="S275" s="365"/>
      <c r="T275" s="366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5"/>
      <c r="N276" s="364" t="s">
        <v>66</v>
      </c>
      <c r="O276" s="365"/>
      <c r="P276" s="365"/>
      <c r="Q276" s="365"/>
      <c r="R276" s="365"/>
      <c r="S276" s="365"/>
      <c r="T276" s="366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customHeight="1" x14ac:dyDescent="0.25">
      <c r="A277" s="385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3"/>
      <c r="P278" s="363"/>
      <c r="Q278" s="363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422</v>
      </c>
      <c r="O279" s="363"/>
      <c r="P279" s="363"/>
      <c r="Q279" s="363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59"/>
      <c r="S280" s="34"/>
      <c r="T280" s="34"/>
      <c r="U280" s="35" t="s">
        <v>65</v>
      </c>
      <c r="V280" s="354">
        <v>17</v>
      </c>
      <c r="W280" s="355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4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5"/>
      <c r="N281" s="364" t="s">
        <v>66</v>
      </c>
      <c r="O281" s="365"/>
      <c r="P281" s="365"/>
      <c r="Q281" s="365"/>
      <c r="R281" s="365"/>
      <c r="S281" s="365"/>
      <c r="T281" s="366"/>
      <c r="U281" s="37" t="s">
        <v>67</v>
      </c>
      <c r="V281" s="356">
        <f>IFERROR(V278/H278,"0")+IFERROR(V279/H279,"0")+IFERROR(V280/H280,"0")</f>
        <v>6.666666666666667</v>
      </c>
      <c r="W281" s="356">
        <f>IFERROR(W278/H278,"0")+IFERROR(W279/H279,"0")+IFERROR(W280/H280,"0")</f>
        <v>7</v>
      </c>
      <c r="X281" s="356">
        <f>IFERROR(IF(X278="",0,X278),"0")+IFERROR(IF(X279="",0,X279),"0")+IFERROR(IF(X280="",0,X280),"0")</f>
        <v>5.271E-2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5"/>
      <c r="N282" s="364" t="s">
        <v>66</v>
      </c>
      <c r="O282" s="365"/>
      <c r="P282" s="365"/>
      <c r="Q282" s="365"/>
      <c r="R282" s="365"/>
      <c r="S282" s="365"/>
      <c r="T282" s="366"/>
      <c r="U282" s="37" t="s">
        <v>65</v>
      </c>
      <c r="V282" s="356">
        <f>IFERROR(SUM(V278:V280),"0")</f>
        <v>17</v>
      </c>
      <c r="W282" s="356">
        <f>IFERROR(SUM(W278:W280),"0")</f>
        <v>17.849999999999998</v>
      </c>
      <c r="X282" s="37"/>
      <c r="Y282" s="357"/>
      <c r="Z282" s="357"/>
    </row>
    <row r="283" spans="1:53" ht="14.25" customHeight="1" x14ac:dyDescent="0.25">
      <c r="A283" s="385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4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5"/>
      <c r="N287" s="364" t="s">
        <v>66</v>
      </c>
      <c r="O287" s="365"/>
      <c r="P287" s="365"/>
      <c r="Q287" s="365"/>
      <c r="R287" s="365"/>
      <c r="S287" s="365"/>
      <c r="T287" s="366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5"/>
      <c r="N288" s="364" t="s">
        <v>66</v>
      </c>
      <c r="O288" s="365"/>
      <c r="P288" s="365"/>
      <c r="Q288" s="365"/>
      <c r="R288" s="365"/>
      <c r="S288" s="365"/>
      <c r="T288" s="366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customHeight="1" x14ac:dyDescent="0.25">
      <c r="A289" s="398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customHeight="1" x14ac:dyDescent="0.25">
      <c r="A290" s="385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59"/>
      <c r="S291" s="34"/>
      <c r="T291" s="34"/>
      <c r="U291" s="35" t="s">
        <v>65</v>
      </c>
      <c r="V291" s="354">
        <v>30</v>
      </c>
      <c r="W291" s="355">
        <f t="shared" ref="W291:W298" si="16">IFERROR(IF(V291="",0,CEILING((V291/$H291),1)*$H291),"")</f>
        <v>32.400000000000006</v>
      </c>
      <c r="X291" s="36">
        <f>IFERROR(IF(W291=0,"",ROUNDUP(W291/H291,0)*0.02175),"")</f>
        <v>6.5250000000000002E-2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4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5"/>
      <c r="N299" s="364" t="s">
        <v>66</v>
      </c>
      <c r="O299" s="365"/>
      <c r="P299" s="365"/>
      <c r="Q299" s="365"/>
      <c r="R299" s="365"/>
      <c r="S299" s="365"/>
      <c r="T299" s="366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2.7777777777777777</v>
      </c>
      <c r="W299" s="356">
        <f>IFERROR(W291/H291,"0")+IFERROR(W292/H292,"0")+IFERROR(W293/H293,"0")+IFERROR(W294/H294,"0")+IFERROR(W295/H295,"0")+IFERROR(W296/H296,"0")+IFERROR(W297/H297,"0")+IFERROR(W298/H298,"0")</f>
        <v>3.0000000000000004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6.5250000000000002E-2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5"/>
      <c r="N300" s="364" t="s">
        <v>66</v>
      </c>
      <c r="O300" s="365"/>
      <c r="P300" s="365"/>
      <c r="Q300" s="365"/>
      <c r="R300" s="365"/>
      <c r="S300" s="365"/>
      <c r="T300" s="366"/>
      <c r="U300" s="37" t="s">
        <v>65</v>
      </c>
      <c r="V300" s="356">
        <f>IFERROR(SUM(V291:V298),"0")</f>
        <v>30</v>
      </c>
      <c r="W300" s="356">
        <f>IFERROR(SUM(W291:W298),"0")</f>
        <v>32.400000000000006</v>
      </c>
      <c r="X300" s="37"/>
      <c r="Y300" s="357"/>
      <c r="Z300" s="357"/>
    </row>
    <row r="301" spans="1:53" ht="14.25" customHeight="1" x14ac:dyDescent="0.25">
      <c r="A301" s="385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5"/>
      <c r="N304" s="364" t="s">
        <v>66</v>
      </c>
      <c r="O304" s="365"/>
      <c r="P304" s="365"/>
      <c r="Q304" s="365"/>
      <c r="R304" s="365"/>
      <c r="S304" s="365"/>
      <c r="T304" s="366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5"/>
      <c r="N305" s="364" t="s">
        <v>66</v>
      </c>
      <c r="O305" s="365"/>
      <c r="P305" s="365"/>
      <c r="Q305" s="365"/>
      <c r="R305" s="365"/>
      <c r="S305" s="365"/>
      <c r="T305" s="366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customHeight="1" x14ac:dyDescent="0.25">
      <c r="A306" s="398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customHeight="1" x14ac:dyDescent="0.25">
      <c r="A307" s="385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4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5"/>
      <c r="N309" s="364" t="s">
        <v>66</v>
      </c>
      <c r="O309" s="365"/>
      <c r="P309" s="365"/>
      <c r="Q309" s="365"/>
      <c r="R309" s="365"/>
      <c r="S309" s="365"/>
      <c r="T309" s="366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5"/>
      <c r="N310" s="364" t="s">
        <v>66</v>
      </c>
      <c r="O310" s="365"/>
      <c r="P310" s="365"/>
      <c r="Q310" s="365"/>
      <c r="R310" s="365"/>
      <c r="S310" s="365"/>
      <c r="T310" s="366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customHeight="1" x14ac:dyDescent="0.25">
      <c r="A311" s="385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4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5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5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customHeight="1" x14ac:dyDescent="0.25">
      <c r="A315" s="385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4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5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5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customHeight="1" x14ac:dyDescent="0.25">
      <c r="A319" s="385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5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5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customHeight="1" x14ac:dyDescent="0.2">
      <c r="A323" s="496" t="s">
        <v>461</v>
      </c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  <c r="X323" s="497"/>
      <c r="Y323" s="48"/>
      <c r="Z323" s="48"/>
    </row>
    <row r="324" spans="1:53" ht="16.5" customHeight="1" x14ac:dyDescent="0.25">
      <c r="A324" s="398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customHeight="1" x14ac:dyDescent="0.25">
      <c r="A325" s="385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3"/>
      <c r="P326" s="363"/>
      <c r="Q326" s="363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4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5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5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customHeight="1" x14ac:dyDescent="0.2">
      <c r="A329" s="496" t="s">
        <v>465</v>
      </c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  <c r="X329" s="497"/>
      <c r="Y329" s="48"/>
      <c r="Z329" s="48"/>
    </row>
    <row r="330" spans="1:53" ht="16.5" customHeight="1" x14ac:dyDescent="0.25">
      <c r="A330" s="398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customHeight="1" x14ac:dyDescent="0.25">
      <c r="A331" s="385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3"/>
      <c r="P332" s="363"/>
      <c r="Q332" s="363"/>
      <c r="R332" s="359"/>
      <c r="S332" s="34"/>
      <c r="T332" s="34"/>
      <c r="U332" s="35" t="s">
        <v>65</v>
      </c>
      <c r="V332" s="354">
        <v>1950</v>
      </c>
      <c r="W332" s="355">
        <f t="shared" ref="W332:W339" si="17">IFERROR(IF(V332="",0,CEILING((V332/$H332),1)*$H332),"")</f>
        <v>1950</v>
      </c>
      <c r="X332" s="36">
        <f>IFERROR(IF(W332=0,"",ROUNDUP(W332/H332,0)*0.02175),"")</f>
        <v>2.8274999999999997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3"/>
      <c r="P333" s="363"/>
      <c r="Q333" s="363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3"/>
      <c r="P334" s="363"/>
      <c r="Q334" s="363"/>
      <c r="R334" s="359"/>
      <c r="S334" s="34"/>
      <c r="T334" s="34"/>
      <c r="U334" s="35" t="s">
        <v>65</v>
      </c>
      <c r="V334" s="354">
        <v>970</v>
      </c>
      <c r="W334" s="355">
        <f t="shared" si="17"/>
        <v>975</v>
      </c>
      <c r="X334" s="36">
        <f>IFERROR(IF(W334=0,"",ROUNDUP(W334/H334,0)*0.02175),"")</f>
        <v>1.4137499999999998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3"/>
      <c r="P335" s="363"/>
      <c r="Q335" s="363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3"/>
      <c r="P336" s="363"/>
      <c r="Q336" s="363"/>
      <c r="R336" s="359"/>
      <c r="S336" s="34"/>
      <c r="T336" s="34"/>
      <c r="U336" s="35" t="s">
        <v>65</v>
      </c>
      <c r="V336" s="354">
        <v>480</v>
      </c>
      <c r="W336" s="355">
        <f t="shared" si="17"/>
        <v>480</v>
      </c>
      <c r="X336" s="36">
        <f>IFERROR(IF(W336=0,"",ROUNDUP(W336/H336,0)*0.02175),"")</f>
        <v>0.69599999999999995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3"/>
      <c r="P337" s="363"/>
      <c r="Q337" s="363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3"/>
      <c r="P338" s="363"/>
      <c r="Q338" s="363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3"/>
      <c r="P339" s="363"/>
      <c r="Q339" s="363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5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226.66666666666669</v>
      </c>
      <c r="W340" s="356">
        <f>IFERROR(W332/H332,"0")+IFERROR(W333/H333,"0")+IFERROR(W334/H334,"0")+IFERROR(W335/H335,"0")+IFERROR(W336/H336,"0")+IFERROR(W337/H337,"0")+IFERROR(W338/H338,"0")+IFERROR(W339/H339,"0")</f>
        <v>227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4.9372499999999988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5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6">
        <f>IFERROR(SUM(V332:V339),"0")</f>
        <v>3400</v>
      </c>
      <c r="W341" s="356">
        <f>IFERROR(SUM(W332:W339),"0")</f>
        <v>3405</v>
      </c>
      <c r="X341" s="37"/>
      <c r="Y341" s="357"/>
      <c r="Z341" s="357"/>
    </row>
    <row r="342" spans="1:53" ht="14.25" customHeight="1" x14ac:dyDescent="0.25">
      <c r="A342" s="385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3"/>
      <c r="P343" s="363"/>
      <c r="Q343" s="363"/>
      <c r="R343" s="359"/>
      <c r="S343" s="34"/>
      <c r="T343" s="34"/>
      <c r="U343" s="35" t="s">
        <v>65</v>
      </c>
      <c r="V343" s="354">
        <v>2450</v>
      </c>
      <c r="W343" s="355">
        <f>IFERROR(IF(V343="",0,CEILING((V343/$H343),1)*$H343),"")</f>
        <v>2460</v>
      </c>
      <c r="X343" s="36">
        <f>IFERROR(IF(W343=0,"",ROUNDUP(W343/H343,0)*0.02175),"")</f>
        <v>3.5669999999999997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3"/>
      <c r="P344" s="363"/>
      <c r="Q344" s="363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3"/>
      <c r="P345" s="363"/>
      <c r="Q345" s="363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5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6">
        <f>IFERROR(V343/H343,"0")+IFERROR(V344/H344,"0")+IFERROR(V345/H345,"0")</f>
        <v>163.33333333333334</v>
      </c>
      <c r="W346" s="356">
        <f>IFERROR(W343/H343,"0")+IFERROR(W344/H344,"0")+IFERROR(W345/H345,"0")</f>
        <v>164</v>
      </c>
      <c r="X346" s="356">
        <f>IFERROR(IF(X343="",0,X343),"0")+IFERROR(IF(X344="",0,X344),"0")+IFERROR(IF(X345="",0,X345),"0")</f>
        <v>3.5669999999999997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5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6">
        <f>IFERROR(SUM(V343:V345),"0")</f>
        <v>2450</v>
      </c>
      <c r="W347" s="356">
        <f>IFERROR(SUM(W343:W345),"0")</f>
        <v>2460</v>
      </c>
      <c r="X347" s="37"/>
      <c r="Y347" s="357"/>
      <c r="Z347" s="357"/>
    </row>
    <row r="348" spans="1:53" ht="14.25" customHeight="1" x14ac:dyDescent="0.25">
      <c r="A348" s="385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3" t="s">
        <v>488</v>
      </c>
      <c r="O349" s="363"/>
      <c r="P349" s="363"/>
      <c r="Q349" s="363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3"/>
      <c r="P350" s="363"/>
      <c r="Q350" s="363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4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5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5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customHeight="1" x14ac:dyDescent="0.25">
      <c r="A353" s="385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3"/>
      <c r="P354" s="363"/>
      <c r="Q354" s="363"/>
      <c r="R354" s="359"/>
      <c r="S354" s="34"/>
      <c r="T354" s="34"/>
      <c r="U354" s="35" t="s">
        <v>65</v>
      </c>
      <c r="V354" s="354">
        <v>50</v>
      </c>
      <c r="W354" s="355">
        <f>IFERROR(IF(V354="",0,CEILING((V354/$H354),1)*$H354),"")</f>
        <v>54.6</v>
      </c>
      <c r="X354" s="36">
        <f>IFERROR(IF(W354=0,"",ROUNDUP(W354/H354,0)*0.02175),"")</f>
        <v>0.15225</v>
      </c>
      <c r="Y354" s="56"/>
      <c r="Z354" s="57"/>
      <c r="AD354" s="58"/>
      <c r="BA354" s="253" t="s">
        <v>1</v>
      </c>
    </row>
    <row r="355" spans="1:53" x14ac:dyDescent="0.2">
      <c r="A355" s="374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5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6">
        <f>IFERROR(V354/H354,"0")</f>
        <v>6.4102564102564106</v>
      </c>
      <c r="W355" s="356">
        <f>IFERROR(W354/H354,"0")</f>
        <v>7</v>
      </c>
      <c r="X355" s="356">
        <f>IFERROR(IF(X354="",0,X354),"0")</f>
        <v>0.15225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5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6">
        <f>IFERROR(SUM(V354:V354),"0")</f>
        <v>50</v>
      </c>
      <c r="W356" s="356">
        <f>IFERROR(SUM(W354:W354),"0")</f>
        <v>54.6</v>
      </c>
      <c r="X356" s="37"/>
      <c r="Y356" s="357"/>
      <c r="Z356" s="357"/>
    </row>
    <row r="357" spans="1:53" ht="16.5" customHeight="1" x14ac:dyDescent="0.25">
      <c r="A357" s="398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customHeight="1" x14ac:dyDescent="0.25">
      <c r="A358" s="385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3"/>
      <c r="P359" s="363"/>
      <c r="Q359" s="363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3"/>
      <c r="P360" s="363"/>
      <c r="Q360" s="363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3"/>
      <c r="P361" s="363"/>
      <c r="Q361" s="363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3"/>
      <c r="P362" s="363"/>
      <c r="Q362" s="363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3"/>
      <c r="P363" s="363"/>
      <c r="Q363" s="363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4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5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5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customHeight="1" x14ac:dyDescent="0.25">
      <c r="A366" s="385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3"/>
      <c r="P367" s="363"/>
      <c r="Q367" s="363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3"/>
      <c r="P368" s="363"/>
      <c r="Q368" s="363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4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5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5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customHeight="1" x14ac:dyDescent="0.25">
      <c r="A371" s="385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3"/>
      <c r="P372" s="363"/>
      <c r="Q372" s="363"/>
      <c r="R372" s="359"/>
      <c r="S372" s="34"/>
      <c r="T372" s="34"/>
      <c r="U372" s="35" t="s">
        <v>65</v>
      </c>
      <c r="V372" s="354">
        <v>2950</v>
      </c>
      <c r="W372" s="355">
        <f>IFERROR(IF(V372="",0,CEILING((V372/$H372),1)*$H372),"")</f>
        <v>2956.2</v>
      </c>
      <c r="X372" s="36">
        <f>IFERROR(IF(W372=0,"",ROUNDUP(W372/H372,0)*0.02175),"")</f>
        <v>8.2432499999999997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3"/>
      <c r="P373" s="363"/>
      <c r="Q373" s="363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3"/>
      <c r="P374" s="363"/>
      <c r="Q374" s="363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3"/>
      <c r="P375" s="363"/>
      <c r="Q375" s="363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5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6">
        <f>IFERROR(V372/H372,"0")+IFERROR(V373/H373,"0")+IFERROR(V374/H374,"0")+IFERROR(V375/H375,"0")</f>
        <v>378.20512820512823</v>
      </c>
      <c r="W376" s="356">
        <f>IFERROR(W372/H372,"0")+IFERROR(W373/H373,"0")+IFERROR(W374/H374,"0")+IFERROR(W375/H375,"0")</f>
        <v>379</v>
      </c>
      <c r="X376" s="356">
        <f>IFERROR(IF(X372="",0,X372),"0")+IFERROR(IF(X373="",0,X373),"0")+IFERROR(IF(X374="",0,X374),"0")+IFERROR(IF(X375="",0,X375),"0")</f>
        <v>8.2432499999999997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5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6">
        <f>IFERROR(SUM(V372:V375),"0")</f>
        <v>2950</v>
      </c>
      <c r="W377" s="356">
        <f>IFERROR(SUM(W372:W375),"0")</f>
        <v>2956.2</v>
      </c>
      <c r="X377" s="37"/>
      <c r="Y377" s="357"/>
      <c r="Z377" s="357"/>
    </row>
    <row r="378" spans="1:53" ht="14.25" customHeight="1" x14ac:dyDescent="0.25">
      <c r="A378" s="385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3"/>
      <c r="P379" s="363"/>
      <c r="Q379" s="363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4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5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5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customHeight="1" x14ac:dyDescent="0.2">
      <c r="A382" s="496" t="s">
        <v>518</v>
      </c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8"/>
      <c r="Z382" s="48"/>
    </row>
    <row r="383" spans="1:53" ht="16.5" customHeight="1" x14ac:dyDescent="0.25">
      <c r="A383" s="398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customHeight="1" x14ac:dyDescent="0.25">
      <c r="A384" s="385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3"/>
      <c r="P385" s="363"/>
      <c r="Q385" s="363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3"/>
      <c r="P386" s="363"/>
      <c r="Q386" s="363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4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5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5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customHeight="1" x14ac:dyDescent="0.25">
      <c r="A389" s="385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3"/>
      <c r="P390" s="363"/>
      <c r="Q390" s="363"/>
      <c r="R390" s="359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3"/>
      <c r="P391" s="363"/>
      <c r="Q391" s="363"/>
      <c r="R391" s="359"/>
      <c r="S391" s="34"/>
      <c r="T391" s="34"/>
      <c r="U391" s="35" t="s">
        <v>65</v>
      </c>
      <c r="V391" s="354">
        <v>30</v>
      </c>
      <c r="W391" s="355">
        <f t="shared" si="18"/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3"/>
      <c r="P392" s="363"/>
      <c r="Q392" s="363"/>
      <c r="R392" s="359"/>
      <c r="S392" s="34"/>
      <c r="T392" s="34"/>
      <c r="U392" s="35" t="s">
        <v>65</v>
      </c>
      <c r="V392" s="354">
        <v>100</v>
      </c>
      <c r="W392" s="355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3"/>
      <c r="P393" s="363"/>
      <c r="Q393" s="363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3"/>
      <c r="P394" s="363"/>
      <c r="Q394" s="363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3"/>
      <c r="P395" s="363"/>
      <c r="Q395" s="363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3"/>
      <c r="P396" s="363"/>
      <c r="Q396" s="363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3"/>
      <c r="P397" s="363"/>
      <c r="Q397" s="363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3"/>
      <c r="P398" s="363"/>
      <c r="Q398" s="363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3"/>
      <c r="P399" s="363"/>
      <c r="Q399" s="363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3"/>
      <c r="P400" s="363"/>
      <c r="Q400" s="363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3"/>
      <c r="P401" s="363"/>
      <c r="Q401" s="363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3"/>
      <c r="P402" s="363"/>
      <c r="Q402" s="363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5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30.952380952380953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0.24096000000000001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5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6">
        <f>IFERROR(SUM(V390:V402),"0")</f>
        <v>130</v>
      </c>
      <c r="W404" s="356">
        <f>IFERROR(SUM(W390:W402),"0")</f>
        <v>134.4</v>
      </c>
      <c r="X404" s="37"/>
      <c r="Y404" s="357"/>
      <c r="Z404" s="357"/>
    </row>
    <row r="405" spans="1:53" ht="14.25" customHeight="1" x14ac:dyDescent="0.25">
      <c r="A405" s="385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3"/>
      <c r="P406" s="363"/>
      <c r="Q406" s="363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3"/>
      <c r="P407" s="363"/>
      <c r="Q407" s="363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3"/>
      <c r="P408" s="363"/>
      <c r="Q408" s="363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3"/>
      <c r="P409" s="363"/>
      <c r="Q409" s="363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4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5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5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customHeight="1" x14ac:dyDescent="0.25">
      <c r="A412" s="385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3"/>
      <c r="P413" s="363"/>
      <c r="Q413" s="363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4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5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5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customHeight="1" x14ac:dyDescent="0.25">
      <c r="A416" s="385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3"/>
      <c r="P417" s="363"/>
      <c r="Q417" s="363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3"/>
      <c r="P418" s="363"/>
      <c r="Q418" s="363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3"/>
      <c r="P419" s="363"/>
      <c r="Q419" s="363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3"/>
      <c r="P420" s="363"/>
      <c r="Q420" s="363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4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5"/>
      <c r="N421" s="364" t="s">
        <v>66</v>
      </c>
      <c r="O421" s="365"/>
      <c r="P421" s="365"/>
      <c r="Q421" s="365"/>
      <c r="R421" s="365"/>
      <c r="S421" s="365"/>
      <c r="T421" s="366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5"/>
      <c r="N422" s="364" t="s">
        <v>66</v>
      </c>
      <c r="O422" s="365"/>
      <c r="P422" s="365"/>
      <c r="Q422" s="365"/>
      <c r="R422" s="365"/>
      <c r="S422" s="365"/>
      <c r="T422" s="366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customHeight="1" x14ac:dyDescent="0.25">
      <c r="A423" s="398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customHeight="1" x14ac:dyDescent="0.25">
      <c r="A424" s="385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3"/>
      <c r="P425" s="363"/>
      <c r="Q425" s="363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3"/>
      <c r="P426" s="363"/>
      <c r="Q426" s="363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4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5"/>
      <c r="N427" s="364" t="s">
        <v>66</v>
      </c>
      <c r="O427" s="365"/>
      <c r="P427" s="365"/>
      <c r="Q427" s="365"/>
      <c r="R427" s="365"/>
      <c r="S427" s="365"/>
      <c r="T427" s="366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5"/>
      <c r="N428" s="364" t="s">
        <v>66</v>
      </c>
      <c r="O428" s="365"/>
      <c r="P428" s="365"/>
      <c r="Q428" s="365"/>
      <c r="R428" s="365"/>
      <c r="S428" s="365"/>
      <c r="T428" s="366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customHeight="1" x14ac:dyDescent="0.25">
      <c r="A429" s="385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3"/>
      <c r="P430" s="363"/>
      <c r="Q430" s="363"/>
      <c r="R430" s="359"/>
      <c r="S430" s="34"/>
      <c r="T430" s="34"/>
      <c r="U430" s="35" t="s">
        <v>65</v>
      </c>
      <c r="V430" s="354">
        <v>30</v>
      </c>
      <c r="W430" s="355">
        <f t="shared" ref="W430:W436" si="20">IFERROR(IF(V430="",0,CEILING((V430/$H430),1)*$H430),"")</f>
        <v>33.6</v>
      </c>
      <c r="X430" s="36">
        <f>IFERROR(IF(W430=0,"",ROUNDUP(W430/H430,0)*0.00753),"")</f>
        <v>6.0240000000000002E-2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3"/>
      <c r="P431" s="363"/>
      <c r="Q431" s="363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3"/>
      <c r="P432" s="363"/>
      <c r="Q432" s="363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3"/>
      <c r="P433" s="363"/>
      <c r="Q433" s="363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3"/>
      <c r="P434" s="363"/>
      <c r="Q434" s="363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3"/>
      <c r="P435" s="363"/>
      <c r="Q435" s="363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3"/>
      <c r="P436" s="363"/>
      <c r="Q436" s="363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5"/>
      <c r="N437" s="364" t="s">
        <v>66</v>
      </c>
      <c r="O437" s="365"/>
      <c r="P437" s="365"/>
      <c r="Q437" s="365"/>
      <c r="R437" s="365"/>
      <c r="S437" s="365"/>
      <c r="T437" s="366"/>
      <c r="U437" s="37" t="s">
        <v>67</v>
      </c>
      <c r="V437" s="356">
        <f>IFERROR(V430/H430,"0")+IFERROR(V431/H431,"0")+IFERROR(V432/H432,"0")+IFERROR(V433/H433,"0")+IFERROR(V434/H434,"0")+IFERROR(V435/H435,"0")+IFERROR(V436/H436,"0")</f>
        <v>7.1428571428571423</v>
      </c>
      <c r="W437" s="356">
        <f>IFERROR(W430/H430,"0")+IFERROR(W431/H431,"0")+IFERROR(W432/H432,"0")+IFERROR(W433/H433,"0")+IFERROR(W434/H434,"0")+IFERROR(W435/H435,"0")+IFERROR(W436/H436,"0")</f>
        <v>8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6.0240000000000002E-2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5"/>
      <c r="N438" s="364" t="s">
        <v>66</v>
      </c>
      <c r="O438" s="365"/>
      <c r="P438" s="365"/>
      <c r="Q438" s="365"/>
      <c r="R438" s="365"/>
      <c r="S438" s="365"/>
      <c r="T438" s="366"/>
      <c r="U438" s="37" t="s">
        <v>65</v>
      </c>
      <c r="V438" s="356">
        <f>IFERROR(SUM(V430:V436),"0")</f>
        <v>30</v>
      </c>
      <c r="W438" s="356">
        <f>IFERROR(SUM(W430:W436),"0")</f>
        <v>33.6</v>
      </c>
      <c r="X438" s="37"/>
      <c r="Y438" s="357"/>
      <c r="Z438" s="357"/>
    </row>
    <row r="439" spans="1:53" ht="14.25" customHeight="1" x14ac:dyDescent="0.25">
      <c r="A439" s="385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3"/>
      <c r="P440" s="363"/>
      <c r="Q440" s="363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4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5"/>
      <c r="N441" s="364" t="s">
        <v>66</v>
      </c>
      <c r="O441" s="365"/>
      <c r="P441" s="365"/>
      <c r="Q441" s="365"/>
      <c r="R441" s="365"/>
      <c r="S441" s="365"/>
      <c r="T441" s="366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5"/>
      <c r="N442" s="364" t="s">
        <v>66</v>
      </c>
      <c r="O442" s="365"/>
      <c r="P442" s="365"/>
      <c r="Q442" s="365"/>
      <c r="R442" s="365"/>
      <c r="S442" s="365"/>
      <c r="T442" s="366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customHeight="1" x14ac:dyDescent="0.25">
      <c r="A443" s="385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3"/>
      <c r="P444" s="363"/>
      <c r="Q444" s="363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4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5"/>
      <c r="N445" s="364" t="s">
        <v>66</v>
      </c>
      <c r="O445" s="365"/>
      <c r="P445" s="365"/>
      <c r="Q445" s="365"/>
      <c r="R445" s="365"/>
      <c r="S445" s="365"/>
      <c r="T445" s="366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5"/>
      <c r="N446" s="364" t="s">
        <v>66</v>
      </c>
      <c r="O446" s="365"/>
      <c r="P446" s="365"/>
      <c r="Q446" s="365"/>
      <c r="R446" s="365"/>
      <c r="S446" s="365"/>
      <c r="T446" s="366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customHeight="1" x14ac:dyDescent="0.2">
      <c r="A447" s="496" t="s">
        <v>594</v>
      </c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  <c r="X447" s="497"/>
      <c r="Y447" s="48"/>
      <c r="Z447" s="48"/>
    </row>
    <row r="448" spans="1:53" ht="16.5" customHeight="1" x14ac:dyDescent="0.25">
      <c r="A448" s="398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customHeight="1" x14ac:dyDescent="0.25">
      <c r="A449" s="385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3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3"/>
      <c r="P450" s="363"/>
      <c r="Q450" s="363"/>
      <c r="R450" s="359"/>
      <c r="S450" s="34"/>
      <c r="T450" s="34"/>
      <c r="U450" s="35" t="s">
        <v>65</v>
      </c>
      <c r="V450" s="354">
        <v>50</v>
      </c>
      <c r="W450" s="355">
        <f t="shared" ref="W450:W467" si="21">IFERROR(IF(V450="",0,CEILING((V450/$H450),1)*$H450),"")</f>
        <v>52.800000000000004</v>
      </c>
      <c r="X450" s="36">
        <f t="shared" ref="X450:X458" si="22">IFERROR(IF(W450=0,"",ROUNDUP(W450/H450,0)*0.01196),"")</f>
        <v>0.1196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598</v>
      </c>
      <c r="O451" s="363"/>
      <c r="P451" s="363"/>
      <c r="Q451" s="363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3"/>
      <c r="P452" s="363"/>
      <c r="Q452" s="363"/>
      <c r="R452" s="359"/>
      <c r="S452" s="34"/>
      <c r="T452" s="34"/>
      <c r="U452" s="35" t="s">
        <v>65</v>
      </c>
      <c r="V452" s="354">
        <v>1000</v>
      </c>
      <c r="W452" s="355">
        <f t="shared" si="21"/>
        <v>1003.2</v>
      </c>
      <c r="X452" s="36">
        <f t="shared" si="22"/>
        <v>2.2724000000000002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9" t="s">
        <v>602</v>
      </c>
      <c r="O453" s="363"/>
      <c r="P453" s="363"/>
      <c r="Q453" s="363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9" t="s">
        <v>605</v>
      </c>
      <c r="O454" s="363"/>
      <c r="P454" s="363"/>
      <c r="Q454" s="363"/>
      <c r="R454" s="359"/>
      <c r="S454" s="34"/>
      <c r="T454" s="34"/>
      <c r="U454" s="35" t="s">
        <v>65</v>
      </c>
      <c r="V454" s="354">
        <v>150</v>
      </c>
      <c r="W454" s="355">
        <f t="shared" si="21"/>
        <v>153.12</v>
      </c>
      <c r="X454" s="36">
        <f t="shared" si="22"/>
        <v>0.34683999999999998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4" t="s">
        <v>608</v>
      </c>
      <c r="O455" s="363"/>
      <c r="P455" s="363"/>
      <c r="Q455" s="363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3"/>
      <c r="P456" s="363"/>
      <c r="Q456" s="363"/>
      <c r="R456" s="359"/>
      <c r="S456" s="34"/>
      <c r="T456" s="34"/>
      <c r="U456" s="35" t="s">
        <v>65</v>
      </c>
      <c r="V456" s="354">
        <v>2950</v>
      </c>
      <c r="W456" s="355">
        <f t="shared" si="21"/>
        <v>2951.52</v>
      </c>
      <c r="X456" s="36">
        <f t="shared" si="22"/>
        <v>6.6856400000000002</v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1" t="s">
        <v>612</v>
      </c>
      <c r="O457" s="363"/>
      <c r="P457" s="363"/>
      <c r="Q457" s="363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560" t="s">
        <v>615</v>
      </c>
      <c r="O458" s="363"/>
      <c r="P458" s="363"/>
      <c r="Q458" s="363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3"/>
      <c r="P459" s="363"/>
      <c r="Q459" s="363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3" t="s">
        <v>619</v>
      </c>
      <c r="O460" s="363"/>
      <c r="P460" s="363"/>
      <c r="Q460" s="363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3"/>
      <c r="P461" s="363"/>
      <c r="Q461" s="363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9" t="s">
        <v>623</v>
      </c>
      <c r="O462" s="363"/>
      <c r="P462" s="363"/>
      <c r="Q462" s="363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3"/>
      <c r="P463" s="363"/>
      <c r="Q463" s="363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6" t="s">
        <v>627</v>
      </c>
      <c r="O464" s="363"/>
      <c r="P464" s="363"/>
      <c r="Q464" s="363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3"/>
      <c r="P465" s="363"/>
      <c r="Q465" s="363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3"/>
      <c r="P466" s="363"/>
      <c r="Q466" s="363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5" t="s">
        <v>633</v>
      </c>
      <c r="O467" s="363"/>
      <c r="P467" s="363"/>
      <c r="Q467" s="363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5"/>
      <c r="N468" s="364" t="s">
        <v>66</v>
      </c>
      <c r="O468" s="365"/>
      <c r="P468" s="365"/>
      <c r="Q468" s="365"/>
      <c r="R468" s="365"/>
      <c r="S468" s="365"/>
      <c r="T468" s="366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785.98484848484838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788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9.4244800000000009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5"/>
      <c r="N469" s="364" t="s">
        <v>66</v>
      </c>
      <c r="O469" s="365"/>
      <c r="P469" s="365"/>
      <c r="Q469" s="365"/>
      <c r="R469" s="365"/>
      <c r="S469" s="365"/>
      <c r="T469" s="366"/>
      <c r="U469" s="37" t="s">
        <v>65</v>
      </c>
      <c r="V469" s="356">
        <f>IFERROR(SUM(V450:V467),"0")</f>
        <v>4150</v>
      </c>
      <c r="W469" s="356">
        <f>IFERROR(SUM(W450:W467),"0")</f>
        <v>4160.6399999999994</v>
      </c>
      <c r="X469" s="37"/>
      <c r="Y469" s="357"/>
      <c r="Z469" s="357"/>
    </row>
    <row r="470" spans="1:53" ht="14.25" customHeight="1" x14ac:dyDescent="0.25">
      <c r="A470" s="385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3"/>
      <c r="P471" s="363"/>
      <c r="Q471" s="363"/>
      <c r="R471" s="359"/>
      <c r="S471" s="34"/>
      <c r="T471" s="34"/>
      <c r="U471" s="35" t="s">
        <v>65</v>
      </c>
      <c r="V471" s="354">
        <v>1000</v>
      </c>
      <c r="W471" s="355">
        <f>IFERROR(IF(V471="",0,CEILING((V471/$H471),1)*$H471),"")</f>
        <v>1003.2</v>
      </c>
      <c r="X471" s="36">
        <f>IFERROR(IF(W471=0,"",ROUNDUP(W471/H471,0)*0.01196),"")</f>
        <v>2.2724000000000002</v>
      </c>
      <c r="Y471" s="56"/>
      <c r="Z471" s="57"/>
      <c r="AD471" s="58"/>
      <c r="BA471" s="319" t="s">
        <v>1</v>
      </c>
    </row>
    <row r="472" spans="1:53" ht="16.5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3"/>
      <c r="P472" s="363"/>
      <c r="Q472" s="363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5"/>
      <c r="N473" s="364" t="s">
        <v>66</v>
      </c>
      <c r="O473" s="365"/>
      <c r="P473" s="365"/>
      <c r="Q473" s="365"/>
      <c r="R473" s="365"/>
      <c r="S473" s="365"/>
      <c r="T473" s="366"/>
      <c r="U473" s="37" t="s">
        <v>67</v>
      </c>
      <c r="V473" s="356">
        <f>IFERROR(V471/H471,"0")+IFERROR(V472/H472,"0")</f>
        <v>189.39393939393938</v>
      </c>
      <c r="W473" s="356">
        <f>IFERROR(W471/H471,"0")+IFERROR(W472/H472,"0")</f>
        <v>190</v>
      </c>
      <c r="X473" s="356">
        <f>IFERROR(IF(X471="",0,X471),"0")+IFERROR(IF(X472="",0,X472),"0")</f>
        <v>2.2724000000000002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5"/>
      <c r="N474" s="364" t="s">
        <v>66</v>
      </c>
      <c r="O474" s="365"/>
      <c r="P474" s="365"/>
      <c r="Q474" s="365"/>
      <c r="R474" s="365"/>
      <c r="S474" s="365"/>
      <c r="T474" s="366"/>
      <c r="U474" s="37" t="s">
        <v>65</v>
      </c>
      <c r="V474" s="356">
        <f>IFERROR(SUM(V471:V472),"0")</f>
        <v>1000</v>
      </c>
      <c r="W474" s="356">
        <f>IFERROR(SUM(W471:W472),"0")</f>
        <v>1003.2</v>
      </c>
      <c r="X474" s="37"/>
      <c r="Y474" s="357"/>
      <c r="Z474" s="357"/>
    </row>
    <row r="475" spans="1:53" ht="14.25" customHeight="1" x14ac:dyDescent="0.25">
      <c r="A475" s="385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3"/>
      <c r="P476" s="363"/>
      <c r="Q476" s="363"/>
      <c r="R476" s="359"/>
      <c r="S476" s="34"/>
      <c r="T476" s="34"/>
      <c r="U476" s="35" t="s">
        <v>65</v>
      </c>
      <c r="V476" s="354">
        <v>500</v>
      </c>
      <c r="W476" s="355">
        <f t="shared" ref="W476:W481" si="24">IFERROR(IF(V476="",0,CEILING((V476/$H476),1)*$H476),"")</f>
        <v>501.6</v>
      </c>
      <c r="X476" s="36">
        <f>IFERROR(IF(W476=0,"",ROUNDUP(W476/H476,0)*0.01196),"")</f>
        <v>1.1362000000000001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3"/>
      <c r="P477" s="363"/>
      <c r="Q477" s="363"/>
      <c r="R477" s="359"/>
      <c r="S477" s="34"/>
      <c r="T477" s="34"/>
      <c r="U477" s="35" t="s">
        <v>65</v>
      </c>
      <c r="V477" s="354">
        <v>500</v>
      </c>
      <c r="W477" s="355">
        <f t="shared" si="24"/>
        <v>501.6</v>
      </c>
      <c r="X477" s="36">
        <f>IFERROR(IF(W477=0,"",ROUNDUP(W477/H477,0)*0.01196),"")</f>
        <v>1.1362000000000001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3"/>
      <c r="P478" s="363"/>
      <c r="Q478" s="363"/>
      <c r="R478" s="359"/>
      <c r="S478" s="34"/>
      <c r="T478" s="34"/>
      <c r="U478" s="35" t="s">
        <v>65</v>
      </c>
      <c r="V478" s="354">
        <v>970</v>
      </c>
      <c r="W478" s="355">
        <f t="shared" si="24"/>
        <v>971.5200000000001</v>
      </c>
      <c r="X478" s="36">
        <f>IFERROR(IF(W478=0,"",ROUNDUP(W478/H478,0)*0.01196),"")</f>
        <v>2.2006399999999999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3"/>
      <c r="P479" s="363"/>
      <c r="Q479" s="363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3"/>
      <c r="P480" s="363"/>
      <c r="Q480" s="363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3"/>
      <c r="P481" s="363"/>
      <c r="Q481" s="363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5"/>
      <c r="N482" s="364" t="s">
        <v>66</v>
      </c>
      <c r="O482" s="365"/>
      <c r="P482" s="365"/>
      <c r="Q482" s="365"/>
      <c r="R482" s="365"/>
      <c r="S482" s="365"/>
      <c r="T482" s="366"/>
      <c r="U482" s="37" t="s">
        <v>67</v>
      </c>
      <c r="V482" s="356">
        <f>IFERROR(V476/H476,"0")+IFERROR(V477/H477,"0")+IFERROR(V478/H478,"0")+IFERROR(V479/H479,"0")+IFERROR(V480/H480,"0")+IFERROR(V481/H481,"0")</f>
        <v>373.10606060606057</v>
      </c>
      <c r="W482" s="356">
        <f>IFERROR(W476/H476,"0")+IFERROR(W477/H477,"0")+IFERROR(W478/H478,"0")+IFERROR(W479/H479,"0")+IFERROR(W480/H480,"0")+IFERROR(W481/H481,"0")</f>
        <v>374</v>
      </c>
      <c r="X482" s="356">
        <f>IFERROR(IF(X476="",0,X476),"0")+IFERROR(IF(X477="",0,X477),"0")+IFERROR(IF(X478="",0,X478),"0")+IFERROR(IF(X479="",0,X479),"0")+IFERROR(IF(X480="",0,X480),"0")+IFERROR(IF(X481="",0,X481),"0")</f>
        <v>4.4730400000000001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5"/>
      <c r="N483" s="364" t="s">
        <v>66</v>
      </c>
      <c r="O483" s="365"/>
      <c r="P483" s="365"/>
      <c r="Q483" s="365"/>
      <c r="R483" s="365"/>
      <c r="S483" s="365"/>
      <c r="T483" s="366"/>
      <c r="U483" s="37" t="s">
        <v>65</v>
      </c>
      <c r="V483" s="356">
        <f>IFERROR(SUM(V476:V481),"0")</f>
        <v>1970</v>
      </c>
      <c r="W483" s="356">
        <f>IFERROR(SUM(W476:W481),"0")</f>
        <v>1974.7200000000003</v>
      </c>
      <c r="X483" s="37"/>
      <c r="Y483" s="357"/>
      <c r="Z483" s="357"/>
    </row>
    <row r="484" spans="1:53" ht="14.25" customHeight="1" x14ac:dyDescent="0.25">
      <c r="A484" s="385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3"/>
      <c r="P485" s="363"/>
      <c r="Q485" s="363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3"/>
      <c r="P486" s="363"/>
      <c r="Q486" s="363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3"/>
      <c r="P487" s="363"/>
      <c r="Q487" s="363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x14ac:dyDescent="0.2">
      <c r="A488" s="374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5"/>
      <c r="N488" s="364" t="s">
        <v>66</v>
      </c>
      <c r="O488" s="365"/>
      <c r="P488" s="365"/>
      <c r="Q488" s="365"/>
      <c r="R488" s="365"/>
      <c r="S488" s="365"/>
      <c r="T488" s="366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5"/>
      <c r="N489" s="364" t="s">
        <v>66</v>
      </c>
      <c r="O489" s="365"/>
      <c r="P489" s="365"/>
      <c r="Q489" s="365"/>
      <c r="R489" s="365"/>
      <c r="S489" s="365"/>
      <c r="T489" s="366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customHeight="1" x14ac:dyDescent="0.2">
      <c r="A490" s="496" t="s">
        <v>656</v>
      </c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8"/>
      <c r="Z490" s="48"/>
    </row>
    <row r="491" spans="1:53" ht="16.5" customHeight="1" x14ac:dyDescent="0.25">
      <c r="A491" s="398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customHeight="1" x14ac:dyDescent="0.25">
      <c r="A492" s="385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34" t="s">
        <v>660</v>
      </c>
      <c r="O493" s="363"/>
      <c r="P493" s="363"/>
      <c r="Q493" s="363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4" t="s">
        <v>663</v>
      </c>
      <c r="O494" s="363"/>
      <c r="P494" s="363"/>
      <c r="Q494" s="363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03" t="s">
        <v>666</v>
      </c>
      <c r="O495" s="363"/>
      <c r="P495" s="363"/>
      <c r="Q495" s="363"/>
      <c r="R495" s="359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0" t="s">
        <v>669</v>
      </c>
      <c r="O496" s="363"/>
      <c r="P496" s="363"/>
      <c r="Q496" s="363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75" t="s">
        <v>672</v>
      </c>
      <c r="O497" s="363"/>
      <c r="P497" s="363"/>
      <c r="Q497" s="363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5"/>
      <c r="N498" s="364" t="s">
        <v>66</v>
      </c>
      <c r="O498" s="365"/>
      <c r="P498" s="365"/>
      <c r="Q498" s="365"/>
      <c r="R498" s="365"/>
      <c r="S498" s="365"/>
      <c r="T498" s="366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5"/>
      <c r="N499" s="364" t="s">
        <v>66</v>
      </c>
      <c r="O499" s="365"/>
      <c r="P499" s="365"/>
      <c r="Q499" s="365"/>
      <c r="R499" s="365"/>
      <c r="S499" s="365"/>
      <c r="T499" s="366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customHeight="1" x14ac:dyDescent="0.25">
      <c r="A500" s="385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3" t="s">
        <v>675</v>
      </c>
      <c r="O501" s="363"/>
      <c r="P501" s="363"/>
      <c r="Q501" s="363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68" t="s">
        <v>678</v>
      </c>
      <c r="O502" s="363"/>
      <c r="P502" s="363"/>
      <c r="Q502" s="363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0" t="s">
        <v>681</v>
      </c>
      <c r="O503" s="363"/>
      <c r="P503" s="363"/>
      <c r="Q503" s="363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x14ac:dyDescent="0.2">
      <c r="A504" s="374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5"/>
      <c r="N504" s="364" t="s">
        <v>66</v>
      </c>
      <c r="O504" s="365"/>
      <c r="P504" s="365"/>
      <c r="Q504" s="365"/>
      <c r="R504" s="365"/>
      <c r="S504" s="365"/>
      <c r="T504" s="366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5"/>
      <c r="N505" s="364" t="s">
        <v>66</v>
      </c>
      <c r="O505" s="365"/>
      <c r="P505" s="365"/>
      <c r="Q505" s="365"/>
      <c r="R505" s="365"/>
      <c r="S505" s="365"/>
      <c r="T505" s="366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customHeight="1" x14ac:dyDescent="0.25">
      <c r="A506" s="385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8" t="s">
        <v>684</v>
      </c>
      <c r="O507" s="363"/>
      <c r="P507" s="363"/>
      <c r="Q507" s="363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6" t="s">
        <v>687</v>
      </c>
      <c r="O508" s="363"/>
      <c r="P508" s="363"/>
      <c r="Q508" s="363"/>
      <c r="R508" s="359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28" t="s">
        <v>690</v>
      </c>
      <c r="O509" s="363"/>
      <c r="P509" s="363"/>
      <c r="Q509" s="363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58" t="s">
        <v>693</v>
      </c>
      <c r="O510" s="363"/>
      <c r="P510" s="363"/>
      <c r="Q510" s="363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5"/>
      <c r="N511" s="364" t="s">
        <v>66</v>
      </c>
      <c r="O511" s="365"/>
      <c r="P511" s="365"/>
      <c r="Q511" s="365"/>
      <c r="R511" s="365"/>
      <c r="S511" s="365"/>
      <c r="T511" s="366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5"/>
      <c r="N512" s="364" t="s">
        <v>66</v>
      </c>
      <c r="O512" s="365"/>
      <c r="P512" s="365"/>
      <c r="Q512" s="365"/>
      <c r="R512" s="365"/>
      <c r="S512" s="365"/>
      <c r="T512" s="366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customHeight="1" x14ac:dyDescent="0.25">
      <c r="A513" s="385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3"/>
      <c r="P514" s="363"/>
      <c r="Q514" s="363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0" t="s">
        <v>698</v>
      </c>
      <c r="O515" s="363"/>
      <c r="P515" s="363"/>
      <c r="Q515" s="363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4" t="s">
        <v>701</v>
      </c>
      <c r="O516" s="363"/>
      <c r="P516" s="363"/>
      <c r="Q516" s="363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5" t="s">
        <v>704</v>
      </c>
      <c r="O517" s="363"/>
      <c r="P517" s="363"/>
      <c r="Q517" s="363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80" t="s">
        <v>707</v>
      </c>
      <c r="O518" s="363"/>
      <c r="P518" s="363"/>
      <c r="Q518" s="363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5"/>
      <c r="N519" s="364" t="s">
        <v>66</v>
      </c>
      <c r="O519" s="365"/>
      <c r="P519" s="365"/>
      <c r="Q519" s="365"/>
      <c r="R519" s="365"/>
      <c r="S519" s="365"/>
      <c r="T519" s="366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5"/>
      <c r="N520" s="364" t="s">
        <v>66</v>
      </c>
      <c r="O520" s="365"/>
      <c r="P520" s="365"/>
      <c r="Q520" s="365"/>
      <c r="R520" s="365"/>
      <c r="S520" s="365"/>
      <c r="T520" s="366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35" t="s">
        <v>708</v>
      </c>
      <c r="O521" s="436"/>
      <c r="P521" s="436"/>
      <c r="Q521" s="436"/>
      <c r="R521" s="436"/>
      <c r="S521" s="436"/>
      <c r="T521" s="437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17849.5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17941.11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35" t="s">
        <v>709</v>
      </c>
      <c r="O522" s="436"/>
      <c r="P522" s="436"/>
      <c r="Q522" s="436"/>
      <c r="R522" s="436"/>
      <c r="S522" s="436"/>
      <c r="T522" s="437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18884.467292286256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18981.799999999996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35" t="s">
        <v>710</v>
      </c>
      <c r="O523" s="436"/>
      <c r="P523" s="436"/>
      <c r="Q523" s="436"/>
      <c r="R523" s="436"/>
      <c r="S523" s="436"/>
      <c r="T523" s="437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33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33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35" t="s">
        <v>712</v>
      </c>
      <c r="O524" s="436"/>
      <c r="P524" s="436"/>
      <c r="Q524" s="436"/>
      <c r="R524" s="436"/>
      <c r="S524" s="436"/>
      <c r="T524" s="437"/>
      <c r="U524" s="37" t="s">
        <v>65</v>
      </c>
      <c r="V524" s="356">
        <f>GrossWeightTotal+PalletQtyTotal*25</f>
        <v>19709.467292286256</v>
      </c>
      <c r="W524" s="356">
        <f>GrossWeightTotalR+PalletQtyTotalR*25</f>
        <v>19806.799999999996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35" t="s">
        <v>713</v>
      </c>
      <c r="O525" s="436"/>
      <c r="P525" s="436"/>
      <c r="Q525" s="436"/>
      <c r="R525" s="436"/>
      <c r="S525" s="436"/>
      <c r="T525" s="437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2563.7776607173159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2580</v>
      </c>
      <c r="X525" s="37"/>
      <c r="Y525" s="357"/>
      <c r="Z525" s="357"/>
    </row>
    <row r="526" spans="1:53" ht="14.25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35" t="s">
        <v>714</v>
      </c>
      <c r="O526" s="436"/>
      <c r="P526" s="436"/>
      <c r="Q526" s="436"/>
      <c r="R526" s="436"/>
      <c r="S526" s="436"/>
      <c r="T526" s="437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38.021529999999998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60" t="s">
        <v>95</v>
      </c>
      <c r="D528" s="547"/>
      <c r="E528" s="547"/>
      <c r="F528" s="381"/>
      <c r="G528" s="360" t="s">
        <v>225</v>
      </c>
      <c r="H528" s="547"/>
      <c r="I528" s="547"/>
      <c r="J528" s="547"/>
      <c r="K528" s="547"/>
      <c r="L528" s="547"/>
      <c r="M528" s="547"/>
      <c r="N528" s="547"/>
      <c r="O528" s="381"/>
      <c r="P528" s="347" t="s">
        <v>461</v>
      </c>
      <c r="Q528" s="360" t="s">
        <v>465</v>
      </c>
      <c r="R528" s="381"/>
      <c r="S528" s="360" t="s">
        <v>518</v>
      </c>
      <c r="T528" s="381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43" t="s">
        <v>717</v>
      </c>
      <c r="B529" s="360" t="s">
        <v>59</v>
      </c>
      <c r="C529" s="360" t="s">
        <v>96</v>
      </c>
      <c r="D529" s="360" t="s">
        <v>104</v>
      </c>
      <c r="E529" s="360" t="s">
        <v>95</v>
      </c>
      <c r="F529" s="360" t="s">
        <v>217</v>
      </c>
      <c r="G529" s="360" t="s">
        <v>226</v>
      </c>
      <c r="H529" s="360" t="s">
        <v>233</v>
      </c>
      <c r="I529" s="360" t="s">
        <v>252</v>
      </c>
      <c r="J529" s="360" t="s">
        <v>311</v>
      </c>
      <c r="K529" s="348"/>
      <c r="L529" s="360" t="s">
        <v>333</v>
      </c>
      <c r="M529" s="360" t="s">
        <v>352</v>
      </c>
      <c r="N529" s="360" t="s">
        <v>434</v>
      </c>
      <c r="O529" s="360" t="s">
        <v>452</v>
      </c>
      <c r="P529" s="360" t="s">
        <v>462</v>
      </c>
      <c r="Q529" s="360" t="s">
        <v>466</v>
      </c>
      <c r="R529" s="360" t="s">
        <v>493</v>
      </c>
      <c r="S529" s="360" t="s">
        <v>519</v>
      </c>
      <c r="T529" s="360" t="s">
        <v>570</v>
      </c>
      <c r="U529" s="360" t="s">
        <v>594</v>
      </c>
      <c r="V529" s="360" t="s">
        <v>657</v>
      </c>
      <c r="Z529" s="52"/>
      <c r="AC529" s="348"/>
    </row>
    <row r="530" spans="1:29" ht="13.5" customHeight="1" thickBot="1" x14ac:dyDescent="0.25">
      <c r="A530" s="644"/>
      <c r="B530" s="361"/>
      <c r="C530" s="361"/>
      <c r="D530" s="361"/>
      <c r="E530" s="361"/>
      <c r="F530" s="361"/>
      <c r="G530" s="361"/>
      <c r="H530" s="361"/>
      <c r="I530" s="361"/>
      <c r="J530" s="361"/>
      <c r="K530" s="348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205.20000000000002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226.2</v>
      </c>
      <c r="F531" s="46">
        <f>IFERROR(W132*1,"0")+IFERROR(W133*1,"0")+IFERROR(W134*1,"0")+IFERROR(W135*1,"0")</f>
        <v>608.70000000000005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357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329.25</v>
      </c>
      <c r="N531" s="46">
        <f>IFERROR(W291*1,"0")+IFERROR(W292*1,"0")+IFERROR(W293*1,"0")+IFERROR(W294*1,"0")+IFERROR(W295*1,"0")+IFERROR(W296*1,"0")+IFERROR(W297*1,"0")+IFERROR(W298*1,"0")+IFERROR(W302*1,"0")+IFERROR(W303*1,"0")</f>
        <v>32.400000000000006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5919.6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2956.2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134.4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33.6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7138.56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A8:C8"/>
    <mergeCell ref="A10:C10"/>
    <mergeCell ref="A43:X43"/>
    <mergeCell ref="N182:R182"/>
    <mergeCell ref="D184:E184"/>
    <mergeCell ref="N474:T474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29:E29"/>
    <mergeCell ref="N233:R233"/>
    <mergeCell ref="A324:X324"/>
    <mergeCell ref="D336:E336"/>
    <mergeCell ref="D435:E435"/>
    <mergeCell ref="D407:E407"/>
    <mergeCell ref="A416:X416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353:X353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