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5CD894D-74AF-4AA8-BC71-268EA1C130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Z576" i="1" s="1"/>
  <c r="Y574" i="1"/>
  <c r="Y577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Z562" i="1" s="1"/>
  <c r="Y558" i="1"/>
  <c r="Y563" i="1" s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Y543" i="1"/>
  <c r="X543" i="1"/>
  <c r="BP542" i="1"/>
  <c r="BO542" i="1"/>
  <c r="BN542" i="1"/>
  <c r="BM542" i="1"/>
  <c r="Z542" i="1"/>
  <c r="Z543" i="1" s="1"/>
  <c r="Y542" i="1"/>
  <c r="Y544" i="1" s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P536" i="1"/>
  <c r="BO536" i="1"/>
  <c r="BN536" i="1"/>
  <c r="BM536" i="1"/>
  <c r="Z536" i="1"/>
  <c r="Y536" i="1"/>
  <c r="P536" i="1"/>
  <c r="X534" i="1"/>
  <c r="X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Y524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Y501" i="1"/>
  <c r="X501" i="1"/>
  <c r="BP500" i="1"/>
  <c r="BO500" i="1"/>
  <c r="BN500" i="1"/>
  <c r="BM500" i="1"/>
  <c r="Z500" i="1"/>
  <c r="Y500" i="1"/>
  <c r="P500" i="1"/>
  <c r="BO499" i="1"/>
  <c r="BM499" i="1"/>
  <c r="Y499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P478" i="1"/>
  <c r="X476" i="1"/>
  <c r="X475" i="1"/>
  <c r="BO474" i="1"/>
  <c r="BM474" i="1"/>
  <c r="Y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BP469" i="1"/>
  <c r="BO469" i="1"/>
  <c r="BN469" i="1"/>
  <c r="BM469" i="1"/>
  <c r="Z469" i="1"/>
  <c r="Y469" i="1"/>
  <c r="Y475" i="1" s="1"/>
  <c r="P469" i="1"/>
  <c r="X467" i="1"/>
  <c r="Y466" i="1"/>
  <c r="X466" i="1"/>
  <c r="BP465" i="1"/>
  <c r="BO465" i="1"/>
  <c r="BN465" i="1"/>
  <c r="BM465" i="1"/>
  <c r="Z465" i="1"/>
  <c r="Z466" i="1" s="1"/>
  <c r="Y465" i="1"/>
  <c r="Y467" i="1" s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Y426" i="1"/>
  <c r="X426" i="1"/>
  <c r="BP425" i="1"/>
  <c r="BO425" i="1"/>
  <c r="BN425" i="1"/>
  <c r="BM425" i="1"/>
  <c r="Z425" i="1"/>
  <c r="Z426" i="1" s="1"/>
  <c r="Y425" i="1"/>
  <c r="P425" i="1"/>
  <c r="X421" i="1"/>
  <c r="Y420" i="1"/>
  <c r="X420" i="1"/>
  <c r="BP419" i="1"/>
  <c r="BO419" i="1"/>
  <c r="BN419" i="1"/>
  <c r="BM419" i="1"/>
  <c r="Z419" i="1"/>
  <c r="Z420" i="1" s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7" i="1" s="1"/>
  <c r="P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V613" i="1" s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Y315" i="1"/>
  <c r="Y318" i="1" s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Q613" i="1" s="1"/>
  <c r="P280" i="1"/>
  <c r="X277" i="1"/>
  <c r="Y276" i="1"/>
  <c r="X276" i="1"/>
  <c r="BP275" i="1"/>
  <c r="BO275" i="1"/>
  <c r="BN275" i="1"/>
  <c r="BM275" i="1"/>
  <c r="Z275" i="1"/>
  <c r="Z276" i="1" s="1"/>
  <c r="Y275" i="1"/>
  <c r="P613" i="1" s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39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BO221" i="1"/>
  <c r="BM221" i="1"/>
  <c r="Y221" i="1"/>
  <c r="P221" i="1"/>
  <c r="BP220" i="1"/>
  <c r="BO220" i="1"/>
  <c r="BN220" i="1"/>
  <c r="BM220" i="1"/>
  <c r="Z220" i="1"/>
  <c r="Y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Y200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Y195" i="1" s="1"/>
  <c r="P187" i="1"/>
  <c r="BP186" i="1"/>
  <c r="BO186" i="1"/>
  <c r="BN186" i="1"/>
  <c r="BM186" i="1"/>
  <c r="Z186" i="1"/>
  <c r="Y186" i="1"/>
  <c r="P186" i="1"/>
  <c r="X182" i="1"/>
  <c r="Y181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6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68" i="1" s="1"/>
  <c r="P164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40" i="1" s="1"/>
  <c r="P134" i="1"/>
  <c r="BP133" i="1"/>
  <c r="BO133" i="1"/>
  <c r="BN133" i="1"/>
  <c r="BM133" i="1"/>
  <c r="Z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Y130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BO92" i="1"/>
  <c r="BM92" i="1"/>
  <c r="Y92" i="1"/>
  <c r="Y95" i="1" s="1"/>
  <c r="X90" i="1"/>
  <c r="Y89" i="1"/>
  <c r="X89" i="1"/>
  <c r="BP88" i="1"/>
  <c r="BO88" i="1"/>
  <c r="BN88" i="1"/>
  <c r="BM88" i="1"/>
  <c r="Z88" i="1"/>
  <c r="Y88" i="1"/>
  <c r="BP87" i="1"/>
  <c r="BO87" i="1"/>
  <c r="BN87" i="1"/>
  <c r="BM87" i="1"/>
  <c r="Z87" i="1"/>
  <c r="Y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Z89" i="1" s="1"/>
  <c r="Y83" i="1"/>
  <c r="Y90" i="1" s="1"/>
  <c r="X81" i="1"/>
  <c r="X80" i="1"/>
  <c r="BO79" i="1"/>
  <c r="BM79" i="1"/>
  <c r="Y79" i="1"/>
  <c r="Y81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5" i="1" s="1"/>
  <c r="P69" i="1"/>
  <c r="BP68" i="1"/>
  <c r="BO68" i="1"/>
  <c r="BN68" i="1"/>
  <c r="BM68" i="1"/>
  <c r="Z68" i="1"/>
  <c r="Y68" i="1"/>
  <c r="P68" i="1"/>
  <c r="X65" i="1"/>
  <c r="Y64" i="1"/>
  <c r="X64" i="1"/>
  <c r="BP63" i="1"/>
  <c r="BO63" i="1"/>
  <c r="BN63" i="1"/>
  <c r="BM63" i="1"/>
  <c r="Z63" i="1"/>
  <c r="Y63" i="1"/>
  <c r="BP62" i="1"/>
  <c r="BO62" i="1"/>
  <c r="BN62" i="1"/>
  <c r="BM62" i="1"/>
  <c r="Z62" i="1"/>
  <c r="Z64" i="1" s="1"/>
  <c r="Y62" i="1"/>
  <c r="Y65" i="1" s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Y37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03" i="1"/>
  <c r="Z27" i="1"/>
  <c r="Z36" i="1" s="1"/>
  <c r="BN27" i="1"/>
  <c r="BP27" i="1"/>
  <c r="Z29" i="1"/>
  <c r="BN29" i="1"/>
  <c r="Z34" i="1"/>
  <c r="BN34" i="1"/>
  <c r="C613" i="1"/>
  <c r="Z54" i="1"/>
  <c r="Z59" i="1" s="1"/>
  <c r="BN54" i="1"/>
  <c r="BP54" i="1"/>
  <c r="Z56" i="1"/>
  <c r="BN56" i="1"/>
  <c r="Z58" i="1"/>
  <c r="BN58" i="1"/>
  <c r="Y59" i="1"/>
  <c r="D613" i="1"/>
  <c r="Z69" i="1"/>
  <c r="Z75" i="1" s="1"/>
  <c r="BN69" i="1"/>
  <c r="BP69" i="1"/>
  <c r="Z71" i="1"/>
  <c r="BN71" i="1"/>
  <c r="Z72" i="1"/>
  <c r="BN72" i="1"/>
  <c r="Z73" i="1"/>
  <c r="BN73" i="1"/>
  <c r="Y76" i="1"/>
  <c r="Z79" i="1"/>
  <c r="Z80" i="1" s="1"/>
  <c r="BN79" i="1"/>
  <c r="BP79" i="1"/>
  <c r="Z92" i="1"/>
  <c r="BN92" i="1"/>
  <c r="BP92" i="1"/>
  <c r="Z93" i="1"/>
  <c r="BN93" i="1"/>
  <c r="Y94" i="1"/>
  <c r="Z97" i="1"/>
  <c r="BN97" i="1"/>
  <c r="BP97" i="1"/>
  <c r="Z99" i="1"/>
  <c r="BN99" i="1"/>
  <c r="Y100" i="1"/>
  <c r="Z104" i="1"/>
  <c r="Z107" i="1" s="1"/>
  <c r="BN104" i="1"/>
  <c r="BP104" i="1"/>
  <c r="Y108" i="1"/>
  <c r="Z111" i="1"/>
  <c r="Z115" i="1" s="1"/>
  <c r="BN111" i="1"/>
  <c r="BP111" i="1"/>
  <c r="Z113" i="1"/>
  <c r="BN113" i="1"/>
  <c r="F613" i="1"/>
  <c r="Z120" i="1"/>
  <c r="Z124" i="1" s="1"/>
  <c r="BN120" i="1"/>
  <c r="BP120" i="1"/>
  <c r="Z122" i="1"/>
  <c r="BN122" i="1"/>
  <c r="Y125" i="1"/>
  <c r="Z128" i="1"/>
  <c r="Z130" i="1" s="1"/>
  <c r="BN128" i="1"/>
  <c r="BP128" i="1"/>
  <c r="Z134" i="1"/>
  <c r="Z139" i="1" s="1"/>
  <c r="BN134" i="1"/>
  <c r="BP134" i="1"/>
  <c r="Z136" i="1"/>
  <c r="BN136" i="1"/>
  <c r="Z138" i="1"/>
  <c r="BN138" i="1"/>
  <c r="Z142" i="1"/>
  <c r="Z144" i="1" s="1"/>
  <c r="BN142" i="1"/>
  <c r="BP142" i="1"/>
  <c r="Y145" i="1"/>
  <c r="G613" i="1"/>
  <c r="Z149" i="1"/>
  <c r="Z150" i="1" s="1"/>
  <c r="BN149" i="1"/>
  <c r="BP149" i="1"/>
  <c r="Y150" i="1"/>
  <c r="Z153" i="1"/>
  <c r="Z155" i="1" s="1"/>
  <c r="BN153" i="1"/>
  <c r="BP153" i="1"/>
  <c r="Y156" i="1"/>
  <c r="Z159" i="1"/>
  <c r="Z160" i="1" s="1"/>
  <c r="BN159" i="1"/>
  <c r="BP159" i="1"/>
  <c r="Z164" i="1"/>
  <c r="BN164" i="1"/>
  <c r="BP164" i="1"/>
  <c r="Z166" i="1"/>
  <c r="BN166" i="1"/>
  <c r="Y167" i="1"/>
  <c r="BP171" i="1"/>
  <c r="BN171" i="1"/>
  <c r="Z171" i="1"/>
  <c r="Z175" i="1" s="1"/>
  <c r="Y175" i="1"/>
  <c r="Z181" i="1"/>
  <c r="BP179" i="1"/>
  <c r="BN179" i="1"/>
  <c r="Z179" i="1"/>
  <c r="BP189" i="1"/>
  <c r="BN189" i="1"/>
  <c r="Z189" i="1"/>
  <c r="BP193" i="1"/>
  <c r="BN193" i="1"/>
  <c r="Z193" i="1"/>
  <c r="J613" i="1"/>
  <c r="Y201" i="1"/>
  <c r="BP198" i="1"/>
  <c r="BN198" i="1"/>
  <c r="Z198" i="1"/>
  <c r="Z200" i="1" s="1"/>
  <c r="Y205" i="1"/>
  <c r="BP210" i="1"/>
  <c r="BN210" i="1"/>
  <c r="Z210" i="1"/>
  <c r="BP214" i="1"/>
  <c r="BN214" i="1"/>
  <c r="Z214" i="1"/>
  <c r="Y230" i="1"/>
  <c r="BP222" i="1"/>
  <c r="BN222" i="1"/>
  <c r="Z222" i="1"/>
  <c r="BP234" i="1"/>
  <c r="BN234" i="1"/>
  <c r="Z234" i="1"/>
  <c r="BP247" i="1"/>
  <c r="BN247" i="1"/>
  <c r="Z247" i="1"/>
  <c r="BP255" i="1"/>
  <c r="BN255" i="1"/>
  <c r="Z255" i="1"/>
  <c r="BP260" i="1"/>
  <c r="BN260" i="1"/>
  <c r="Z260" i="1"/>
  <c r="BP267" i="1"/>
  <c r="BN267" i="1"/>
  <c r="Z267" i="1"/>
  <c r="BP269" i="1"/>
  <c r="BN269" i="1"/>
  <c r="Z269" i="1"/>
  <c r="R613" i="1"/>
  <c r="BP290" i="1"/>
  <c r="BN290" i="1"/>
  <c r="Z290" i="1"/>
  <c r="Y307" i="1"/>
  <c r="BP322" i="1"/>
  <c r="BN322" i="1"/>
  <c r="Z322" i="1"/>
  <c r="Z325" i="1" s="1"/>
  <c r="BP330" i="1"/>
  <c r="BN330" i="1"/>
  <c r="Z330" i="1"/>
  <c r="Y334" i="1"/>
  <c r="Y340" i="1"/>
  <c r="BP337" i="1"/>
  <c r="BN337" i="1"/>
  <c r="Z337" i="1"/>
  <c r="Y341" i="1"/>
  <c r="Z353" i="1"/>
  <c r="BP351" i="1"/>
  <c r="BN351" i="1"/>
  <c r="Z351" i="1"/>
  <c r="Y353" i="1"/>
  <c r="BP414" i="1"/>
  <c r="BN414" i="1"/>
  <c r="Z414" i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H613" i="1"/>
  <c r="H9" i="1"/>
  <c r="Y24" i="1"/>
  <c r="Y107" i="1"/>
  <c r="BP173" i="1"/>
  <c r="BN173" i="1"/>
  <c r="Z173" i="1"/>
  <c r="BP187" i="1"/>
  <c r="BN187" i="1"/>
  <c r="Z187" i="1"/>
  <c r="Z194" i="1" s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Z216" i="1" s="1"/>
  <c r="BP212" i="1"/>
  <c r="BN212" i="1"/>
  <c r="Z212" i="1"/>
  <c r="Y216" i="1"/>
  <c r="BP221" i="1"/>
  <c r="BN221" i="1"/>
  <c r="Z221" i="1"/>
  <c r="Z230" i="1" s="1"/>
  <c r="BP229" i="1"/>
  <c r="BN229" i="1"/>
  <c r="Z229" i="1"/>
  <c r="Y231" i="1"/>
  <c r="Y239" i="1"/>
  <c r="BP233" i="1"/>
  <c r="BN233" i="1"/>
  <c r="Z233" i="1"/>
  <c r="Z238" i="1" s="1"/>
  <c r="Y238" i="1"/>
  <c r="BP244" i="1"/>
  <c r="BN244" i="1"/>
  <c r="Z244" i="1"/>
  <c r="Z250" i="1" s="1"/>
  <c r="BP249" i="1"/>
  <c r="BN249" i="1"/>
  <c r="Z249" i="1"/>
  <c r="Y251" i="1"/>
  <c r="M613" i="1"/>
  <c r="Y263" i="1"/>
  <c r="BP254" i="1"/>
  <c r="BN254" i="1"/>
  <c r="Z254" i="1"/>
  <c r="Z262" i="1" s="1"/>
  <c r="BP257" i="1"/>
  <c r="BN257" i="1"/>
  <c r="Z257" i="1"/>
  <c r="Y262" i="1"/>
  <c r="O613" i="1"/>
  <c r="Y271" i="1"/>
  <c r="BP266" i="1"/>
  <c r="BN266" i="1"/>
  <c r="Z266" i="1"/>
  <c r="BP268" i="1"/>
  <c r="BN268" i="1"/>
  <c r="Z268" i="1"/>
  <c r="BP270" i="1"/>
  <c r="BN270" i="1"/>
  <c r="Z270" i="1"/>
  <c r="Y272" i="1"/>
  <c r="BP288" i="1"/>
  <c r="BN288" i="1"/>
  <c r="Z288" i="1"/>
  <c r="Z292" i="1" s="1"/>
  <c r="Y292" i="1"/>
  <c r="BP306" i="1"/>
  <c r="BN306" i="1"/>
  <c r="Z306" i="1"/>
  <c r="Z307" i="1" s="1"/>
  <c r="Y308" i="1"/>
  <c r="Z318" i="1"/>
  <c r="BP315" i="1"/>
  <c r="BN315" i="1"/>
  <c r="Z315" i="1"/>
  <c r="BP370" i="1"/>
  <c r="BN370" i="1"/>
  <c r="Z370" i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Y390" i="1"/>
  <c r="X613" i="1"/>
  <c r="Y403" i="1"/>
  <c r="BP398" i="1"/>
  <c r="BN398" i="1"/>
  <c r="Z398" i="1"/>
  <c r="Y402" i="1"/>
  <c r="BP406" i="1"/>
  <c r="BN406" i="1"/>
  <c r="Z406" i="1"/>
  <c r="Z408" i="1" s="1"/>
  <c r="Y408" i="1"/>
  <c r="BP430" i="1"/>
  <c r="BN430" i="1"/>
  <c r="Z430" i="1"/>
  <c r="BP432" i="1"/>
  <c r="BN432" i="1"/>
  <c r="Z432" i="1"/>
  <c r="BP436" i="1"/>
  <c r="BN436" i="1"/>
  <c r="Z436" i="1"/>
  <c r="BP440" i="1"/>
  <c r="BN440" i="1"/>
  <c r="Z440" i="1"/>
  <c r="BP447" i="1"/>
  <c r="BN447" i="1"/>
  <c r="Z447" i="1"/>
  <c r="Y450" i="1"/>
  <c r="BP454" i="1"/>
  <c r="BN454" i="1"/>
  <c r="Z454" i="1"/>
  <c r="Z455" i="1" s="1"/>
  <c r="Y456" i="1"/>
  <c r="Y461" i="1"/>
  <c r="BP458" i="1"/>
  <c r="BN458" i="1"/>
  <c r="Z458" i="1"/>
  <c r="Y462" i="1"/>
  <c r="BP474" i="1"/>
  <c r="BN474" i="1"/>
  <c r="Z474" i="1"/>
  <c r="Y476" i="1"/>
  <c r="Y481" i="1"/>
  <c r="BP478" i="1"/>
  <c r="BN478" i="1"/>
  <c r="Z478" i="1"/>
  <c r="Z480" i="1" s="1"/>
  <c r="Y480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I613" i="1"/>
  <c r="Y194" i="1"/>
  <c r="K613" i="1"/>
  <c r="Y250" i="1"/>
  <c r="Y277" i="1"/>
  <c r="Y284" i="1"/>
  <c r="Y293" i="1"/>
  <c r="Y298" i="1"/>
  <c r="T613" i="1"/>
  <c r="Y303" i="1"/>
  <c r="U613" i="1"/>
  <c r="Y319" i="1"/>
  <c r="Y325" i="1"/>
  <c r="BP324" i="1"/>
  <c r="BN324" i="1"/>
  <c r="Z324" i="1"/>
  <c r="Y326" i="1"/>
  <c r="Y335" i="1"/>
  <c r="BP328" i="1"/>
  <c r="BN328" i="1"/>
  <c r="Z328" i="1"/>
  <c r="Z334" i="1" s="1"/>
  <c r="BP332" i="1"/>
  <c r="BN332" i="1"/>
  <c r="Z332" i="1"/>
  <c r="BP339" i="1"/>
  <c r="BN339" i="1"/>
  <c r="Z339" i="1"/>
  <c r="BP345" i="1"/>
  <c r="BN345" i="1"/>
  <c r="Z345" i="1"/>
  <c r="Z347" i="1" s="1"/>
  <c r="Y354" i="1"/>
  <c r="Z364" i="1"/>
  <c r="BP362" i="1"/>
  <c r="BN362" i="1"/>
  <c r="Z362" i="1"/>
  <c r="BP372" i="1"/>
  <c r="BN372" i="1"/>
  <c r="Z372" i="1"/>
  <c r="Z378" i="1" s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Z416" i="1"/>
  <c r="BP412" i="1"/>
  <c r="BN412" i="1"/>
  <c r="Z412" i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BP473" i="1"/>
  <c r="BN473" i="1"/>
  <c r="Z473" i="1"/>
  <c r="Z475" i="1" s="1"/>
  <c r="BP493" i="1"/>
  <c r="BN493" i="1"/>
  <c r="Z493" i="1"/>
  <c r="Z495" i="1" s="1"/>
  <c r="Y495" i="1"/>
  <c r="BP529" i="1"/>
  <c r="BN529" i="1"/>
  <c r="Z529" i="1"/>
  <c r="Y533" i="1"/>
  <c r="Z539" i="1"/>
  <c r="BP537" i="1"/>
  <c r="BN537" i="1"/>
  <c r="Z537" i="1"/>
  <c r="Y539" i="1"/>
  <c r="Y359" i="1"/>
  <c r="W613" i="1"/>
  <c r="Y379" i="1"/>
  <c r="Y613" i="1"/>
  <c r="Y427" i="1"/>
  <c r="AB613" i="1"/>
  <c r="Y502" i="1"/>
  <c r="BP499" i="1"/>
  <c r="BN499" i="1"/>
  <c r="Z499" i="1"/>
  <c r="Z501" i="1" s="1"/>
  <c r="BP511" i="1"/>
  <c r="BN511" i="1"/>
  <c r="Z511" i="1"/>
  <c r="BP515" i="1"/>
  <c r="BN515" i="1"/>
  <c r="Z515" i="1"/>
  <c r="BP523" i="1"/>
  <c r="BN523" i="1"/>
  <c r="Z523" i="1"/>
  <c r="Z524" i="1" s="1"/>
  <c r="Y525" i="1"/>
  <c r="Y534" i="1"/>
  <c r="BP527" i="1"/>
  <c r="BN527" i="1"/>
  <c r="Z527" i="1"/>
  <c r="Z533" i="1" s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71" i="1" l="1"/>
  <c r="Z555" i="1"/>
  <c r="Z461" i="1"/>
  <c r="Z402" i="1"/>
  <c r="Z389" i="1"/>
  <c r="Z271" i="1"/>
  <c r="Z519" i="1"/>
  <c r="Z167" i="1"/>
  <c r="Z100" i="1"/>
  <c r="Z94" i="1"/>
  <c r="Y607" i="1"/>
  <c r="Y604" i="1"/>
  <c r="Z450" i="1"/>
  <c r="Z583" i="1"/>
  <c r="Y603" i="1"/>
  <c r="Z340" i="1"/>
  <c r="Y605" i="1"/>
  <c r="Z608" i="1"/>
  <c r="Y606" i="1" l="1"/>
</calcChain>
</file>

<file path=xl/sharedStrings.xml><?xml version="1.0" encoding="utf-8"?>
<sst xmlns="http://schemas.openxmlformats.org/spreadsheetml/2006/main" count="2522" uniqueCount="828">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</sst>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1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7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87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72" t="s">
        <v>0</v>
      </c>
      <c r="E1" s="414"/>
      <c r="F1" s="414"/>
      <c r="G1" s="12" t="s">
        <v>1</v>
      </c>
      <c r="H1" s="472" t="s">
        <v>2</v>
      </c>
      <c r="I1" s="414"/>
      <c r="J1" s="414"/>
      <c r="K1" s="414"/>
      <c r="L1" s="414"/>
      <c r="M1" s="414"/>
      <c r="N1" s="414"/>
      <c r="O1" s="414"/>
      <c r="P1" s="414"/>
      <c r="Q1" s="414"/>
      <c r="R1" s="413" t="s">
        <v>3</v>
      </c>
      <c r="S1" s="414"/>
      <c r="T1" s="4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37" t="s">
        <v>8</v>
      </c>
      <c r="B5" s="475"/>
      <c r="C5" s="476"/>
      <c r="D5" s="482"/>
      <c r="E5" s="483"/>
      <c r="F5" s="734" t="s">
        <v>9</v>
      </c>
      <c r="G5" s="476"/>
      <c r="H5" s="482"/>
      <c r="I5" s="669"/>
      <c r="J5" s="669"/>
      <c r="K5" s="669"/>
      <c r="L5" s="669"/>
      <c r="M5" s="483"/>
      <c r="N5" s="58"/>
      <c r="P5" s="24" t="s">
        <v>10</v>
      </c>
      <c r="Q5" s="749">
        <v>45515</v>
      </c>
      <c r="R5" s="536"/>
      <c r="T5" s="579" t="s">
        <v>11</v>
      </c>
      <c r="U5" s="580"/>
      <c r="V5" s="583" t="s">
        <v>12</v>
      </c>
      <c r="W5" s="536"/>
      <c r="AB5" s="51"/>
      <c r="AC5" s="51"/>
      <c r="AD5" s="51"/>
      <c r="AE5" s="51"/>
    </row>
    <row r="6" spans="1:32" s="375" customFormat="1" ht="24" customHeight="1" x14ac:dyDescent="0.2">
      <c r="A6" s="537" t="s">
        <v>13</v>
      </c>
      <c r="B6" s="475"/>
      <c r="C6" s="47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36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Воскресенье</v>
      </c>
      <c r="R6" s="390"/>
      <c r="T6" s="590" t="s">
        <v>16</v>
      </c>
      <c r="U6" s="580"/>
      <c r="V6" s="656" t="s">
        <v>17</v>
      </c>
      <c r="W6" s="436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0"/>
      <c r="U7" s="580"/>
      <c r="V7" s="657"/>
      <c r="W7" s="658"/>
      <c r="AB7" s="51"/>
      <c r="AC7" s="51"/>
      <c r="AD7" s="51"/>
      <c r="AE7" s="51"/>
    </row>
    <row r="8" spans="1:32" s="375" customFormat="1" ht="25.5" customHeight="1" x14ac:dyDescent="0.2">
      <c r="A8" s="775" t="s">
        <v>18</v>
      </c>
      <c r="B8" s="397"/>
      <c r="C8" s="398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0.375</v>
      </c>
      <c r="R8" s="450"/>
      <c r="T8" s="400"/>
      <c r="U8" s="580"/>
      <c r="V8" s="657"/>
      <c r="W8" s="658"/>
      <c r="AB8" s="51"/>
      <c r="AC8" s="51"/>
      <c r="AD8" s="51"/>
      <c r="AE8" s="51"/>
    </row>
    <row r="9" spans="1:32" s="375" customFormat="1" ht="39.950000000000003" customHeight="1" x14ac:dyDescent="0.2">
      <c r="A9" s="5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57"/>
      <c r="E9" s="402"/>
      <c r="F9" s="5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73"/>
      <c r="P9" s="26" t="s">
        <v>20</v>
      </c>
      <c r="Q9" s="530"/>
      <c r="R9" s="531"/>
      <c r="T9" s="400"/>
      <c r="U9" s="580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57"/>
      <c r="E10" s="402"/>
      <c r="F10" s="5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47" t="str">
        <f>IFERROR(VLOOKUP($D$10,Proxy,2,FALSE),"")</f>
        <v/>
      </c>
      <c r="I10" s="400"/>
      <c r="J10" s="400"/>
      <c r="K10" s="400"/>
      <c r="L10" s="400"/>
      <c r="M10" s="400"/>
      <c r="N10" s="374"/>
      <c r="P10" s="26" t="s">
        <v>21</v>
      </c>
      <c r="Q10" s="591"/>
      <c r="R10" s="592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5"/>
      <c r="R11" s="536"/>
      <c r="U11" s="24" t="s">
        <v>26</v>
      </c>
      <c r="V11" s="699" t="s">
        <v>27</v>
      </c>
      <c r="W11" s="531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75" t="s">
        <v>28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6"/>
      <c r="N12" s="62"/>
      <c r="P12" s="24" t="s">
        <v>29</v>
      </c>
      <c r="Q12" s="543"/>
      <c r="R12" s="450"/>
      <c r="S12" s="23"/>
      <c r="U12" s="24"/>
      <c r="V12" s="414"/>
      <c r="W12" s="400"/>
      <c r="AB12" s="51"/>
      <c r="AC12" s="51"/>
      <c r="AD12" s="51"/>
      <c r="AE12" s="51"/>
    </row>
    <row r="13" spans="1:32" s="375" customFormat="1" ht="23.25" customHeight="1" x14ac:dyDescent="0.2">
      <c r="A13" s="575" t="s">
        <v>30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5"/>
      <c r="M13" s="476"/>
      <c r="N13" s="62"/>
      <c r="O13" s="26"/>
      <c r="P13" s="26" t="s">
        <v>31</v>
      </c>
      <c r="Q13" s="699"/>
      <c r="R13" s="5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75" t="s">
        <v>32</v>
      </c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5"/>
      <c r="M14" s="4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11" t="s">
        <v>33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6"/>
      <c r="N15" s="63"/>
      <c r="P15" s="567" t="s">
        <v>34</v>
      </c>
      <c r="Q15" s="414"/>
      <c r="R15" s="414"/>
      <c r="S15" s="414"/>
      <c r="T15" s="4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1" t="s">
        <v>35</v>
      </c>
      <c r="B17" s="431" t="s">
        <v>36</v>
      </c>
      <c r="C17" s="554" t="s">
        <v>37</v>
      </c>
      <c r="D17" s="431" t="s">
        <v>38</v>
      </c>
      <c r="E17" s="507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31" t="s">
        <v>49</v>
      </c>
      <c r="Q17" s="506"/>
      <c r="R17" s="506"/>
      <c r="S17" s="506"/>
      <c r="T17" s="507"/>
      <c r="U17" s="774" t="s">
        <v>50</v>
      </c>
      <c r="V17" s="476"/>
      <c r="W17" s="431" t="s">
        <v>51</v>
      </c>
      <c r="X17" s="431" t="s">
        <v>52</v>
      </c>
      <c r="Y17" s="772" t="s">
        <v>53</v>
      </c>
      <c r="Z17" s="43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729"/>
      <c r="AF17" s="730"/>
      <c r="AG17" s="521"/>
      <c r="BD17" s="630" t="s">
        <v>59</v>
      </c>
    </row>
    <row r="18" spans="1:68" ht="14.25" customHeight="1" x14ac:dyDescent="0.2">
      <c r="A18" s="432"/>
      <c r="B18" s="432"/>
      <c r="C18" s="432"/>
      <c r="D18" s="508"/>
      <c r="E18" s="510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508"/>
      <c r="Q18" s="509"/>
      <c r="R18" s="509"/>
      <c r="S18" s="509"/>
      <c r="T18" s="510"/>
      <c r="U18" s="376" t="s">
        <v>60</v>
      </c>
      <c r="V18" s="376" t="s">
        <v>61</v>
      </c>
      <c r="W18" s="432"/>
      <c r="X18" s="432"/>
      <c r="Y18" s="773"/>
      <c r="Z18" s="432"/>
      <c r="AA18" s="646"/>
      <c r="AB18" s="646"/>
      <c r="AC18" s="646"/>
      <c r="AD18" s="731"/>
      <c r="AE18" s="732"/>
      <c r="AF18" s="733"/>
      <c r="AG18" s="522"/>
      <c r="BD18" s="400"/>
    </row>
    <row r="19" spans="1:68" ht="27.75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customHeight="1" x14ac:dyDescent="0.25">
      <c r="A20" s="469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77"/>
      <c r="AB20" s="377"/>
      <c r="AC20" s="377"/>
    </row>
    <row r="21" spans="1:68" ht="14.25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9">
        <v>4680115885004</v>
      </c>
      <c r="E22" s="390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6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7"/>
      <c r="P23" s="396" t="s">
        <v>69</v>
      </c>
      <c r="Q23" s="397"/>
      <c r="R23" s="397"/>
      <c r="S23" s="397"/>
      <c r="T23" s="397"/>
      <c r="U23" s="397"/>
      <c r="V23" s="39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7"/>
      <c r="P24" s="396" t="s">
        <v>69</v>
      </c>
      <c r="Q24" s="397"/>
      <c r="R24" s="397"/>
      <c r="S24" s="397"/>
      <c r="T24" s="397"/>
      <c r="U24" s="397"/>
      <c r="V24" s="39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9">
        <v>4680115885912</v>
      </c>
      <c r="E26" s="390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9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9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9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9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9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">
        <v>85</v>
      </c>
      <c r="Q31" s="387"/>
      <c r="R31" s="387"/>
      <c r="S31" s="387"/>
      <c r="T31" s="38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6" t="s">
        <v>88</v>
      </c>
      <c r="Q32" s="387"/>
      <c r="R32" s="387"/>
      <c r="S32" s="387"/>
      <c r="T32" s="38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91</v>
      </c>
      <c r="Q33" s="387"/>
      <c r="R33" s="387"/>
      <c r="S33" s="387"/>
      <c r="T33" s="38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6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7"/>
      <c r="P36" s="396" t="s">
        <v>69</v>
      </c>
      <c r="Q36" s="397"/>
      <c r="R36" s="397"/>
      <c r="S36" s="397"/>
      <c r="T36" s="397"/>
      <c r="U36" s="397"/>
      <c r="V36" s="398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7"/>
      <c r="P37" s="396" t="s">
        <v>69</v>
      </c>
      <c r="Q37" s="397"/>
      <c r="R37" s="397"/>
      <c r="S37" s="397"/>
      <c r="T37" s="397"/>
      <c r="U37" s="397"/>
      <c r="V37" s="398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customHeight="1" x14ac:dyDescent="0.25">
      <c r="A38" s="399" t="s">
        <v>96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8"/>
      <c r="AB38" s="378"/>
      <c r="AC38" s="378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6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7"/>
      <c r="P40" s="396" t="s">
        <v>69</v>
      </c>
      <c r="Q40" s="397"/>
      <c r="R40" s="397"/>
      <c r="S40" s="397"/>
      <c r="T40" s="397"/>
      <c r="U40" s="397"/>
      <c r="V40" s="398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7"/>
      <c r="P41" s="396" t="s">
        <v>69</v>
      </c>
      <c r="Q41" s="397"/>
      <c r="R41" s="397"/>
      <c r="S41" s="397"/>
      <c r="T41" s="397"/>
      <c r="U41" s="397"/>
      <c r="V41" s="398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customHeight="1" x14ac:dyDescent="0.25">
      <c r="A42" s="399" t="s">
        <v>101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8"/>
      <c r="AB42" s="378"/>
      <c r="AC42" s="378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6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7"/>
      <c r="P44" s="396" t="s">
        <v>69</v>
      </c>
      <c r="Q44" s="397"/>
      <c r="R44" s="397"/>
      <c r="S44" s="397"/>
      <c r="T44" s="397"/>
      <c r="U44" s="397"/>
      <c r="V44" s="398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7"/>
      <c r="P45" s="396" t="s">
        <v>69</v>
      </c>
      <c r="Q45" s="397"/>
      <c r="R45" s="397"/>
      <c r="S45" s="397"/>
      <c r="T45" s="397"/>
      <c r="U45" s="397"/>
      <c r="V45" s="398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customHeight="1" x14ac:dyDescent="0.25">
      <c r="A46" s="399" t="s">
        <v>105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8"/>
      <c r="AB46" s="378"/>
      <c r="AC46" s="378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6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7"/>
      <c r="P48" s="396" t="s">
        <v>69</v>
      </c>
      <c r="Q48" s="397"/>
      <c r="R48" s="397"/>
      <c r="S48" s="397"/>
      <c r="T48" s="397"/>
      <c r="U48" s="397"/>
      <c r="V48" s="398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7"/>
      <c r="P49" s="396" t="s">
        <v>69</v>
      </c>
      <c r="Q49" s="397"/>
      <c r="R49" s="397"/>
      <c r="S49" s="397"/>
      <c r="T49" s="397"/>
      <c r="U49" s="397"/>
      <c r="V49" s="398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customHeight="1" x14ac:dyDescent="0.2">
      <c r="A50" s="438" t="s">
        <v>108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customHeight="1" x14ac:dyDescent="0.25">
      <c r="A51" s="469" t="s">
        <v>109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77"/>
      <c r="AB51" s="377"/>
      <c r="AC51" s="377"/>
    </row>
    <row r="52" spans="1:68" ht="14.25" customHeight="1" x14ac:dyDescent="0.25">
      <c r="A52" s="399" t="s">
        <v>110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8"/>
      <c r="AB52" s="378"/>
      <c r="AC52" s="378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2">
        <v>100</v>
      </c>
      <c r="Y53" s="383">
        <f t="shared" ref="Y53:Y58" si="6">IFERROR(IF(X53="",0,CEILING((X53/$H53),1)*$H53),"")</f>
        <v>108</v>
      </c>
      <c r="Z53" s="36">
        <f>IFERROR(IF(Y53=0,"",ROUNDUP(Y53/H53,0)*0.02175),"")</f>
        <v>0.21749999999999997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104.44444444444444</v>
      </c>
      <c r="BN53" s="64">
        <f t="shared" ref="BN53:BN58" si="8">IFERROR(Y53*I53/H53,"0")</f>
        <v>112.8</v>
      </c>
      <c r="BO53" s="64">
        <f t="shared" ref="BO53:BO58" si="9">IFERROR(1/J53*(X53/H53),"0")</f>
        <v>0.16534391534391535</v>
      </c>
      <c r="BP53" s="64">
        <f t="shared" ref="BP53:BP58" si="10">IFERROR(1/J53*(Y53/H53),"0")</f>
        <v>0.17857142857142855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2">
        <v>392</v>
      </c>
      <c r="Y56" s="383">
        <f t="shared" si="6"/>
        <v>392</v>
      </c>
      <c r="Z56" s="36">
        <f>IFERROR(IF(Y56=0,"",ROUNDUP(Y56/H56,0)*0.00937),"")</f>
        <v>0.91825999999999997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415.52000000000004</v>
      </c>
      <c r="BN56" s="64">
        <f t="shared" si="8"/>
        <v>415.52000000000004</v>
      </c>
      <c r="BO56" s="64">
        <f t="shared" si="9"/>
        <v>0.81666666666666665</v>
      </c>
      <c r="BP56" s="64">
        <f t="shared" si="10"/>
        <v>0.81666666666666665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7"/>
      <c r="P59" s="396" t="s">
        <v>69</v>
      </c>
      <c r="Q59" s="397"/>
      <c r="R59" s="397"/>
      <c r="S59" s="397"/>
      <c r="T59" s="397"/>
      <c r="U59" s="397"/>
      <c r="V59" s="398"/>
      <c r="W59" s="37" t="s">
        <v>70</v>
      </c>
      <c r="X59" s="384">
        <f>IFERROR(X53/H53,"0")+IFERROR(X54/H54,"0")+IFERROR(X55/H55,"0")+IFERROR(X56/H56,"0")+IFERROR(X57/H57,"0")+IFERROR(X58/H58,"0")</f>
        <v>107.25925925925927</v>
      </c>
      <c r="Y59" s="384">
        <f>IFERROR(Y53/H53,"0")+IFERROR(Y54/H54,"0")+IFERROR(Y55/H55,"0")+IFERROR(Y56/H56,"0")+IFERROR(Y57/H57,"0")+IFERROR(Y58/H58,"0")</f>
        <v>108</v>
      </c>
      <c r="Z59" s="384">
        <f>IFERROR(IF(Z53="",0,Z53),"0")+IFERROR(IF(Z54="",0,Z54),"0")+IFERROR(IF(Z55="",0,Z55),"0")+IFERROR(IF(Z56="",0,Z56),"0")+IFERROR(IF(Z57="",0,Z57),"0")+IFERROR(IF(Z58="",0,Z58),"0")</f>
        <v>1.1357599999999999</v>
      </c>
      <c r="AA59" s="385"/>
      <c r="AB59" s="385"/>
      <c r="AC59" s="385"/>
    </row>
    <row r="60" spans="1:68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7"/>
      <c r="P60" s="396" t="s">
        <v>69</v>
      </c>
      <c r="Q60" s="397"/>
      <c r="R60" s="397"/>
      <c r="S60" s="397"/>
      <c r="T60" s="397"/>
      <c r="U60" s="397"/>
      <c r="V60" s="398"/>
      <c r="W60" s="37" t="s">
        <v>68</v>
      </c>
      <c r="X60" s="384">
        <f>IFERROR(SUM(X53:X58),"0")</f>
        <v>492</v>
      </c>
      <c r="Y60" s="384">
        <f>IFERROR(SUM(Y53:Y58),"0")</f>
        <v>500</v>
      </c>
      <c r="Z60" s="37"/>
      <c r="AA60" s="385"/>
      <c r="AB60" s="385"/>
      <c r="AC60" s="385"/>
    </row>
    <row r="61" spans="1:68" ht="14.25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8"/>
      <c r="AB61" s="378"/>
      <c r="AC61" s="378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7" t="s">
        <v>127</v>
      </c>
      <c r="Q62" s="387"/>
      <c r="R62" s="387"/>
      <c r="S62" s="387"/>
      <c r="T62" s="388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128</v>
      </c>
      <c r="B63" s="54" t="s">
        <v>129</v>
      </c>
      <c r="C63" s="31">
        <v>4301051820</v>
      </c>
      <c r="D63" s="389">
        <v>4680115884915</v>
      </c>
      <c r="E63" s="390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2" t="s">
        <v>130</v>
      </c>
      <c r="Q63" s="387"/>
      <c r="R63" s="387"/>
      <c r="S63" s="387"/>
      <c r="T63" s="388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6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7"/>
      <c r="P64" s="396" t="s">
        <v>69</v>
      </c>
      <c r="Q64" s="397"/>
      <c r="R64" s="397"/>
      <c r="S64" s="397"/>
      <c r="T64" s="397"/>
      <c r="U64" s="397"/>
      <c r="V64" s="398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7"/>
      <c r="P65" s="396" t="s">
        <v>69</v>
      </c>
      <c r="Q65" s="397"/>
      <c r="R65" s="397"/>
      <c r="S65" s="397"/>
      <c r="T65" s="397"/>
      <c r="U65" s="397"/>
      <c r="V65" s="398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customHeight="1" x14ac:dyDescent="0.25">
      <c r="A66" s="469" t="s">
        <v>131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77"/>
      <c r="AB66" s="377"/>
      <c r="AC66" s="377"/>
    </row>
    <row r="67" spans="1:68" ht="14.25" customHeight="1" x14ac:dyDescent="0.25">
      <c r="A67" s="399" t="s">
        <v>110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8"/>
      <c r="AB67" s="378"/>
      <c r="AC67" s="378"/>
    </row>
    <row r="68" spans="1:68" ht="27" customHeight="1" x14ac:dyDescent="0.25">
      <c r="A68" s="54" t="s">
        <v>132</v>
      </c>
      <c r="B68" s="54" t="s">
        <v>133</v>
      </c>
      <c r="C68" s="31">
        <v>4301011481</v>
      </c>
      <c r="D68" s="389">
        <v>4680115881426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9">
        <v>4680115881426</v>
      </c>
      <c r="E69" s="390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2">
        <v>0</v>
      </c>
      <c r="Y69" s="383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136</v>
      </c>
      <c r="B70" s="54" t="s">
        <v>137</v>
      </c>
      <c r="C70" s="31">
        <v>4301011386</v>
      </c>
      <c r="D70" s="389">
        <v>4680115880283</v>
      </c>
      <c r="E70" s="390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4301011432</v>
      </c>
      <c r="D71" s="389">
        <v>4680115882720</v>
      </c>
      <c r="E71" s="390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140</v>
      </c>
      <c r="B72" s="54" t="s">
        <v>141</v>
      </c>
      <c r="C72" s="31">
        <v>4301011458</v>
      </c>
      <c r="D72" s="389">
        <v>4680115881525</v>
      </c>
      <c r="E72" s="390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48" t="s">
        <v>142</v>
      </c>
      <c r="Q72" s="387"/>
      <c r="R72" s="387"/>
      <c r="S72" s="387"/>
      <c r="T72" s="388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144</v>
      </c>
      <c r="B73" s="54" t="s">
        <v>145</v>
      </c>
      <c r="C73" s="31">
        <v>4301012008</v>
      </c>
      <c r="D73" s="389">
        <v>4680115881525</v>
      </c>
      <c r="E73" s="390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392" t="s">
        <v>147</v>
      </c>
      <c r="Q73" s="387"/>
      <c r="R73" s="387"/>
      <c r="S73" s="387"/>
      <c r="T73" s="388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9">
        <v>4680115881419</v>
      </c>
      <c r="E74" s="390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2">
        <v>1575</v>
      </c>
      <c r="Y74" s="383">
        <f t="shared" si="11"/>
        <v>1575</v>
      </c>
      <c r="Z74" s="36">
        <f>IFERROR(IF(Y74=0,"",ROUNDUP(Y74/H74,0)*0.00937),"")</f>
        <v>3.2795000000000001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1659</v>
      </c>
      <c r="BN74" s="64">
        <f t="shared" si="13"/>
        <v>1659</v>
      </c>
      <c r="BO74" s="64">
        <f t="shared" si="14"/>
        <v>2.9166666666666665</v>
      </c>
      <c r="BP74" s="64">
        <f t="shared" si="15"/>
        <v>2.9166666666666665</v>
      </c>
    </row>
    <row r="75" spans="1:68" x14ac:dyDescent="0.2">
      <c r="A75" s="406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7"/>
      <c r="P75" s="396" t="s">
        <v>69</v>
      </c>
      <c r="Q75" s="397"/>
      <c r="R75" s="397"/>
      <c r="S75" s="397"/>
      <c r="T75" s="397"/>
      <c r="U75" s="397"/>
      <c r="V75" s="398"/>
      <c r="W75" s="37" t="s">
        <v>70</v>
      </c>
      <c r="X75" s="384">
        <f>IFERROR(X68/H68,"0")+IFERROR(X69/H69,"0")+IFERROR(X70/H70,"0")+IFERROR(X71/H71,"0")+IFERROR(X72/H72,"0")+IFERROR(X73/H73,"0")+IFERROR(X74/H74,"0")</f>
        <v>350</v>
      </c>
      <c r="Y75" s="384">
        <f>IFERROR(Y68/H68,"0")+IFERROR(Y69/H69,"0")+IFERROR(Y70/H70,"0")+IFERROR(Y71/H71,"0")+IFERROR(Y72/H72,"0")+IFERROR(Y73/H73,"0")+IFERROR(Y74/H74,"0")</f>
        <v>350</v>
      </c>
      <c r="Z75" s="384">
        <f>IFERROR(IF(Z68="",0,Z68),"0")+IFERROR(IF(Z69="",0,Z69),"0")+IFERROR(IF(Z70="",0,Z70),"0")+IFERROR(IF(Z71="",0,Z71),"0")+IFERROR(IF(Z72="",0,Z72),"0")+IFERROR(IF(Z73="",0,Z73),"0")+IFERROR(IF(Z74="",0,Z74),"0")</f>
        <v>3.2795000000000001</v>
      </c>
      <c r="AA75" s="385"/>
      <c r="AB75" s="385"/>
      <c r="AC75" s="385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7"/>
      <c r="P76" s="396" t="s">
        <v>69</v>
      </c>
      <c r="Q76" s="397"/>
      <c r="R76" s="397"/>
      <c r="S76" s="397"/>
      <c r="T76" s="397"/>
      <c r="U76" s="397"/>
      <c r="V76" s="398"/>
      <c r="W76" s="37" t="s">
        <v>68</v>
      </c>
      <c r="X76" s="384">
        <f>IFERROR(SUM(X68:X74),"0")</f>
        <v>1575</v>
      </c>
      <c r="Y76" s="384">
        <f>IFERROR(SUM(Y68:Y74),"0")</f>
        <v>1575</v>
      </c>
      <c r="Z76" s="37"/>
      <c r="AA76" s="385"/>
      <c r="AB76" s="385"/>
      <c r="AC76" s="385"/>
    </row>
    <row r="77" spans="1:68" ht="14.25" customHeight="1" x14ac:dyDescent="0.25">
      <c r="A77" s="399" t="s">
        <v>151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8"/>
      <c r="AB77" s="378"/>
      <c r="AC77" s="378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9">
        <v>4680115881440</v>
      </c>
      <c r="E78" s="390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2">
        <v>100</v>
      </c>
      <c r="Y78" s="383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9">
        <v>4680115881433</v>
      </c>
      <c r="E79" s="390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2">
        <v>45</v>
      </c>
      <c r="Y79" s="383">
        <f>IFERROR(IF(X79="",0,CEILING((X79/$H79),1)*$H79),"")</f>
        <v>45.900000000000006</v>
      </c>
      <c r="Z79" s="36">
        <f>IFERROR(IF(Y79=0,"",ROUNDUP(Y79/H79,0)*0.00753),"")</f>
        <v>0.12801000000000001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48.333333333333329</v>
      </c>
      <c r="BN79" s="64">
        <f>IFERROR(Y79*I79/H79,"0")</f>
        <v>49.300000000000004</v>
      </c>
      <c r="BO79" s="64">
        <f>IFERROR(1/J79*(X79/H79),"0")</f>
        <v>0.10683760683760682</v>
      </c>
      <c r="BP79" s="64">
        <f>IFERROR(1/J79*(Y79/H79),"0")</f>
        <v>0.10897435897435898</v>
      </c>
    </row>
    <row r="80" spans="1:68" x14ac:dyDescent="0.2">
      <c r="A80" s="406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7"/>
      <c r="P80" s="396" t="s">
        <v>69</v>
      </c>
      <c r="Q80" s="397"/>
      <c r="R80" s="397"/>
      <c r="S80" s="397"/>
      <c r="T80" s="397"/>
      <c r="U80" s="397"/>
      <c r="V80" s="398"/>
      <c r="W80" s="37" t="s">
        <v>70</v>
      </c>
      <c r="X80" s="384">
        <f>IFERROR(X78/H78,"0")+IFERROR(X79/H79,"0")</f>
        <v>25.925925925925924</v>
      </c>
      <c r="Y80" s="384">
        <f>IFERROR(Y78/H78,"0")+IFERROR(Y79/H79,"0")</f>
        <v>27</v>
      </c>
      <c r="Z80" s="384">
        <f>IFERROR(IF(Z78="",0,Z78),"0")+IFERROR(IF(Z79="",0,Z79),"0")</f>
        <v>0.34550999999999998</v>
      </c>
      <c r="AA80" s="385"/>
      <c r="AB80" s="385"/>
      <c r="AC80" s="385"/>
    </row>
    <row r="81" spans="1:68" x14ac:dyDescent="0.2">
      <c r="A81" s="400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7"/>
      <c r="P81" s="396" t="s">
        <v>69</v>
      </c>
      <c r="Q81" s="397"/>
      <c r="R81" s="397"/>
      <c r="S81" s="397"/>
      <c r="T81" s="397"/>
      <c r="U81" s="397"/>
      <c r="V81" s="398"/>
      <c r="W81" s="37" t="s">
        <v>68</v>
      </c>
      <c r="X81" s="384">
        <f>IFERROR(SUM(X78:X79),"0")</f>
        <v>145</v>
      </c>
      <c r="Y81" s="384">
        <f>IFERROR(SUM(Y78:Y79),"0")</f>
        <v>153.9</v>
      </c>
      <c r="Z81" s="37"/>
      <c r="AA81" s="385"/>
      <c r="AB81" s="385"/>
      <c r="AC81" s="385"/>
    </row>
    <row r="82" spans="1:68" ht="14.25" customHeight="1" x14ac:dyDescent="0.25">
      <c r="A82" s="399" t="s">
        <v>63</v>
      </c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378"/>
      <c r="AB82" s="378"/>
      <c r="AC82" s="378"/>
    </row>
    <row r="83" spans="1:68" ht="16.5" customHeight="1" x14ac:dyDescent="0.25">
      <c r="A83" s="54" t="s">
        <v>156</v>
      </c>
      <c r="B83" s="54" t="s">
        <v>157</v>
      </c>
      <c r="C83" s="31">
        <v>4301031242</v>
      </c>
      <c r="D83" s="389">
        <v>4680115885066</v>
      </c>
      <c r="E83" s="390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7" t="s">
        <v>158</v>
      </c>
      <c r="Q83" s="387"/>
      <c r="R83" s="387"/>
      <c r="S83" s="387"/>
      <c r="T83" s="388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customHeight="1" x14ac:dyDescent="0.25">
      <c r="A84" s="54" t="s">
        <v>160</v>
      </c>
      <c r="B84" s="54" t="s">
        <v>161</v>
      </c>
      <c r="C84" s="31">
        <v>4301031243</v>
      </c>
      <c r="D84" s="389">
        <v>4680115885073</v>
      </c>
      <c r="E84" s="390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4" t="s">
        <v>162</v>
      </c>
      <c r="Q84" s="387"/>
      <c r="R84" s="387"/>
      <c r="S84" s="387"/>
      <c r="T84" s="388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163</v>
      </c>
      <c r="B85" s="54" t="s">
        <v>164</v>
      </c>
      <c r="C85" s="31">
        <v>4301031240</v>
      </c>
      <c r="D85" s="389">
        <v>4680115885042</v>
      </c>
      <c r="E85" s="390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8" t="s">
        <v>165</v>
      </c>
      <c r="Q85" s="387"/>
      <c r="R85" s="387"/>
      <c r="S85" s="387"/>
      <c r="T85" s="388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166</v>
      </c>
      <c r="B86" s="54" t="s">
        <v>167</v>
      </c>
      <c r="C86" s="31">
        <v>4301031241</v>
      </c>
      <c r="D86" s="389">
        <v>4680115885059</v>
      </c>
      <c r="E86" s="390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8" t="s">
        <v>168</v>
      </c>
      <c r="Q86" s="387"/>
      <c r="R86" s="387"/>
      <c r="S86" s="387"/>
      <c r="T86" s="388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169</v>
      </c>
      <c r="B87" s="54" t="s">
        <v>170</v>
      </c>
      <c r="C87" s="31">
        <v>4301031315</v>
      </c>
      <c r="D87" s="389">
        <v>4680115885080</v>
      </c>
      <c r="E87" s="390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6" t="s">
        <v>171</v>
      </c>
      <c r="Q87" s="387"/>
      <c r="R87" s="387"/>
      <c r="S87" s="387"/>
      <c r="T87" s="388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172</v>
      </c>
      <c r="B88" s="54" t="s">
        <v>173</v>
      </c>
      <c r="C88" s="31">
        <v>4301031316</v>
      </c>
      <c r="D88" s="389">
        <v>4680115885097</v>
      </c>
      <c r="E88" s="390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">
        <v>174</v>
      </c>
      <c r="Q88" s="387"/>
      <c r="R88" s="387"/>
      <c r="S88" s="387"/>
      <c r="T88" s="388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06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7"/>
      <c r="P89" s="396" t="s">
        <v>69</v>
      </c>
      <c r="Q89" s="397"/>
      <c r="R89" s="397"/>
      <c r="S89" s="397"/>
      <c r="T89" s="397"/>
      <c r="U89" s="397"/>
      <c r="V89" s="398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7"/>
      <c r="P90" s="396" t="s">
        <v>69</v>
      </c>
      <c r="Q90" s="397"/>
      <c r="R90" s="397"/>
      <c r="S90" s="397"/>
      <c r="T90" s="397"/>
      <c r="U90" s="397"/>
      <c r="V90" s="398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customHeight="1" x14ac:dyDescent="0.25">
      <c r="A91" s="399" t="s">
        <v>71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378"/>
      <c r="AB91" s="378"/>
      <c r="AC91" s="378"/>
    </row>
    <row r="92" spans="1:68" ht="16.5" customHeight="1" x14ac:dyDescent="0.25">
      <c r="A92" s="54" t="s">
        <v>175</v>
      </c>
      <c r="B92" s="54" t="s">
        <v>176</v>
      </c>
      <c r="C92" s="31">
        <v>4301051827</v>
      </c>
      <c r="D92" s="389">
        <v>4680115884403</v>
      </c>
      <c r="E92" s="390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">
        <v>177</v>
      </c>
      <c r="Q92" s="387"/>
      <c r="R92" s="387"/>
      <c r="S92" s="387"/>
      <c r="T92" s="388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9">
        <v>4680115884311</v>
      </c>
      <c r="E93" s="390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4" t="s">
        <v>180</v>
      </c>
      <c r="Q93" s="387"/>
      <c r="R93" s="387"/>
      <c r="S93" s="387"/>
      <c r="T93" s="388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06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7"/>
      <c r="P94" s="396" t="s">
        <v>69</v>
      </c>
      <c r="Q94" s="397"/>
      <c r="R94" s="397"/>
      <c r="S94" s="397"/>
      <c r="T94" s="397"/>
      <c r="U94" s="397"/>
      <c r="V94" s="398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x14ac:dyDescent="0.2">
      <c r="A95" s="400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7"/>
      <c r="P95" s="396" t="s">
        <v>69</v>
      </c>
      <c r="Q95" s="397"/>
      <c r="R95" s="397"/>
      <c r="S95" s="397"/>
      <c r="T95" s="397"/>
      <c r="U95" s="397"/>
      <c r="V95" s="398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customHeight="1" x14ac:dyDescent="0.25">
      <c r="A96" s="399" t="s">
        <v>181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  <c r="AA96" s="378"/>
      <c r="AB96" s="378"/>
      <c r="AC96" s="378"/>
    </row>
    <row r="97" spans="1:68" ht="27" customHeight="1" x14ac:dyDescent="0.25">
      <c r="A97" s="54" t="s">
        <v>182</v>
      </c>
      <c r="B97" s="54" t="s">
        <v>183</v>
      </c>
      <c r="C97" s="31">
        <v>4301060366</v>
      </c>
      <c r="D97" s="389">
        <v>4680115881532</v>
      </c>
      <c r="E97" s="390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5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9">
        <v>4680115881532</v>
      </c>
      <c r="E98" s="390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2">
        <v>110</v>
      </c>
      <c r="Y98" s="383">
        <f>IFERROR(IF(X98="",0,CEILING((X98/$H98),1)*$H98),"")</f>
        <v>117.60000000000001</v>
      </c>
      <c r="Z98" s="36">
        <f>IFERROR(IF(Y98=0,"",ROUNDUP(Y98/H98,0)*0.02175),"")</f>
        <v>0.30449999999999999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117.38571428571429</v>
      </c>
      <c r="BN98" s="64">
        <f>IFERROR(Y98*I98/H98,"0")</f>
        <v>125.49600000000001</v>
      </c>
      <c r="BO98" s="64">
        <f>IFERROR(1/J98*(X98/H98),"0")</f>
        <v>0.23384353741496597</v>
      </c>
      <c r="BP98" s="64">
        <f>IFERROR(1/J98*(Y98/H98),"0")</f>
        <v>0.25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9">
        <v>4680115881464</v>
      </c>
      <c r="E99" s="390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6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7"/>
      <c r="P100" s="396" t="s">
        <v>69</v>
      </c>
      <c r="Q100" s="397"/>
      <c r="R100" s="397"/>
      <c r="S100" s="397"/>
      <c r="T100" s="397"/>
      <c r="U100" s="397"/>
      <c r="V100" s="398"/>
      <c r="W100" s="37" t="s">
        <v>70</v>
      </c>
      <c r="X100" s="384">
        <f>IFERROR(X97/H97,"0")+IFERROR(X98/H98,"0")+IFERROR(X99/H99,"0")</f>
        <v>13.095238095238095</v>
      </c>
      <c r="Y100" s="384">
        <f>IFERROR(Y97/H97,"0")+IFERROR(Y98/H98,"0")+IFERROR(Y99/H99,"0")</f>
        <v>14</v>
      </c>
      <c r="Z100" s="384">
        <f>IFERROR(IF(Z97="",0,Z97),"0")+IFERROR(IF(Z98="",0,Z98),"0")+IFERROR(IF(Z99="",0,Z99),"0")</f>
        <v>0.30449999999999999</v>
      </c>
      <c r="AA100" s="385"/>
      <c r="AB100" s="385"/>
      <c r="AC100" s="385"/>
    </row>
    <row r="101" spans="1:68" x14ac:dyDescent="0.2">
      <c r="A101" s="400"/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7"/>
      <c r="P101" s="396" t="s">
        <v>69</v>
      </c>
      <c r="Q101" s="397"/>
      <c r="R101" s="397"/>
      <c r="S101" s="397"/>
      <c r="T101" s="397"/>
      <c r="U101" s="397"/>
      <c r="V101" s="398"/>
      <c r="W101" s="37" t="s">
        <v>68</v>
      </c>
      <c r="X101" s="384">
        <f>IFERROR(SUM(X97:X99),"0")</f>
        <v>110</v>
      </c>
      <c r="Y101" s="384">
        <f>IFERROR(SUM(Y97:Y99),"0")</f>
        <v>117.60000000000001</v>
      </c>
      <c r="Z101" s="37"/>
      <c r="AA101" s="385"/>
      <c r="AB101" s="385"/>
      <c r="AC101" s="385"/>
    </row>
    <row r="102" spans="1:68" ht="16.5" customHeight="1" x14ac:dyDescent="0.25">
      <c r="A102" s="469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377"/>
      <c r="AB102" s="377"/>
      <c r="AC102" s="377"/>
    </row>
    <row r="103" spans="1:68" ht="14.25" customHeight="1" x14ac:dyDescent="0.25">
      <c r="A103" s="399" t="s">
        <v>110</v>
      </c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  <c r="AA103" s="378"/>
      <c r="AB103" s="378"/>
      <c r="AC103" s="378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9">
        <v>4680115881327</v>
      </c>
      <c r="E104" s="390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190</v>
      </c>
      <c r="B105" s="54" t="s">
        <v>191</v>
      </c>
      <c r="C105" s="31">
        <v>4301011476</v>
      </c>
      <c r="D105" s="389">
        <v>4680115881518</v>
      </c>
      <c r="E105" s="390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9">
        <v>4680115881303</v>
      </c>
      <c r="E106" s="390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79" t="s">
        <v>194</v>
      </c>
      <c r="Q106" s="387"/>
      <c r="R106" s="387"/>
      <c r="S106" s="387"/>
      <c r="T106" s="388"/>
      <c r="U106" s="34"/>
      <c r="V106" s="34"/>
      <c r="W106" s="35" t="s">
        <v>68</v>
      </c>
      <c r="X106" s="382">
        <v>540</v>
      </c>
      <c r="Y106" s="383">
        <f>IFERROR(IF(X106="",0,CEILING((X106/$H106),1)*$H106),"")</f>
        <v>540</v>
      </c>
      <c r="Z106" s="36">
        <f>IFERROR(IF(Y106=0,"",ROUNDUP(Y106/H106,0)*0.00937),"")</f>
        <v>1.1244000000000001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565.20000000000005</v>
      </c>
      <c r="BN106" s="64">
        <f>IFERROR(Y106*I106/H106,"0")</f>
        <v>565.20000000000005</v>
      </c>
      <c r="BO106" s="64">
        <f>IFERROR(1/J106*(X106/H106),"0")</f>
        <v>1</v>
      </c>
      <c r="BP106" s="64">
        <f>IFERROR(1/J106*(Y106/H106),"0")</f>
        <v>1</v>
      </c>
    </row>
    <row r="107" spans="1:68" x14ac:dyDescent="0.2">
      <c r="A107" s="406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7"/>
      <c r="P107" s="396" t="s">
        <v>69</v>
      </c>
      <c r="Q107" s="397"/>
      <c r="R107" s="397"/>
      <c r="S107" s="397"/>
      <c r="T107" s="397"/>
      <c r="U107" s="397"/>
      <c r="V107" s="398"/>
      <c r="W107" s="37" t="s">
        <v>70</v>
      </c>
      <c r="X107" s="384">
        <f>IFERROR(X104/H104,"0")+IFERROR(X105/H105,"0")+IFERROR(X106/H106,"0")</f>
        <v>120</v>
      </c>
      <c r="Y107" s="384">
        <f>IFERROR(Y104/H104,"0")+IFERROR(Y105/H105,"0")+IFERROR(Y106/H106,"0")</f>
        <v>120</v>
      </c>
      <c r="Z107" s="384">
        <f>IFERROR(IF(Z104="",0,Z104),"0")+IFERROR(IF(Z105="",0,Z105),"0")+IFERROR(IF(Z106="",0,Z106),"0")</f>
        <v>1.1244000000000001</v>
      </c>
      <c r="AA107" s="385"/>
      <c r="AB107" s="385"/>
      <c r="AC107" s="385"/>
    </row>
    <row r="108" spans="1:68" x14ac:dyDescent="0.2">
      <c r="A108" s="400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7"/>
      <c r="P108" s="396" t="s">
        <v>69</v>
      </c>
      <c r="Q108" s="397"/>
      <c r="R108" s="397"/>
      <c r="S108" s="397"/>
      <c r="T108" s="397"/>
      <c r="U108" s="397"/>
      <c r="V108" s="398"/>
      <c r="W108" s="37" t="s">
        <v>68</v>
      </c>
      <c r="X108" s="384">
        <f>IFERROR(SUM(X104:X106),"0")</f>
        <v>540</v>
      </c>
      <c r="Y108" s="384">
        <f>IFERROR(SUM(Y104:Y106),"0")</f>
        <v>540</v>
      </c>
      <c r="Z108" s="37"/>
      <c r="AA108" s="385"/>
      <c r="AB108" s="385"/>
      <c r="AC108" s="385"/>
    </row>
    <row r="109" spans="1:68" ht="14.25" customHeight="1" x14ac:dyDescent="0.25">
      <c r="A109" s="399" t="s">
        <v>71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378"/>
      <c r="AB109" s="378"/>
      <c r="AC109" s="378"/>
    </row>
    <row r="110" spans="1:68" ht="27" customHeight="1" x14ac:dyDescent="0.25">
      <c r="A110" s="54" t="s">
        <v>195</v>
      </c>
      <c r="B110" s="54" t="s">
        <v>196</v>
      </c>
      <c r="C110" s="31">
        <v>4301051543</v>
      </c>
      <c r="D110" s="389">
        <v>4607091386967</v>
      </c>
      <c r="E110" s="390"/>
      <c r="F110" s="381">
        <v>1.4</v>
      </c>
      <c r="G110" s="32">
        <v>6</v>
      </c>
      <c r="H110" s="381">
        <v>8.4</v>
      </c>
      <c r="I110" s="381">
        <v>8.9640000000000004</v>
      </c>
      <c r="J110" s="32">
        <v>56</v>
      </c>
      <c r="K110" s="32" t="s">
        <v>113</v>
      </c>
      <c r="L110" s="32"/>
      <c r="M110" s="33" t="s">
        <v>67</v>
      </c>
      <c r="N110" s="33"/>
      <c r="O110" s="32">
        <v>45</v>
      </c>
      <c r="P110" s="7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7"/>
      <c r="R110" s="387"/>
      <c r="S110" s="387"/>
      <c r="T110" s="388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4301051437</v>
      </c>
      <c r="D111" s="389">
        <v>4607091386967</v>
      </c>
      <c r="E111" s="390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7"/>
      <c r="R111" s="387"/>
      <c r="S111" s="387"/>
      <c r="T111" s="388"/>
      <c r="U111" s="34"/>
      <c r="V111" s="34"/>
      <c r="W111" s="35" t="s">
        <v>68</v>
      </c>
      <c r="X111" s="382">
        <v>0</v>
      </c>
      <c r="Y111" s="383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9">
        <v>4607091385731</v>
      </c>
      <c r="E112" s="390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2">
        <v>734.4</v>
      </c>
      <c r="Y112" s="383">
        <f>IFERROR(IF(X112="",0,CEILING((X112/$H112),1)*$H112),"")</f>
        <v>734.40000000000009</v>
      </c>
      <c r="Z112" s="36">
        <f>IFERROR(IF(Y112=0,"",ROUNDUP(Y112/H112,0)*0.00753),"")</f>
        <v>2.0481600000000002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808.3839999999999</v>
      </c>
      <c r="BN112" s="64">
        <f>IFERROR(Y112*I112/H112,"0")</f>
        <v>808.38400000000001</v>
      </c>
      <c r="BO112" s="64">
        <f>IFERROR(1/J112*(X112/H112),"0")</f>
        <v>1.7435897435897436</v>
      </c>
      <c r="BP112" s="64">
        <f>IFERROR(1/J112*(Y112/H112),"0")</f>
        <v>1.7435897435897436</v>
      </c>
    </row>
    <row r="113" spans="1:68" ht="16.5" customHeight="1" x14ac:dyDescent="0.25">
      <c r="A113" s="54" t="s">
        <v>200</v>
      </c>
      <c r="B113" s="54" t="s">
        <v>201</v>
      </c>
      <c r="C113" s="31">
        <v>4301051438</v>
      </c>
      <c r="D113" s="389">
        <v>4680115880894</v>
      </c>
      <c r="E113" s="390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9">
        <v>4680115880214</v>
      </c>
      <c r="E114" s="390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6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7"/>
      <c r="P115" s="396" t="s">
        <v>69</v>
      </c>
      <c r="Q115" s="397"/>
      <c r="R115" s="397"/>
      <c r="S115" s="397"/>
      <c r="T115" s="397"/>
      <c r="U115" s="397"/>
      <c r="V115" s="398"/>
      <c r="W115" s="37" t="s">
        <v>70</v>
      </c>
      <c r="X115" s="384">
        <f>IFERROR(X110/H110,"0")+IFERROR(X111/H111,"0")+IFERROR(X112/H112,"0")+IFERROR(X113/H113,"0")+IFERROR(X114/H114,"0")</f>
        <v>272</v>
      </c>
      <c r="Y115" s="384">
        <f>IFERROR(Y110/H110,"0")+IFERROR(Y111/H111,"0")+IFERROR(Y112/H112,"0")+IFERROR(Y113/H113,"0")+IFERROR(Y114/H114,"0")</f>
        <v>272</v>
      </c>
      <c r="Z115" s="384">
        <f>IFERROR(IF(Z110="",0,Z110),"0")+IFERROR(IF(Z111="",0,Z111),"0")+IFERROR(IF(Z112="",0,Z112),"0")+IFERROR(IF(Z113="",0,Z113),"0")+IFERROR(IF(Z114="",0,Z114),"0")</f>
        <v>2.0481600000000002</v>
      </c>
      <c r="AA115" s="385"/>
      <c r="AB115" s="385"/>
      <c r="AC115" s="385"/>
    </row>
    <row r="116" spans="1:68" x14ac:dyDescent="0.2">
      <c r="A116" s="400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7"/>
      <c r="P116" s="396" t="s">
        <v>69</v>
      </c>
      <c r="Q116" s="397"/>
      <c r="R116" s="397"/>
      <c r="S116" s="397"/>
      <c r="T116" s="397"/>
      <c r="U116" s="397"/>
      <c r="V116" s="398"/>
      <c r="W116" s="37" t="s">
        <v>68</v>
      </c>
      <c r="X116" s="384">
        <f>IFERROR(SUM(X110:X114),"0")</f>
        <v>734.4</v>
      </c>
      <c r="Y116" s="384">
        <f>IFERROR(SUM(Y110:Y114),"0")</f>
        <v>734.40000000000009</v>
      </c>
      <c r="Z116" s="37"/>
      <c r="AA116" s="385"/>
      <c r="AB116" s="385"/>
      <c r="AC116" s="385"/>
    </row>
    <row r="117" spans="1:68" ht="16.5" customHeight="1" x14ac:dyDescent="0.25">
      <c r="A117" s="469" t="s">
        <v>204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377"/>
      <c r="AB117" s="377"/>
      <c r="AC117" s="377"/>
    </row>
    <row r="118" spans="1:68" ht="14.25" customHeight="1" x14ac:dyDescent="0.25">
      <c r="A118" s="399" t="s">
        <v>110</v>
      </c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378"/>
      <c r="AB118" s="378"/>
      <c r="AC118" s="378"/>
    </row>
    <row r="119" spans="1:68" ht="16.5" customHeight="1" x14ac:dyDescent="0.25">
      <c r="A119" s="54" t="s">
        <v>205</v>
      </c>
      <c r="B119" s="54" t="s">
        <v>206</v>
      </c>
      <c r="C119" s="31">
        <v>4301011703</v>
      </c>
      <c r="D119" s="389">
        <v>4680115882133</v>
      </c>
      <c r="E119" s="390"/>
      <c r="F119" s="381">
        <v>1.4</v>
      </c>
      <c r="G119" s="32">
        <v>8</v>
      </c>
      <c r="H119" s="381">
        <v>11.2</v>
      </c>
      <c r="I119" s="381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205</v>
      </c>
      <c r="B120" s="54" t="s">
        <v>207</v>
      </c>
      <c r="C120" s="31">
        <v>4301011514</v>
      </c>
      <c r="D120" s="389">
        <v>4680115882133</v>
      </c>
      <c r="E120" s="390"/>
      <c r="F120" s="381">
        <v>1.35</v>
      </c>
      <c r="G120" s="32">
        <v>8</v>
      </c>
      <c r="H120" s="381">
        <v>10.8</v>
      </c>
      <c r="I120" s="381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208</v>
      </c>
      <c r="B121" s="54" t="s">
        <v>209</v>
      </c>
      <c r="C121" s="31">
        <v>4301011417</v>
      </c>
      <c r="D121" s="389">
        <v>4680115880269</v>
      </c>
      <c r="E121" s="390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9">
        <v>4680115880429</v>
      </c>
      <c r="E122" s="390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2">
        <v>1395</v>
      </c>
      <c r="Y122" s="383">
        <f>IFERROR(IF(X122="",0,CEILING((X122/$H122),1)*$H122),"")</f>
        <v>1395</v>
      </c>
      <c r="Z122" s="36">
        <f>IFERROR(IF(Y122=0,"",ROUNDUP(Y122/H122,0)*0.00937),"")</f>
        <v>2.9047000000000001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1469.4</v>
      </c>
      <c r="BN122" s="64">
        <f>IFERROR(Y122*I122/H122,"0")</f>
        <v>1469.4</v>
      </c>
      <c r="BO122" s="64">
        <f>IFERROR(1/J122*(X122/H122),"0")</f>
        <v>2.5833333333333335</v>
      </c>
      <c r="BP122" s="64">
        <f>IFERROR(1/J122*(Y122/H122),"0")</f>
        <v>2.5833333333333335</v>
      </c>
    </row>
    <row r="123" spans="1:68" ht="16.5" customHeight="1" x14ac:dyDescent="0.25">
      <c r="A123" s="54" t="s">
        <v>212</v>
      </c>
      <c r="B123" s="54" t="s">
        <v>213</v>
      </c>
      <c r="C123" s="31">
        <v>4301011462</v>
      </c>
      <c r="D123" s="389">
        <v>4680115881457</v>
      </c>
      <c r="E123" s="390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6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7"/>
      <c r="P124" s="396" t="s">
        <v>69</v>
      </c>
      <c r="Q124" s="397"/>
      <c r="R124" s="397"/>
      <c r="S124" s="397"/>
      <c r="T124" s="397"/>
      <c r="U124" s="397"/>
      <c r="V124" s="398"/>
      <c r="W124" s="37" t="s">
        <v>70</v>
      </c>
      <c r="X124" s="384">
        <f>IFERROR(X119/H119,"0")+IFERROR(X120/H120,"0")+IFERROR(X121/H121,"0")+IFERROR(X122/H122,"0")+IFERROR(X123/H123,"0")</f>
        <v>310</v>
      </c>
      <c r="Y124" s="384">
        <f>IFERROR(Y119/H119,"0")+IFERROR(Y120/H120,"0")+IFERROR(Y121/H121,"0")+IFERROR(Y122/H122,"0")+IFERROR(Y123/H123,"0")</f>
        <v>310</v>
      </c>
      <c r="Z124" s="384">
        <f>IFERROR(IF(Z119="",0,Z119),"0")+IFERROR(IF(Z120="",0,Z120),"0")+IFERROR(IF(Z121="",0,Z121),"0")+IFERROR(IF(Z122="",0,Z122),"0")+IFERROR(IF(Z123="",0,Z123),"0")</f>
        <v>2.9047000000000001</v>
      </c>
      <c r="AA124" s="385"/>
      <c r="AB124" s="385"/>
      <c r="AC124" s="385"/>
    </row>
    <row r="125" spans="1:68" x14ac:dyDescent="0.2">
      <c r="A125" s="400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7"/>
      <c r="P125" s="396" t="s">
        <v>69</v>
      </c>
      <c r="Q125" s="397"/>
      <c r="R125" s="397"/>
      <c r="S125" s="397"/>
      <c r="T125" s="397"/>
      <c r="U125" s="397"/>
      <c r="V125" s="398"/>
      <c r="W125" s="37" t="s">
        <v>68</v>
      </c>
      <c r="X125" s="384">
        <f>IFERROR(SUM(X119:X123),"0")</f>
        <v>1395</v>
      </c>
      <c r="Y125" s="384">
        <f>IFERROR(SUM(Y119:Y123),"0")</f>
        <v>1395</v>
      </c>
      <c r="Z125" s="37"/>
      <c r="AA125" s="385"/>
      <c r="AB125" s="385"/>
      <c r="AC125" s="385"/>
    </row>
    <row r="126" spans="1:68" ht="14.25" customHeight="1" x14ac:dyDescent="0.25">
      <c r="A126" s="399" t="s">
        <v>151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378"/>
      <c r="AB126" s="378"/>
      <c r="AC126" s="378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9">
        <v>4680115881488</v>
      </c>
      <c r="E127" s="390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216</v>
      </c>
      <c r="B128" s="54" t="s">
        <v>217</v>
      </c>
      <c r="C128" s="31">
        <v>4301020258</v>
      </c>
      <c r="D128" s="389">
        <v>4680115882775</v>
      </c>
      <c r="E128" s="390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7"/>
      <c r="R128" s="387"/>
      <c r="S128" s="387"/>
      <c r="T128" s="388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218</v>
      </c>
      <c r="B129" s="54" t="s">
        <v>219</v>
      </c>
      <c r="C129" s="31">
        <v>4301020217</v>
      </c>
      <c r="D129" s="389">
        <v>4680115880658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7"/>
      <c r="R129" s="387"/>
      <c r="S129" s="387"/>
      <c r="T129" s="38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06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7"/>
      <c r="P130" s="396" t="s">
        <v>69</v>
      </c>
      <c r="Q130" s="397"/>
      <c r="R130" s="397"/>
      <c r="S130" s="397"/>
      <c r="T130" s="397"/>
      <c r="U130" s="397"/>
      <c r="V130" s="398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7"/>
      <c r="P131" s="396" t="s">
        <v>69</v>
      </c>
      <c r="Q131" s="397"/>
      <c r="R131" s="397"/>
      <c r="S131" s="397"/>
      <c r="T131" s="397"/>
      <c r="U131" s="397"/>
      <c r="V131" s="398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customHeight="1" x14ac:dyDescent="0.25">
      <c r="A132" s="399" t="s">
        <v>71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378"/>
      <c r="AB132" s="378"/>
      <c r="AC132" s="378"/>
    </row>
    <row r="133" spans="1:68" ht="16.5" customHeight="1" x14ac:dyDescent="0.25">
      <c r="A133" s="54" t="s">
        <v>220</v>
      </c>
      <c r="B133" s="54" t="s">
        <v>221</v>
      </c>
      <c r="C133" s="31">
        <v>4301051360</v>
      </c>
      <c r="D133" s="389">
        <v>4607091385168</v>
      </c>
      <c r="E133" s="390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7"/>
      <c r="R133" s="387"/>
      <c r="S133" s="387"/>
      <c r="T133" s="388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9">
        <v>4607091385168</v>
      </c>
      <c r="E134" s="390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7"/>
      <c r="R134" s="387"/>
      <c r="S134" s="387"/>
      <c r="T134" s="388"/>
      <c r="U134" s="34"/>
      <c r="V134" s="34"/>
      <c r="W134" s="35" t="s">
        <v>68</v>
      </c>
      <c r="X134" s="382">
        <v>100</v>
      </c>
      <c r="Y134" s="383">
        <f t="shared" si="21"/>
        <v>100.80000000000001</v>
      </c>
      <c r="Z134" s="36">
        <f>IFERROR(IF(Y134=0,"",ROUNDUP(Y134/H134,0)*0.02175),"")</f>
        <v>0.26100000000000001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106.64285714285715</v>
      </c>
      <c r="BN134" s="64">
        <f t="shared" si="23"/>
        <v>107.49600000000001</v>
      </c>
      <c r="BO134" s="64">
        <f t="shared" si="24"/>
        <v>0.21258503401360543</v>
      </c>
      <c r="BP134" s="64">
        <f t="shared" si="25"/>
        <v>0.21428571428571427</v>
      </c>
    </row>
    <row r="135" spans="1:68" ht="16.5" customHeight="1" x14ac:dyDescent="0.25">
      <c r="A135" s="54" t="s">
        <v>223</v>
      </c>
      <c r="B135" s="54" t="s">
        <v>224</v>
      </c>
      <c r="C135" s="31">
        <v>4301051362</v>
      </c>
      <c r="D135" s="389">
        <v>4607091383256</v>
      </c>
      <c r="E135" s="390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9">
        <v>4607091385748</v>
      </c>
      <c r="E136" s="390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7"/>
      <c r="R136" s="387"/>
      <c r="S136" s="387"/>
      <c r="T136" s="388"/>
      <c r="U136" s="34"/>
      <c r="V136" s="34"/>
      <c r="W136" s="35" t="s">
        <v>68</v>
      </c>
      <c r="X136" s="382">
        <v>1980</v>
      </c>
      <c r="Y136" s="383">
        <f t="shared" si="21"/>
        <v>1981.8000000000002</v>
      </c>
      <c r="Z136" s="36">
        <f>IFERROR(IF(Y136=0,"",ROUNDUP(Y136/H136,0)*0.00753),"")</f>
        <v>5.5270200000000003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2179.4666666666667</v>
      </c>
      <c r="BN136" s="64">
        <f t="shared" si="23"/>
        <v>2181.4480000000003</v>
      </c>
      <c r="BO136" s="64">
        <f t="shared" si="24"/>
        <v>4.7008547008547001</v>
      </c>
      <c r="BP136" s="64">
        <f t="shared" si="25"/>
        <v>4.7051282051282053</v>
      </c>
    </row>
    <row r="137" spans="1:68" ht="16.5" customHeight="1" x14ac:dyDescent="0.25">
      <c r="A137" s="54" t="s">
        <v>227</v>
      </c>
      <c r="B137" s="54" t="s">
        <v>228</v>
      </c>
      <c r="C137" s="31">
        <v>4301051738</v>
      </c>
      <c r="D137" s="389">
        <v>4680115884533</v>
      </c>
      <c r="E137" s="390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7"/>
      <c r="R137" s="387"/>
      <c r="S137" s="387"/>
      <c r="T137" s="388"/>
      <c r="U137" s="34"/>
      <c r="V137" s="34"/>
      <c r="W137" s="35" t="s">
        <v>68</v>
      </c>
      <c r="X137" s="382">
        <v>33</v>
      </c>
      <c r="Y137" s="383">
        <f t="shared" si="21"/>
        <v>34.200000000000003</v>
      </c>
      <c r="Z137" s="36">
        <f>IFERROR(IF(Y137=0,"",ROUNDUP(Y137/H137,0)*0.00753),"")</f>
        <v>0.14307</v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36.666666666666664</v>
      </c>
      <c r="BN137" s="64">
        <f t="shared" si="23"/>
        <v>38</v>
      </c>
      <c r="BO137" s="64">
        <f t="shared" si="24"/>
        <v>0.11752136752136751</v>
      </c>
      <c r="BP137" s="64">
        <f t="shared" si="25"/>
        <v>0.12179487179487179</v>
      </c>
    </row>
    <row r="138" spans="1:68" ht="16.5" customHeight="1" x14ac:dyDescent="0.25">
      <c r="A138" s="54" t="s">
        <v>229</v>
      </c>
      <c r="B138" s="54" t="s">
        <v>230</v>
      </c>
      <c r="C138" s="31">
        <v>4301051480</v>
      </c>
      <c r="D138" s="389">
        <v>4680115882645</v>
      </c>
      <c r="E138" s="390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7"/>
      <c r="R138" s="387"/>
      <c r="S138" s="387"/>
      <c r="T138" s="388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6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7"/>
      <c r="P139" s="396" t="s">
        <v>69</v>
      </c>
      <c r="Q139" s="397"/>
      <c r="R139" s="397"/>
      <c r="S139" s="397"/>
      <c r="T139" s="397"/>
      <c r="U139" s="397"/>
      <c r="V139" s="398"/>
      <c r="W139" s="37" t="s">
        <v>70</v>
      </c>
      <c r="X139" s="384">
        <f>IFERROR(X133/H133,"0")+IFERROR(X134/H134,"0")+IFERROR(X135/H135,"0")+IFERROR(X136/H136,"0")+IFERROR(X137/H137,"0")+IFERROR(X138/H138,"0")</f>
        <v>763.57142857142856</v>
      </c>
      <c r="Y139" s="384">
        <f>IFERROR(Y133/H133,"0")+IFERROR(Y134/H134,"0")+IFERROR(Y135/H135,"0")+IFERROR(Y136/H136,"0")+IFERROR(Y137/H137,"0")+IFERROR(Y138/H138,"0")</f>
        <v>765</v>
      </c>
      <c r="Z139" s="384">
        <f>IFERROR(IF(Z133="",0,Z133),"0")+IFERROR(IF(Z134="",0,Z134),"0")+IFERROR(IF(Z135="",0,Z135),"0")+IFERROR(IF(Z136="",0,Z136),"0")+IFERROR(IF(Z137="",0,Z137),"0")+IFERROR(IF(Z138="",0,Z138),"0")</f>
        <v>5.9310900000000002</v>
      </c>
      <c r="AA139" s="385"/>
      <c r="AB139" s="385"/>
      <c r="AC139" s="385"/>
    </row>
    <row r="140" spans="1:68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7"/>
      <c r="P140" s="396" t="s">
        <v>69</v>
      </c>
      <c r="Q140" s="397"/>
      <c r="R140" s="397"/>
      <c r="S140" s="397"/>
      <c r="T140" s="397"/>
      <c r="U140" s="397"/>
      <c r="V140" s="398"/>
      <c r="W140" s="37" t="s">
        <v>68</v>
      </c>
      <c r="X140" s="384">
        <f>IFERROR(SUM(X133:X138),"0")</f>
        <v>2113</v>
      </c>
      <c r="Y140" s="384">
        <f>IFERROR(SUM(Y133:Y138),"0")</f>
        <v>2116.8000000000002</v>
      </c>
      <c r="Z140" s="37"/>
      <c r="AA140" s="385"/>
      <c r="AB140" s="385"/>
      <c r="AC140" s="385"/>
    </row>
    <row r="141" spans="1:68" ht="14.25" customHeight="1" x14ac:dyDescent="0.25">
      <c r="A141" s="399" t="s">
        <v>181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378"/>
      <c r="AB141" s="378"/>
      <c r="AC141" s="378"/>
    </row>
    <row r="142" spans="1:68" ht="27" customHeight="1" x14ac:dyDescent="0.25">
      <c r="A142" s="54" t="s">
        <v>231</v>
      </c>
      <c r="B142" s="54" t="s">
        <v>232</v>
      </c>
      <c r="C142" s="31">
        <v>4301060356</v>
      </c>
      <c r="D142" s="389">
        <v>4680115882652</v>
      </c>
      <c r="E142" s="390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7"/>
      <c r="R142" s="387"/>
      <c r="S142" s="387"/>
      <c r="T142" s="38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9">
        <v>4680115880238</v>
      </c>
      <c r="E143" s="390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7"/>
      <c r="R143" s="387"/>
      <c r="S143" s="387"/>
      <c r="T143" s="388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406"/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7"/>
      <c r="P144" s="396" t="s">
        <v>69</v>
      </c>
      <c r="Q144" s="397"/>
      <c r="R144" s="397"/>
      <c r="S144" s="397"/>
      <c r="T144" s="397"/>
      <c r="U144" s="397"/>
      <c r="V144" s="398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7"/>
      <c r="P145" s="396" t="s">
        <v>69</v>
      </c>
      <c r="Q145" s="397"/>
      <c r="R145" s="397"/>
      <c r="S145" s="397"/>
      <c r="T145" s="397"/>
      <c r="U145" s="397"/>
      <c r="V145" s="398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customHeight="1" x14ac:dyDescent="0.25">
      <c r="A146" s="469" t="s">
        <v>235</v>
      </c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  <c r="AA146" s="377"/>
      <c r="AB146" s="377"/>
      <c r="AC146" s="377"/>
    </row>
    <row r="147" spans="1:68" ht="14.25" customHeight="1" x14ac:dyDescent="0.25">
      <c r="A147" s="399" t="s">
        <v>110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378"/>
      <c r="AB147" s="378"/>
      <c r="AC147" s="378"/>
    </row>
    <row r="148" spans="1:68" ht="27" customHeight="1" x14ac:dyDescent="0.25">
      <c r="A148" s="54" t="s">
        <v>236</v>
      </c>
      <c r="B148" s="54" t="s">
        <v>237</v>
      </c>
      <c r="C148" s="31">
        <v>4301011564</v>
      </c>
      <c r="D148" s="389">
        <v>4680115882577</v>
      </c>
      <c r="E148" s="390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7"/>
      <c r="R148" s="387"/>
      <c r="S148" s="387"/>
      <c r="T148" s="38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236</v>
      </c>
      <c r="B149" s="54" t="s">
        <v>238</v>
      </c>
      <c r="C149" s="31">
        <v>4301011562</v>
      </c>
      <c r="D149" s="389">
        <v>4680115882577</v>
      </c>
      <c r="E149" s="390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7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9" s="387"/>
      <c r="R149" s="387"/>
      <c r="S149" s="387"/>
      <c r="T149" s="388"/>
      <c r="U149" s="34"/>
      <c r="V149" s="34"/>
      <c r="W149" s="35" t="s">
        <v>68</v>
      </c>
      <c r="X149" s="382">
        <v>120</v>
      </c>
      <c r="Y149" s="383">
        <f>IFERROR(IF(X149="",0,CEILING((X149/$H149),1)*$H149),"")</f>
        <v>121.60000000000001</v>
      </c>
      <c r="Z149" s="36">
        <f>IFERROR(IF(Y149=0,"",ROUNDUP(Y149/H149,0)*0.00753),"")</f>
        <v>0.28614000000000001</v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127.5</v>
      </c>
      <c r="BN149" s="64">
        <f>IFERROR(Y149*I149/H149,"0")</f>
        <v>129.19999999999999</v>
      </c>
      <c r="BO149" s="64">
        <f>IFERROR(1/J149*(X149/H149),"0")</f>
        <v>0.24038461538461536</v>
      </c>
      <c r="BP149" s="64">
        <f>IFERROR(1/J149*(Y149/H149),"0")</f>
        <v>0.24358974358974358</v>
      </c>
    </row>
    <row r="150" spans="1:68" x14ac:dyDescent="0.2">
      <c r="A150" s="406"/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7"/>
      <c r="P150" s="396" t="s">
        <v>69</v>
      </c>
      <c r="Q150" s="397"/>
      <c r="R150" s="397"/>
      <c r="S150" s="397"/>
      <c r="T150" s="397"/>
      <c r="U150" s="397"/>
      <c r="V150" s="398"/>
      <c r="W150" s="37" t="s">
        <v>70</v>
      </c>
      <c r="X150" s="384">
        <f>IFERROR(X148/H148,"0")+IFERROR(X149/H149,"0")</f>
        <v>37.5</v>
      </c>
      <c r="Y150" s="384">
        <f>IFERROR(Y148/H148,"0")+IFERROR(Y149/H149,"0")</f>
        <v>38</v>
      </c>
      <c r="Z150" s="384">
        <f>IFERROR(IF(Z148="",0,Z148),"0")+IFERROR(IF(Z149="",0,Z149),"0")</f>
        <v>0.28614000000000001</v>
      </c>
      <c r="AA150" s="385"/>
      <c r="AB150" s="385"/>
      <c r="AC150" s="385"/>
    </row>
    <row r="151" spans="1:68" x14ac:dyDescent="0.2">
      <c r="A151" s="400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7"/>
      <c r="P151" s="396" t="s">
        <v>69</v>
      </c>
      <c r="Q151" s="397"/>
      <c r="R151" s="397"/>
      <c r="S151" s="397"/>
      <c r="T151" s="397"/>
      <c r="U151" s="397"/>
      <c r="V151" s="398"/>
      <c r="W151" s="37" t="s">
        <v>68</v>
      </c>
      <c r="X151" s="384">
        <f>IFERROR(SUM(X148:X149),"0")</f>
        <v>120</v>
      </c>
      <c r="Y151" s="384">
        <f>IFERROR(SUM(Y148:Y149),"0")</f>
        <v>121.60000000000001</v>
      </c>
      <c r="Z151" s="37"/>
      <c r="AA151" s="385"/>
      <c r="AB151" s="385"/>
      <c r="AC151" s="385"/>
    </row>
    <row r="152" spans="1:68" ht="14.25" customHeight="1" x14ac:dyDescent="0.25">
      <c r="A152" s="399" t="s">
        <v>63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378"/>
      <c r="AB152" s="378"/>
      <c r="AC152" s="378"/>
    </row>
    <row r="153" spans="1:68" ht="27" customHeight="1" x14ac:dyDescent="0.25">
      <c r="A153" s="54" t="s">
        <v>239</v>
      </c>
      <c r="B153" s="54" t="s">
        <v>240</v>
      </c>
      <c r="C153" s="31">
        <v>4301031235</v>
      </c>
      <c r="D153" s="389">
        <v>4680115883444</v>
      </c>
      <c r="E153" s="390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7"/>
      <c r="R153" s="387"/>
      <c r="S153" s="387"/>
      <c r="T153" s="388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9">
        <v>4680115883444</v>
      </c>
      <c r="E154" s="390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7"/>
      <c r="R154" s="387"/>
      <c r="S154" s="387"/>
      <c r="T154" s="388"/>
      <c r="U154" s="34"/>
      <c r="V154" s="34"/>
      <c r="W154" s="35" t="s">
        <v>68</v>
      </c>
      <c r="X154" s="382">
        <v>42</v>
      </c>
      <c r="Y154" s="383">
        <f>IFERROR(IF(X154="",0,CEILING((X154/$H154),1)*$H154),"")</f>
        <v>42</v>
      </c>
      <c r="Z154" s="36">
        <f>IFERROR(IF(Y154=0,"",ROUNDUP(Y154/H154,0)*0.00753),"")</f>
        <v>0.11295000000000001</v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46.32</v>
      </c>
      <c r="BN154" s="64">
        <f>IFERROR(Y154*I154/H154,"0")</f>
        <v>46.32</v>
      </c>
      <c r="BO154" s="64">
        <f>IFERROR(1/J154*(X154/H154),"0")</f>
        <v>9.6153846153846159E-2</v>
      </c>
      <c r="BP154" s="64">
        <f>IFERROR(1/J154*(Y154/H154),"0")</f>
        <v>9.6153846153846159E-2</v>
      </c>
    </row>
    <row r="155" spans="1:68" x14ac:dyDescent="0.2">
      <c r="A155" s="406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7"/>
      <c r="P155" s="396" t="s">
        <v>69</v>
      </c>
      <c r="Q155" s="397"/>
      <c r="R155" s="397"/>
      <c r="S155" s="397"/>
      <c r="T155" s="397"/>
      <c r="U155" s="397"/>
      <c r="V155" s="398"/>
      <c r="W155" s="37" t="s">
        <v>70</v>
      </c>
      <c r="X155" s="384">
        <f>IFERROR(X153/H153,"0")+IFERROR(X154/H154,"0")</f>
        <v>15.000000000000002</v>
      </c>
      <c r="Y155" s="384">
        <f>IFERROR(Y153/H153,"0")+IFERROR(Y154/H154,"0")</f>
        <v>15.000000000000002</v>
      </c>
      <c r="Z155" s="384">
        <f>IFERROR(IF(Z153="",0,Z153),"0")+IFERROR(IF(Z154="",0,Z154),"0")</f>
        <v>0.11295000000000001</v>
      </c>
      <c r="AA155" s="385"/>
      <c r="AB155" s="385"/>
      <c r="AC155" s="385"/>
    </row>
    <row r="156" spans="1:68" x14ac:dyDescent="0.2">
      <c r="A156" s="400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7"/>
      <c r="P156" s="396" t="s">
        <v>69</v>
      </c>
      <c r="Q156" s="397"/>
      <c r="R156" s="397"/>
      <c r="S156" s="397"/>
      <c r="T156" s="397"/>
      <c r="U156" s="397"/>
      <c r="V156" s="398"/>
      <c r="W156" s="37" t="s">
        <v>68</v>
      </c>
      <c r="X156" s="384">
        <f>IFERROR(SUM(X153:X154),"0")</f>
        <v>42</v>
      </c>
      <c r="Y156" s="384">
        <f>IFERROR(SUM(Y153:Y154),"0")</f>
        <v>42</v>
      </c>
      <c r="Z156" s="37"/>
      <c r="AA156" s="385"/>
      <c r="AB156" s="385"/>
      <c r="AC156" s="385"/>
    </row>
    <row r="157" spans="1:68" ht="14.25" customHeight="1" x14ac:dyDescent="0.25">
      <c r="A157" s="399" t="s">
        <v>71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378"/>
      <c r="AB157" s="378"/>
      <c r="AC157" s="378"/>
    </row>
    <row r="158" spans="1:68" ht="16.5" customHeight="1" x14ac:dyDescent="0.25">
      <c r="A158" s="54" t="s">
        <v>242</v>
      </c>
      <c r="B158" s="54" t="s">
        <v>243</v>
      </c>
      <c r="C158" s="31">
        <v>4301051477</v>
      </c>
      <c r="D158" s="389">
        <v>4680115882584</v>
      </c>
      <c r="E158" s="390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7"/>
      <c r="R158" s="387"/>
      <c r="S158" s="387"/>
      <c r="T158" s="388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242</v>
      </c>
      <c r="B159" s="54" t="s">
        <v>244</v>
      </c>
      <c r="C159" s="31">
        <v>4301051476</v>
      </c>
      <c r="D159" s="389">
        <v>4680115882584</v>
      </c>
      <c r="E159" s="390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7"/>
      <c r="R159" s="387"/>
      <c r="S159" s="387"/>
      <c r="T159" s="388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06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7"/>
      <c r="P160" s="396" t="s">
        <v>69</v>
      </c>
      <c r="Q160" s="397"/>
      <c r="R160" s="397"/>
      <c r="S160" s="397"/>
      <c r="T160" s="397"/>
      <c r="U160" s="397"/>
      <c r="V160" s="398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7"/>
      <c r="P161" s="396" t="s">
        <v>69</v>
      </c>
      <c r="Q161" s="397"/>
      <c r="R161" s="397"/>
      <c r="S161" s="397"/>
      <c r="T161" s="397"/>
      <c r="U161" s="397"/>
      <c r="V161" s="398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customHeight="1" x14ac:dyDescent="0.25">
      <c r="A162" s="469" t="s">
        <v>108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377"/>
      <c r="AB162" s="377"/>
      <c r="AC162" s="377"/>
    </row>
    <row r="163" spans="1:68" ht="14.25" customHeight="1" x14ac:dyDescent="0.25">
      <c r="A163" s="399" t="s">
        <v>110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378"/>
      <c r="AB163" s="378"/>
      <c r="AC163" s="378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9">
        <v>4607091382945</v>
      </c>
      <c r="E164" s="390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7"/>
      <c r="R164" s="387"/>
      <c r="S164" s="387"/>
      <c r="T164" s="388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9">
        <v>4607091382952</v>
      </c>
      <c r="E165" s="390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7"/>
      <c r="R165" s="387"/>
      <c r="S165" s="387"/>
      <c r="T165" s="388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249</v>
      </c>
      <c r="B166" s="54" t="s">
        <v>250</v>
      </c>
      <c r="C166" s="31">
        <v>4301011705</v>
      </c>
      <c r="D166" s="389">
        <v>4607091384604</v>
      </c>
      <c r="E166" s="390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6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7"/>
      <c r="P167" s="396" t="s">
        <v>69</v>
      </c>
      <c r="Q167" s="397"/>
      <c r="R167" s="397"/>
      <c r="S167" s="397"/>
      <c r="T167" s="397"/>
      <c r="U167" s="397"/>
      <c r="V167" s="398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7"/>
      <c r="P168" s="396" t="s">
        <v>69</v>
      </c>
      <c r="Q168" s="397"/>
      <c r="R168" s="397"/>
      <c r="S168" s="397"/>
      <c r="T168" s="397"/>
      <c r="U168" s="397"/>
      <c r="V168" s="398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customHeight="1" x14ac:dyDescent="0.25">
      <c r="A169" s="399" t="s">
        <v>63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78"/>
      <c r="AB169" s="378"/>
      <c r="AC169" s="378"/>
    </row>
    <row r="170" spans="1:68" ht="16.5" customHeight="1" x14ac:dyDescent="0.25">
      <c r="A170" s="54" t="s">
        <v>251</v>
      </c>
      <c r="B170" s="54" t="s">
        <v>252</v>
      </c>
      <c r="C170" s="31">
        <v>4301030895</v>
      </c>
      <c r="D170" s="389">
        <v>4607091387667</v>
      </c>
      <c r="E170" s="390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7"/>
      <c r="R170" s="387"/>
      <c r="S170" s="387"/>
      <c r="T170" s="388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9">
        <v>4607091387636</v>
      </c>
      <c r="E171" s="390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7"/>
      <c r="R171" s="387"/>
      <c r="S171" s="387"/>
      <c r="T171" s="388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9">
        <v>4607091382426</v>
      </c>
      <c r="E172" s="390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4301030962</v>
      </c>
      <c r="D173" s="389">
        <v>4607091386547</v>
      </c>
      <c r="E173" s="390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259</v>
      </c>
      <c r="B174" s="54" t="s">
        <v>260</v>
      </c>
      <c r="C174" s="31">
        <v>4301030964</v>
      </c>
      <c r="D174" s="389">
        <v>4607091382464</v>
      </c>
      <c r="E174" s="390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6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7"/>
      <c r="P175" s="396" t="s">
        <v>69</v>
      </c>
      <c r="Q175" s="397"/>
      <c r="R175" s="397"/>
      <c r="S175" s="397"/>
      <c r="T175" s="397"/>
      <c r="U175" s="397"/>
      <c r="V175" s="398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x14ac:dyDescent="0.2">
      <c r="A176" s="400"/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7"/>
      <c r="P176" s="396" t="s">
        <v>69</v>
      </c>
      <c r="Q176" s="397"/>
      <c r="R176" s="397"/>
      <c r="S176" s="397"/>
      <c r="T176" s="397"/>
      <c r="U176" s="397"/>
      <c r="V176" s="398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customHeight="1" x14ac:dyDescent="0.25">
      <c r="A177" s="399" t="s">
        <v>71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378"/>
      <c r="AB177" s="378"/>
      <c r="AC177" s="378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9">
        <v>4607091385304</v>
      </c>
      <c r="E178" s="390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7"/>
      <c r="R178" s="387"/>
      <c r="S178" s="387"/>
      <c r="T178" s="388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263</v>
      </c>
      <c r="B179" s="54" t="s">
        <v>264</v>
      </c>
      <c r="C179" s="31">
        <v>4301051648</v>
      </c>
      <c r="D179" s="389">
        <v>4607091386264</v>
      </c>
      <c r="E179" s="390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7"/>
      <c r="R179" s="387"/>
      <c r="S179" s="387"/>
      <c r="T179" s="388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9">
        <v>4607091385427</v>
      </c>
      <c r="E180" s="390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7"/>
      <c r="R180" s="387"/>
      <c r="S180" s="387"/>
      <c r="T180" s="388"/>
      <c r="U180" s="34"/>
      <c r="V180" s="34"/>
      <c r="W180" s="35" t="s">
        <v>68</v>
      </c>
      <c r="X180" s="382">
        <v>25</v>
      </c>
      <c r="Y180" s="383">
        <f>IFERROR(IF(X180="",0,CEILING((X180/$H180),1)*$H180),"")</f>
        <v>27</v>
      </c>
      <c r="Z180" s="36">
        <f>IFERROR(IF(Y180=0,"",ROUNDUP(Y180/H180,0)*0.00753),"")</f>
        <v>6.7769999999999997E-2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27.266666666666666</v>
      </c>
      <c r="BN180" s="64">
        <f>IFERROR(Y180*I180/H180,"0")</f>
        <v>29.447999999999997</v>
      </c>
      <c r="BO180" s="64">
        <f>IFERROR(1/J180*(X180/H180),"0")</f>
        <v>5.3418803418803423E-2</v>
      </c>
      <c r="BP180" s="64">
        <f>IFERROR(1/J180*(Y180/H180),"0")</f>
        <v>5.7692307692307689E-2</v>
      </c>
    </row>
    <row r="181" spans="1:68" x14ac:dyDescent="0.2">
      <c r="A181" s="406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7"/>
      <c r="P181" s="396" t="s">
        <v>69</v>
      </c>
      <c r="Q181" s="397"/>
      <c r="R181" s="397"/>
      <c r="S181" s="397"/>
      <c r="T181" s="397"/>
      <c r="U181" s="397"/>
      <c r="V181" s="398"/>
      <c r="W181" s="37" t="s">
        <v>70</v>
      </c>
      <c r="X181" s="384">
        <f>IFERROR(X178/H178,"0")+IFERROR(X179/H179,"0")+IFERROR(X180/H180,"0")</f>
        <v>8.3333333333333339</v>
      </c>
      <c r="Y181" s="384">
        <f>IFERROR(Y178/H178,"0")+IFERROR(Y179/H179,"0")+IFERROR(Y180/H180,"0")</f>
        <v>9</v>
      </c>
      <c r="Z181" s="384">
        <f>IFERROR(IF(Z178="",0,Z178),"0")+IFERROR(IF(Z179="",0,Z179),"0")+IFERROR(IF(Z180="",0,Z180),"0")</f>
        <v>6.7769999999999997E-2</v>
      </c>
      <c r="AA181" s="385"/>
      <c r="AB181" s="385"/>
      <c r="AC181" s="385"/>
    </row>
    <row r="182" spans="1:68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7"/>
      <c r="P182" s="396" t="s">
        <v>69</v>
      </c>
      <c r="Q182" s="397"/>
      <c r="R182" s="397"/>
      <c r="S182" s="397"/>
      <c r="T182" s="397"/>
      <c r="U182" s="397"/>
      <c r="V182" s="398"/>
      <c r="W182" s="37" t="s">
        <v>68</v>
      </c>
      <c r="X182" s="384">
        <f>IFERROR(SUM(X178:X180),"0")</f>
        <v>25</v>
      </c>
      <c r="Y182" s="384">
        <f>IFERROR(SUM(Y178:Y180),"0")</f>
        <v>27</v>
      </c>
      <c r="Z182" s="37"/>
      <c r="AA182" s="385"/>
      <c r="AB182" s="385"/>
      <c r="AC182" s="385"/>
    </row>
    <row r="183" spans="1:68" ht="27.75" customHeight="1" x14ac:dyDescent="0.2">
      <c r="A183" s="438" t="s">
        <v>267</v>
      </c>
      <c r="B183" s="439"/>
      <c r="C183" s="439"/>
      <c r="D183" s="439"/>
      <c r="E183" s="439"/>
      <c r="F183" s="439"/>
      <c r="G183" s="439"/>
      <c r="H183" s="439"/>
      <c r="I183" s="439"/>
      <c r="J183" s="439"/>
      <c r="K183" s="439"/>
      <c r="L183" s="439"/>
      <c r="M183" s="439"/>
      <c r="N183" s="439"/>
      <c r="O183" s="439"/>
      <c r="P183" s="439"/>
      <c r="Q183" s="439"/>
      <c r="R183" s="439"/>
      <c r="S183" s="439"/>
      <c r="T183" s="439"/>
      <c r="U183" s="439"/>
      <c r="V183" s="439"/>
      <c r="W183" s="439"/>
      <c r="X183" s="439"/>
      <c r="Y183" s="439"/>
      <c r="Z183" s="439"/>
      <c r="AA183" s="48"/>
      <c r="AB183" s="48"/>
      <c r="AC183" s="48"/>
    </row>
    <row r="184" spans="1:68" ht="16.5" customHeight="1" x14ac:dyDescent="0.25">
      <c r="A184" s="469" t="s">
        <v>268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7"/>
      <c r="AB184" s="377"/>
      <c r="AC184" s="377"/>
    </row>
    <row r="185" spans="1:68" ht="14.25" customHeight="1" x14ac:dyDescent="0.25">
      <c r="A185" s="399" t="s">
        <v>63</v>
      </c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378"/>
      <c r="AB185" s="378"/>
      <c r="AC185" s="378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9">
        <v>4680115880993</v>
      </c>
      <c r="E186" s="390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7"/>
      <c r="R186" s="387"/>
      <c r="S186" s="387"/>
      <c r="T186" s="388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9">
        <v>4680115881761</v>
      </c>
      <c r="E187" s="390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7"/>
      <c r="R187" s="387"/>
      <c r="S187" s="387"/>
      <c r="T187" s="388"/>
      <c r="U187" s="34"/>
      <c r="V187" s="34"/>
      <c r="W187" s="35" t="s">
        <v>68</v>
      </c>
      <c r="X187" s="382">
        <v>50</v>
      </c>
      <c r="Y187" s="383">
        <f t="shared" si="26"/>
        <v>50.400000000000006</v>
      </c>
      <c r="Z187" s="36">
        <f>IFERROR(IF(Y187=0,"",ROUNDUP(Y187/H187,0)*0.00753),"")</f>
        <v>9.0359999999999996E-2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53.095238095238095</v>
      </c>
      <c r="BN187" s="64">
        <f t="shared" si="28"/>
        <v>53.52</v>
      </c>
      <c r="BO187" s="64">
        <f t="shared" si="29"/>
        <v>7.6312576312576319E-2</v>
      </c>
      <c r="BP187" s="64">
        <f t="shared" si="30"/>
        <v>7.6923076923076927E-2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9">
        <v>4680115881563</v>
      </c>
      <c r="E188" s="390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7"/>
      <c r="R188" s="387"/>
      <c r="S188" s="387"/>
      <c r="T188" s="388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9">
        <v>4680115880986</v>
      </c>
      <c r="E189" s="390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7"/>
      <c r="R189" s="387"/>
      <c r="S189" s="387"/>
      <c r="T189" s="388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9">
        <v>4680115881785</v>
      </c>
      <c r="E190" s="390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9">
        <v>4680115881679</v>
      </c>
      <c r="E191" s="390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7"/>
      <c r="R191" s="387"/>
      <c r="S191" s="387"/>
      <c r="T191" s="388"/>
      <c r="U191" s="34"/>
      <c r="V191" s="34"/>
      <c r="W191" s="35" t="s">
        <v>68</v>
      </c>
      <c r="X191" s="382">
        <v>91</v>
      </c>
      <c r="Y191" s="383">
        <f t="shared" si="26"/>
        <v>92.4</v>
      </c>
      <c r="Z191" s="36">
        <f>IFERROR(IF(Y191=0,"",ROUNDUP(Y191/H191,0)*0.00502),"")</f>
        <v>0.22088000000000002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95.333333333333343</v>
      </c>
      <c r="BN191" s="64">
        <f t="shared" si="28"/>
        <v>96.800000000000011</v>
      </c>
      <c r="BO191" s="64">
        <f t="shared" si="29"/>
        <v>0.18518518518518517</v>
      </c>
      <c r="BP191" s="64">
        <f t="shared" si="30"/>
        <v>0.18803418803418806</v>
      </c>
    </row>
    <row r="192" spans="1:68" ht="27" customHeight="1" x14ac:dyDescent="0.25">
      <c r="A192" s="54" t="s">
        <v>281</v>
      </c>
      <c r="B192" s="54" t="s">
        <v>282</v>
      </c>
      <c r="C192" s="31">
        <v>4301031158</v>
      </c>
      <c r="D192" s="389">
        <v>4680115880191</v>
      </c>
      <c r="E192" s="390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283</v>
      </c>
      <c r="B193" s="54" t="s">
        <v>284</v>
      </c>
      <c r="C193" s="31">
        <v>4301031245</v>
      </c>
      <c r="D193" s="389">
        <v>4680115883963</v>
      </c>
      <c r="E193" s="390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7"/>
      <c r="R193" s="387"/>
      <c r="S193" s="387"/>
      <c r="T193" s="388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6"/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7"/>
      <c r="P194" s="396" t="s">
        <v>69</v>
      </c>
      <c r="Q194" s="397"/>
      <c r="R194" s="397"/>
      <c r="S194" s="397"/>
      <c r="T194" s="397"/>
      <c r="U194" s="397"/>
      <c r="V194" s="398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55.238095238095234</v>
      </c>
      <c r="Y194" s="384">
        <f>IFERROR(Y186/H186,"0")+IFERROR(Y187/H187,"0")+IFERROR(Y188/H188,"0")+IFERROR(Y189/H189,"0")+IFERROR(Y190/H190,"0")+IFERROR(Y191/H191,"0")+IFERROR(Y192/H192,"0")+IFERROR(Y193/H193,"0")</f>
        <v>56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0.31124000000000002</v>
      </c>
      <c r="AA194" s="385"/>
      <c r="AB194" s="385"/>
      <c r="AC194" s="385"/>
    </row>
    <row r="195" spans="1:68" x14ac:dyDescent="0.2">
      <c r="A195" s="400"/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7"/>
      <c r="P195" s="396" t="s">
        <v>69</v>
      </c>
      <c r="Q195" s="397"/>
      <c r="R195" s="397"/>
      <c r="S195" s="397"/>
      <c r="T195" s="397"/>
      <c r="U195" s="397"/>
      <c r="V195" s="398"/>
      <c r="W195" s="37" t="s">
        <v>68</v>
      </c>
      <c r="X195" s="384">
        <f>IFERROR(SUM(X186:X193),"0")</f>
        <v>141</v>
      </c>
      <c r="Y195" s="384">
        <f>IFERROR(SUM(Y186:Y193),"0")</f>
        <v>142.80000000000001</v>
      </c>
      <c r="Z195" s="37"/>
      <c r="AA195" s="385"/>
      <c r="AB195" s="385"/>
      <c r="AC195" s="385"/>
    </row>
    <row r="196" spans="1:68" ht="16.5" customHeight="1" x14ac:dyDescent="0.25">
      <c r="A196" s="469" t="s">
        <v>285</v>
      </c>
      <c r="B196" s="400"/>
      <c r="C196" s="400"/>
      <c r="D196" s="400"/>
      <c r="E196" s="400"/>
      <c r="F196" s="400"/>
      <c r="G196" s="400"/>
      <c r="H196" s="400"/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400"/>
      <c r="Z196" s="400"/>
      <c r="AA196" s="377"/>
      <c r="AB196" s="377"/>
      <c r="AC196" s="377"/>
    </row>
    <row r="197" spans="1:68" ht="14.25" customHeight="1" x14ac:dyDescent="0.25">
      <c r="A197" s="399" t="s">
        <v>110</v>
      </c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378"/>
      <c r="AB197" s="378"/>
      <c r="AC197" s="378"/>
    </row>
    <row r="198" spans="1:68" ht="16.5" customHeight="1" x14ac:dyDescent="0.25">
      <c r="A198" s="54" t="s">
        <v>286</v>
      </c>
      <c r="B198" s="54" t="s">
        <v>287</v>
      </c>
      <c r="C198" s="31">
        <v>4301011450</v>
      </c>
      <c r="D198" s="389">
        <v>4680115881402</v>
      </c>
      <c r="E198" s="390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7"/>
      <c r="R198" s="387"/>
      <c r="S198" s="387"/>
      <c r="T198" s="388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288</v>
      </c>
      <c r="B199" s="54" t="s">
        <v>289</v>
      </c>
      <c r="C199" s="31">
        <v>4301011454</v>
      </c>
      <c r="D199" s="389">
        <v>4680115881396</v>
      </c>
      <c r="E199" s="390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7"/>
      <c r="R199" s="387"/>
      <c r="S199" s="387"/>
      <c r="T199" s="388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406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7"/>
      <c r="P200" s="396" t="s">
        <v>69</v>
      </c>
      <c r="Q200" s="397"/>
      <c r="R200" s="397"/>
      <c r="S200" s="397"/>
      <c r="T200" s="397"/>
      <c r="U200" s="397"/>
      <c r="V200" s="398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x14ac:dyDescent="0.2">
      <c r="A201" s="400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7"/>
      <c r="P201" s="396" t="s">
        <v>69</v>
      </c>
      <c r="Q201" s="397"/>
      <c r="R201" s="397"/>
      <c r="S201" s="397"/>
      <c r="T201" s="397"/>
      <c r="U201" s="397"/>
      <c r="V201" s="398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customHeight="1" x14ac:dyDescent="0.25">
      <c r="A202" s="399" t="s">
        <v>151</v>
      </c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378"/>
      <c r="AB202" s="378"/>
      <c r="AC202" s="378"/>
    </row>
    <row r="203" spans="1:68" ht="16.5" customHeight="1" x14ac:dyDescent="0.25">
      <c r="A203" s="54" t="s">
        <v>290</v>
      </c>
      <c r="B203" s="54" t="s">
        <v>291</v>
      </c>
      <c r="C203" s="31">
        <v>4301020262</v>
      </c>
      <c r="D203" s="389">
        <v>4680115882935</v>
      </c>
      <c r="E203" s="390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7"/>
      <c r="R203" s="387"/>
      <c r="S203" s="387"/>
      <c r="T203" s="388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292</v>
      </c>
      <c r="B204" s="54" t="s">
        <v>293</v>
      </c>
      <c r="C204" s="31">
        <v>4301020220</v>
      </c>
      <c r="D204" s="389">
        <v>4680115880764</v>
      </c>
      <c r="E204" s="390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7"/>
      <c r="R204" s="387"/>
      <c r="S204" s="387"/>
      <c r="T204" s="388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06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0"/>
      <c r="O205" s="407"/>
      <c r="P205" s="396" t="s">
        <v>69</v>
      </c>
      <c r="Q205" s="397"/>
      <c r="R205" s="397"/>
      <c r="S205" s="397"/>
      <c r="T205" s="397"/>
      <c r="U205" s="397"/>
      <c r="V205" s="398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0"/>
      <c r="O206" s="407"/>
      <c r="P206" s="396" t="s">
        <v>69</v>
      </c>
      <c r="Q206" s="397"/>
      <c r="R206" s="397"/>
      <c r="S206" s="397"/>
      <c r="T206" s="397"/>
      <c r="U206" s="397"/>
      <c r="V206" s="398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customHeight="1" x14ac:dyDescent="0.25">
      <c r="A207" s="399" t="s">
        <v>63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378"/>
      <c r="AB207" s="378"/>
      <c r="AC207" s="378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9">
        <v>4680115882683</v>
      </c>
      <c r="E208" s="390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7"/>
      <c r="R208" s="387"/>
      <c r="S208" s="387"/>
      <c r="T208" s="388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9">
        <v>4680115882690</v>
      </c>
      <c r="E209" s="390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7"/>
      <c r="R209" s="387"/>
      <c r="S209" s="387"/>
      <c r="T209" s="388"/>
      <c r="U209" s="34"/>
      <c r="V209" s="34"/>
      <c r="W209" s="35" t="s">
        <v>68</v>
      </c>
      <c r="X209" s="382">
        <v>0</v>
      </c>
      <c r="Y209" s="383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9">
        <v>4680115882669</v>
      </c>
      <c r="E210" s="390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2">
        <v>50</v>
      </c>
      <c r="Y210" s="383">
        <f t="shared" si="31"/>
        <v>54</v>
      </c>
      <c r="Z210" s="36">
        <f>IFERROR(IF(Y210=0,"",ROUNDUP(Y210/H210,0)*0.00937),"")</f>
        <v>9.3700000000000006E-2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51.944444444444443</v>
      </c>
      <c r="BN210" s="64">
        <f t="shared" si="33"/>
        <v>56.099999999999994</v>
      </c>
      <c r="BO210" s="64">
        <f t="shared" si="34"/>
        <v>7.716049382716049E-2</v>
      </c>
      <c r="BP210" s="64">
        <f t="shared" si="35"/>
        <v>8.3333333333333329E-2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9">
        <v>4680115882676</v>
      </c>
      <c r="E211" s="390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2">
        <v>30</v>
      </c>
      <c r="Y211" s="383">
        <f t="shared" si="31"/>
        <v>32.400000000000006</v>
      </c>
      <c r="Z211" s="36">
        <f>IFERROR(IF(Y211=0,"",ROUNDUP(Y211/H211,0)*0.00937),"")</f>
        <v>5.6219999999999999E-2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31.166666666666668</v>
      </c>
      <c r="BN211" s="64">
        <f t="shared" si="33"/>
        <v>33.660000000000004</v>
      </c>
      <c r="BO211" s="64">
        <f t="shared" si="34"/>
        <v>4.6296296296296294E-2</v>
      </c>
      <c r="BP211" s="64">
        <f t="shared" si="35"/>
        <v>5.000000000000001E-2</v>
      </c>
    </row>
    <row r="212" spans="1:68" ht="27" customHeight="1" x14ac:dyDescent="0.25">
      <c r="A212" s="54" t="s">
        <v>302</v>
      </c>
      <c r="B212" s="54" t="s">
        <v>303</v>
      </c>
      <c r="C212" s="31">
        <v>4301031223</v>
      </c>
      <c r="D212" s="389">
        <v>4680115884014</v>
      </c>
      <c r="E212" s="390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304</v>
      </c>
      <c r="B213" s="54" t="s">
        <v>305</v>
      </c>
      <c r="C213" s="31">
        <v>4301031222</v>
      </c>
      <c r="D213" s="389">
        <v>4680115884007</v>
      </c>
      <c r="E213" s="390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4301031229</v>
      </c>
      <c r="D214" s="389">
        <v>4680115884038</v>
      </c>
      <c r="E214" s="390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4301031225</v>
      </c>
      <c r="D215" s="389">
        <v>4680115884021</v>
      </c>
      <c r="E215" s="390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6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7"/>
      <c r="P216" s="396" t="s">
        <v>69</v>
      </c>
      <c r="Q216" s="397"/>
      <c r="R216" s="397"/>
      <c r="S216" s="397"/>
      <c r="T216" s="397"/>
      <c r="U216" s="397"/>
      <c r="V216" s="398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14.814814814814815</v>
      </c>
      <c r="Y216" s="384">
        <f>IFERROR(Y208/H208,"0")+IFERROR(Y209/H209,"0")+IFERROR(Y210/H210,"0")+IFERROR(Y211/H211,"0")+IFERROR(Y212/H212,"0")+IFERROR(Y213/H213,"0")+IFERROR(Y214/H214,"0")+IFERROR(Y215/H215,"0")</f>
        <v>16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0.14992</v>
      </c>
      <c r="AA216" s="385"/>
      <c r="AB216" s="385"/>
      <c r="AC216" s="385"/>
    </row>
    <row r="217" spans="1:68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7"/>
      <c r="P217" s="396" t="s">
        <v>69</v>
      </c>
      <c r="Q217" s="397"/>
      <c r="R217" s="397"/>
      <c r="S217" s="397"/>
      <c r="T217" s="397"/>
      <c r="U217" s="397"/>
      <c r="V217" s="398"/>
      <c r="W217" s="37" t="s">
        <v>68</v>
      </c>
      <c r="X217" s="384">
        <f>IFERROR(SUM(X208:X215),"0")</f>
        <v>80</v>
      </c>
      <c r="Y217" s="384">
        <f>IFERROR(SUM(Y208:Y215),"0")</f>
        <v>86.4</v>
      </c>
      <c r="Z217" s="37"/>
      <c r="AA217" s="385"/>
      <c r="AB217" s="385"/>
      <c r="AC217" s="385"/>
    </row>
    <row r="218" spans="1:68" ht="14.25" customHeight="1" x14ac:dyDescent="0.25">
      <c r="A218" s="399" t="s">
        <v>71</v>
      </c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378"/>
      <c r="AB218" s="378"/>
      <c r="AC218" s="378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9">
        <v>4680115881594</v>
      </c>
      <c r="E219" s="390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7"/>
      <c r="R219" s="387"/>
      <c r="S219" s="387"/>
      <c r="T219" s="388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9">
        <v>4680115880962</v>
      </c>
      <c r="E220" s="390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404" t="s">
        <v>314</v>
      </c>
      <c r="Q220" s="387"/>
      <c r="R220" s="387"/>
      <c r="S220" s="387"/>
      <c r="T220" s="388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315</v>
      </c>
      <c r="B221" s="54" t="s">
        <v>316</v>
      </c>
      <c r="C221" s="31">
        <v>4301051411</v>
      </c>
      <c r="D221" s="389">
        <v>4680115881617</v>
      </c>
      <c r="E221" s="390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7"/>
      <c r="R221" s="387"/>
      <c r="S221" s="387"/>
      <c r="T221" s="388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9">
        <v>4680115880573</v>
      </c>
      <c r="E222" s="390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2" t="s">
        <v>319</v>
      </c>
      <c r="Q222" s="387"/>
      <c r="R222" s="387"/>
      <c r="S222" s="387"/>
      <c r="T222" s="388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9">
        <v>4680115882195</v>
      </c>
      <c r="E223" s="390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7"/>
      <c r="R223" s="387"/>
      <c r="S223" s="387"/>
      <c r="T223" s="388"/>
      <c r="U223" s="34"/>
      <c r="V223" s="34"/>
      <c r="W223" s="35" t="s">
        <v>68</v>
      </c>
      <c r="X223" s="382">
        <v>752</v>
      </c>
      <c r="Y223" s="383">
        <f t="shared" si="36"/>
        <v>753.6</v>
      </c>
      <c r="Z223" s="36">
        <f t="shared" ref="Z223:Z229" si="41">IFERROR(IF(Y223=0,"",ROUNDUP(Y223/H223,0)*0.00753),"")</f>
        <v>2.36442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842.86666666666667</v>
      </c>
      <c r="BN223" s="64">
        <f t="shared" si="38"/>
        <v>844.66</v>
      </c>
      <c r="BO223" s="64">
        <f t="shared" si="39"/>
        <v>2.0085470085470085</v>
      </c>
      <c r="BP223" s="64">
        <f t="shared" si="40"/>
        <v>2.0128205128205128</v>
      </c>
    </row>
    <row r="224" spans="1:68" ht="27" customHeight="1" x14ac:dyDescent="0.25">
      <c r="A224" s="54" t="s">
        <v>322</v>
      </c>
      <c r="B224" s="54" t="s">
        <v>323</v>
      </c>
      <c r="C224" s="31">
        <v>4301051752</v>
      </c>
      <c r="D224" s="389">
        <v>4680115882607</v>
      </c>
      <c r="E224" s="390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599" t="s">
        <v>324</v>
      </c>
      <c r="Q224" s="387"/>
      <c r="R224" s="387"/>
      <c r="S224" s="387"/>
      <c r="T224" s="388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9">
        <v>4680115880092</v>
      </c>
      <c r="E225" s="390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2" t="s">
        <v>327</v>
      </c>
      <c r="Q225" s="387"/>
      <c r="R225" s="387"/>
      <c r="S225" s="387"/>
      <c r="T225" s="388"/>
      <c r="U225" s="34"/>
      <c r="V225" s="34"/>
      <c r="W225" s="35" t="s">
        <v>68</v>
      </c>
      <c r="X225" s="382">
        <v>667.2</v>
      </c>
      <c r="Y225" s="383">
        <f t="shared" si="36"/>
        <v>667.19999999999993</v>
      </c>
      <c r="Z225" s="36">
        <f t="shared" si="41"/>
        <v>2.09334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742.81600000000014</v>
      </c>
      <c r="BN225" s="64">
        <f t="shared" si="38"/>
        <v>742.81600000000003</v>
      </c>
      <c r="BO225" s="64">
        <f t="shared" si="39"/>
        <v>1.7820512820512824</v>
      </c>
      <c r="BP225" s="64">
        <f t="shared" si="40"/>
        <v>1.7820512820512819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9">
        <v>4680115880221</v>
      </c>
      <c r="E226" s="390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1" t="s">
        <v>330</v>
      </c>
      <c r="Q226" s="387"/>
      <c r="R226" s="387"/>
      <c r="S226" s="387"/>
      <c r="T226" s="388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331</v>
      </c>
      <c r="B227" s="54" t="s">
        <v>332</v>
      </c>
      <c r="C227" s="31">
        <v>4301051749</v>
      </c>
      <c r="D227" s="389">
        <v>4680115882942</v>
      </c>
      <c r="E227" s="390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">
        <v>333</v>
      </c>
      <c r="Q227" s="387"/>
      <c r="R227" s="387"/>
      <c r="S227" s="387"/>
      <c r="T227" s="388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9">
        <v>4680115880504</v>
      </c>
      <c r="E228" s="390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59" t="s">
        <v>336</v>
      </c>
      <c r="Q228" s="387"/>
      <c r="R228" s="387"/>
      <c r="S228" s="387"/>
      <c r="T228" s="388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9">
        <v>4680115882164</v>
      </c>
      <c r="E229" s="390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2">
        <v>120</v>
      </c>
      <c r="Y229" s="383">
        <f t="shared" si="36"/>
        <v>120</v>
      </c>
      <c r="Z229" s="36">
        <f t="shared" si="41"/>
        <v>0.3765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133.9</v>
      </c>
      <c r="BN229" s="64">
        <f t="shared" si="38"/>
        <v>133.9</v>
      </c>
      <c r="BO229" s="64">
        <f t="shared" si="39"/>
        <v>0.32051282051282048</v>
      </c>
      <c r="BP229" s="64">
        <f t="shared" si="40"/>
        <v>0.32051282051282048</v>
      </c>
    </row>
    <row r="230" spans="1:68" x14ac:dyDescent="0.2">
      <c r="A230" s="406"/>
      <c r="B230" s="400"/>
      <c r="C230" s="400"/>
      <c r="D230" s="400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7"/>
      <c r="P230" s="396" t="s">
        <v>69</v>
      </c>
      <c r="Q230" s="397"/>
      <c r="R230" s="397"/>
      <c r="S230" s="397"/>
      <c r="T230" s="397"/>
      <c r="U230" s="397"/>
      <c r="V230" s="398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641.33333333333348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642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4.8342600000000004</v>
      </c>
      <c r="AA230" s="385"/>
      <c r="AB230" s="385"/>
      <c r="AC230" s="385"/>
    </row>
    <row r="231" spans="1:68" x14ac:dyDescent="0.2">
      <c r="A231" s="400"/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7"/>
      <c r="P231" s="396" t="s">
        <v>69</v>
      </c>
      <c r="Q231" s="397"/>
      <c r="R231" s="397"/>
      <c r="S231" s="397"/>
      <c r="T231" s="397"/>
      <c r="U231" s="397"/>
      <c r="V231" s="398"/>
      <c r="W231" s="37" t="s">
        <v>68</v>
      </c>
      <c r="X231" s="384">
        <f>IFERROR(SUM(X219:X229),"0")</f>
        <v>1539.2</v>
      </c>
      <c r="Y231" s="384">
        <f>IFERROR(SUM(Y219:Y229),"0")</f>
        <v>1540.8</v>
      </c>
      <c r="Z231" s="37"/>
      <c r="AA231" s="385"/>
      <c r="AB231" s="385"/>
      <c r="AC231" s="385"/>
    </row>
    <row r="232" spans="1:68" ht="14.25" customHeight="1" x14ac:dyDescent="0.25">
      <c r="A232" s="399" t="s">
        <v>181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378"/>
      <c r="AB232" s="378"/>
      <c r="AC232" s="378"/>
    </row>
    <row r="233" spans="1:68" ht="16.5" customHeight="1" x14ac:dyDescent="0.25">
      <c r="A233" s="54" t="s">
        <v>339</v>
      </c>
      <c r="B233" s="54" t="s">
        <v>340</v>
      </c>
      <c r="C233" s="31">
        <v>4301060360</v>
      </c>
      <c r="D233" s="389">
        <v>4680115882874</v>
      </c>
      <c r="E233" s="390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7"/>
      <c r="R233" s="387"/>
      <c r="S233" s="387"/>
      <c r="T233" s="388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341</v>
      </c>
      <c r="C234" s="31">
        <v>4301060404</v>
      </c>
      <c r="D234" s="389">
        <v>4680115882874</v>
      </c>
      <c r="E234" s="390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7" t="s">
        <v>342</v>
      </c>
      <c r="Q234" s="387"/>
      <c r="R234" s="387"/>
      <c r="S234" s="387"/>
      <c r="T234" s="388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343</v>
      </c>
      <c r="B235" s="54" t="s">
        <v>344</v>
      </c>
      <c r="C235" s="31">
        <v>4301060359</v>
      </c>
      <c r="D235" s="389">
        <v>4680115884434</v>
      </c>
      <c r="E235" s="390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9">
        <v>4680115880818</v>
      </c>
      <c r="E236" s="390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1" t="s">
        <v>347</v>
      </c>
      <c r="Q236" s="387"/>
      <c r="R236" s="387"/>
      <c r="S236" s="387"/>
      <c r="T236" s="388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9">
        <v>4680115880801</v>
      </c>
      <c r="E237" s="390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1" t="s">
        <v>350</v>
      </c>
      <c r="Q237" s="387"/>
      <c r="R237" s="387"/>
      <c r="S237" s="387"/>
      <c r="T237" s="388"/>
      <c r="U237" s="34"/>
      <c r="V237" s="34"/>
      <c r="W237" s="35" t="s">
        <v>68</v>
      </c>
      <c r="X237" s="382">
        <v>40</v>
      </c>
      <c r="Y237" s="383">
        <f>IFERROR(IF(X237="",0,CEILING((X237/$H237),1)*$H237),"")</f>
        <v>40.799999999999997</v>
      </c>
      <c r="Z237" s="36">
        <f>IFERROR(IF(Y237=0,"",ROUNDUP(Y237/H237,0)*0.00753),"")</f>
        <v>0.12801000000000001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44.533333333333339</v>
      </c>
      <c r="BN237" s="64">
        <f>IFERROR(Y237*I237/H237,"0")</f>
        <v>45.423999999999999</v>
      </c>
      <c r="BO237" s="64">
        <f>IFERROR(1/J237*(X237/H237),"0")</f>
        <v>0.10683760683760685</v>
      </c>
      <c r="BP237" s="64">
        <f>IFERROR(1/J237*(Y237/H237),"0")</f>
        <v>0.10897435897435898</v>
      </c>
    </row>
    <row r="238" spans="1:68" x14ac:dyDescent="0.2">
      <c r="A238" s="406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7"/>
      <c r="P238" s="396" t="s">
        <v>69</v>
      </c>
      <c r="Q238" s="397"/>
      <c r="R238" s="397"/>
      <c r="S238" s="397"/>
      <c r="T238" s="397"/>
      <c r="U238" s="397"/>
      <c r="V238" s="398"/>
      <c r="W238" s="37" t="s">
        <v>70</v>
      </c>
      <c r="X238" s="384">
        <f>IFERROR(X233/H233,"0")+IFERROR(X234/H234,"0")+IFERROR(X235/H235,"0")+IFERROR(X236/H236,"0")+IFERROR(X237/H237,"0")</f>
        <v>16.666666666666668</v>
      </c>
      <c r="Y238" s="384">
        <f>IFERROR(Y233/H233,"0")+IFERROR(Y234/H234,"0")+IFERROR(Y235/H235,"0")+IFERROR(Y236/H236,"0")+IFERROR(Y237/H237,"0")</f>
        <v>17</v>
      </c>
      <c r="Z238" s="384">
        <f>IFERROR(IF(Z233="",0,Z233),"0")+IFERROR(IF(Z234="",0,Z234),"0")+IFERROR(IF(Z235="",0,Z235),"0")+IFERROR(IF(Z236="",0,Z236),"0")+IFERROR(IF(Z237="",0,Z237),"0")</f>
        <v>0.12801000000000001</v>
      </c>
      <c r="AA238" s="385"/>
      <c r="AB238" s="385"/>
      <c r="AC238" s="385"/>
    </row>
    <row r="239" spans="1:68" x14ac:dyDescent="0.2">
      <c r="A239" s="400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7"/>
      <c r="P239" s="396" t="s">
        <v>69</v>
      </c>
      <c r="Q239" s="397"/>
      <c r="R239" s="397"/>
      <c r="S239" s="397"/>
      <c r="T239" s="397"/>
      <c r="U239" s="397"/>
      <c r="V239" s="398"/>
      <c r="W239" s="37" t="s">
        <v>68</v>
      </c>
      <c r="X239" s="384">
        <f>IFERROR(SUM(X233:X237),"0")</f>
        <v>40</v>
      </c>
      <c r="Y239" s="384">
        <f>IFERROR(SUM(Y233:Y237),"0")</f>
        <v>40.799999999999997</v>
      </c>
      <c r="Z239" s="37"/>
      <c r="AA239" s="385"/>
      <c r="AB239" s="385"/>
      <c r="AC239" s="385"/>
    </row>
    <row r="240" spans="1:68" ht="16.5" customHeight="1" x14ac:dyDescent="0.25">
      <c r="A240" s="469" t="s">
        <v>351</v>
      </c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  <c r="AA240" s="377"/>
      <c r="AB240" s="377"/>
      <c r="AC240" s="377"/>
    </row>
    <row r="241" spans="1:68" ht="14.25" customHeight="1" x14ac:dyDescent="0.25">
      <c r="A241" s="399" t="s">
        <v>110</v>
      </c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378"/>
      <c r="AB241" s="378"/>
      <c r="AC241" s="378"/>
    </row>
    <row r="242" spans="1:68" ht="27" customHeight="1" x14ac:dyDescent="0.25">
      <c r="A242" s="54" t="s">
        <v>352</v>
      </c>
      <c r="B242" s="54" t="s">
        <v>353</v>
      </c>
      <c r="C242" s="31">
        <v>4301011717</v>
      </c>
      <c r="D242" s="389">
        <v>4680115884274</v>
      </c>
      <c r="E242" s="390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7"/>
      <c r="R242" s="387"/>
      <c r="S242" s="387"/>
      <c r="T242" s="388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352</v>
      </c>
      <c r="B243" s="54" t="s">
        <v>354</v>
      </c>
      <c r="C243" s="31">
        <v>4301011945</v>
      </c>
      <c r="D243" s="389">
        <v>4680115884274</v>
      </c>
      <c r="E243" s="390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3" t="s">
        <v>355</v>
      </c>
      <c r="Q243" s="387"/>
      <c r="R243" s="387"/>
      <c r="S243" s="387"/>
      <c r="T243" s="388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4301011719</v>
      </c>
      <c r="D244" s="389">
        <v>4680115884298</v>
      </c>
      <c r="E244" s="390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3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4301011733</v>
      </c>
      <c r="D245" s="389">
        <v>4680115884250</v>
      </c>
      <c r="E245" s="390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2">
        <v>50</v>
      </c>
      <c r="Y245" s="383">
        <f t="shared" si="42"/>
        <v>58</v>
      </c>
      <c r="Z245" s="36">
        <f>IFERROR(IF(Y245=0,"",ROUNDUP(Y245/H245,0)*0.02175),"")</f>
        <v>0.10874999999999999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52.068965517241381</v>
      </c>
      <c r="BN245" s="64">
        <f t="shared" si="44"/>
        <v>60.4</v>
      </c>
      <c r="BO245" s="64">
        <f t="shared" si="45"/>
        <v>7.6970443349753698E-2</v>
      </c>
      <c r="BP245" s="64">
        <f t="shared" si="46"/>
        <v>8.9285714285714274E-2</v>
      </c>
    </row>
    <row r="246" spans="1:68" ht="27" customHeight="1" x14ac:dyDescent="0.25">
      <c r="A246" s="54" t="s">
        <v>358</v>
      </c>
      <c r="B246" s="54" t="s">
        <v>360</v>
      </c>
      <c r="C246" s="31">
        <v>4301011944</v>
      </c>
      <c r="D246" s="389">
        <v>4680115884250</v>
      </c>
      <c r="E246" s="390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47" t="s">
        <v>361</v>
      </c>
      <c r="Q246" s="387"/>
      <c r="R246" s="387"/>
      <c r="S246" s="387"/>
      <c r="T246" s="388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362</v>
      </c>
      <c r="B247" s="54" t="s">
        <v>363</v>
      </c>
      <c r="C247" s="31">
        <v>4301011718</v>
      </c>
      <c r="D247" s="389">
        <v>4680115884281</v>
      </c>
      <c r="E247" s="390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364</v>
      </c>
      <c r="B248" s="54" t="s">
        <v>365</v>
      </c>
      <c r="C248" s="31">
        <v>4301011720</v>
      </c>
      <c r="D248" s="389">
        <v>4680115884199</v>
      </c>
      <c r="E248" s="390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9">
        <v>4680115884267</v>
      </c>
      <c r="E249" s="390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406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7"/>
      <c r="P250" s="396" t="s">
        <v>69</v>
      </c>
      <c r="Q250" s="397"/>
      <c r="R250" s="397"/>
      <c r="S250" s="397"/>
      <c r="T250" s="397"/>
      <c r="U250" s="397"/>
      <c r="V250" s="398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4.3103448275862073</v>
      </c>
      <c r="Y250" s="384">
        <f>IFERROR(Y242/H242,"0")+IFERROR(Y243/H243,"0")+IFERROR(Y244/H244,"0")+IFERROR(Y245/H245,"0")+IFERROR(Y246/H246,"0")+IFERROR(Y247/H247,"0")+IFERROR(Y248/H248,"0")+IFERROR(Y249/H249,"0")</f>
        <v>5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0.10874999999999999</v>
      </c>
      <c r="AA250" s="385"/>
      <c r="AB250" s="385"/>
      <c r="AC250" s="385"/>
    </row>
    <row r="251" spans="1:68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0"/>
      <c r="O251" s="407"/>
      <c r="P251" s="396" t="s">
        <v>69</v>
      </c>
      <c r="Q251" s="397"/>
      <c r="R251" s="397"/>
      <c r="S251" s="397"/>
      <c r="T251" s="397"/>
      <c r="U251" s="397"/>
      <c r="V251" s="398"/>
      <c r="W251" s="37" t="s">
        <v>68</v>
      </c>
      <c r="X251" s="384">
        <f>IFERROR(SUM(X242:X249),"0")</f>
        <v>50</v>
      </c>
      <c r="Y251" s="384">
        <f>IFERROR(SUM(Y242:Y249),"0")</f>
        <v>58</v>
      </c>
      <c r="Z251" s="37"/>
      <c r="AA251" s="385"/>
      <c r="AB251" s="385"/>
      <c r="AC251" s="385"/>
    </row>
    <row r="252" spans="1:68" ht="16.5" customHeight="1" x14ac:dyDescent="0.25">
      <c r="A252" s="469" t="s">
        <v>368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400"/>
      <c r="AA252" s="377"/>
      <c r="AB252" s="377"/>
      <c r="AC252" s="377"/>
    </row>
    <row r="253" spans="1:68" ht="14.25" customHeight="1" x14ac:dyDescent="0.25">
      <c r="A253" s="399" t="s">
        <v>110</v>
      </c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378"/>
      <c r="AB253" s="378"/>
      <c r="AC253" s="378"/>
    </row>
    <row r="254" spans="1:68" ht="27" customHeight="1" x14ac:dyDescent="0.25">
      <c r="A254" s="54" t="s">
        <v>369</v>
      </c>
      <c r="B254" s="54" t="s">
        <v>370</v>
      </c>
      <c r="C254" s="31">
        <v>4301011826</v>
      </c>
      <c r="D254" s="389">
        <v>4680115884137</v>
      </c>
      <c r="E254" s="390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7"/>
      <c r="R254" s="387"/>
      <c r="S254" s="387"/>
      <c r="T254" s="388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369</v>
      </c>
      <c r="B255" s="54" t="s">
        <v>371</v>
      </c>
      <c r="C255" s="31">
        <v>4301011942</v>
      </c>
      <c r="D255" s="389">
        <v>4680115884137</v>
      </c>
      <c r="E255" s="390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3" t="s">
        <v>372</v>
      </c>
      <c r="Q255" s="387"/>
      <c r="R255" s="387"/>
      <c r="S255" s="387"/>
      <c r="T255" s="388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373</v>
      </c>
      <c r="B256" s="54" t="s">
        <v>374</v>
      </c>
      <c r="C256" s="31">
        <v>4301011724</v>
      </c>
      <c r="D256" s="389">
        <v>4680115884236</v>
      </c>
      <c r="E256" s="390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9">
        <v>4680115884175</v>
      </c>
      <c r="E257" s="390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9">
        <v>4680115884144</v>
      </c>
      <c r="E258" s="390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2">
        <v>40</v>
      </c>
      <c r="Y258" s="383">
        <f t="shared" si="47"/>
        <v>40</v>
      </c>
      <c r="Z258" s="36">
        <f>IFERROR(IF(Y258=0,"",ROUNDUP(Y258/H258,0)*0.00937),"")</f>
        <v>9.3700000000000006E-2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42.400000000000006</v>
      </c>
      <c r="BN258" s="64">
        <f t="shared" si="49"/>
        <v>42.400000000000006</v>
      </c>
      <c r="BO258" s="64">
        <f t="shared" si="50"/>
        <v>8.3333333333333329E-2</v>
      </c>
      <c r="BP258" s="64">
        <f t="shared" si="51"/>
        <v>8.3333333333333329E-2</v>
      </c>
    </row>
    <row r="259" spans="1:68" ht="27" customHeight="1" x14ac:dyDescent="0.25">
      <c r="A259" s="54" t="s">
        <v>379</v>
      </c>
      <c r="B259" s="54" t="s">
        <v>380</v>
      </c>
      <c r="C259" s="31">
        <v>4301011963</v>
      </c>
      <c r="D259" s="389">
        <v>4680115885288</v>
      </c>
      <c r="E259" s="390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8" t="s">
        <v>381</v>
      </c>
      <c r="Q259" s="387"/>
      <c r="R259" s="387"/>
      <c r="S259" s="387"/>
      <c r="T259" s="388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382</v>
      </c>
      <c r="B260" s="54" t="s">
        <v>383</v>
      </c>
      <c r="C260" s="31">
        <v>4301011726</v>
      </c>
      <c r="D260" s="389">
        <v>4680115884182</v>
      </c>
      <c r="E260" s="390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9">
        <v>4680115884205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2">
        <v>40</v>
      </c>
      <c r="Y261" s="383">
        <f t="shared" si="47"/>
        <v>40</v>
      </c>
      <c r="Z261" s="36">
        <f>IFERROR(IF(Y261=0,"",ROUNDUP(Y261/H261,0)*0.00937),"")</f>
        <v>9.3700000000000006E-2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42.400000000000006</v>
      </c>
      <c r="BN261" s="64">
        <f t="shared" si="49"/>
        <v>42.400000000000006</v>
      </c>
      <c r="BO261" s="64">
        <f t="shared" si="50"/>
        <v>8.3333333333333329E-2</v>
      </c>
      <c r="BP261" s="64">
        <f t="shared" si="51"/>
        <v>8.3333333333333329E-2</v>
      </c>
    </row>
    <row r="262" spans="1:68" x14ac:dyDescent="0.2">
      <c r="A262" s="406"/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7"/>
      <c r="P262" s="396" t="s">
        <v>69</v>
      </c>
      <c r="Q262" s="397"/>
      <c r="R262" s="397"/>
      <c r="S262" s="397"/>
      <c r="T262" s="397"/>
      <c r="U262" s="397"/>
      <c r="V262" s="398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20</v>
      </c>
      <c r="Y262" s="384">
        <f>IFERROR(Y254/H254,"0")+IFERROR(Y255/H255,"0")+IFERROR(Y256/H256,"0")+IFERROR(Y257/H257,"0")+IFERROR(Y258/H258,"0")+IFERROR(Y259/H259,"0")+IFERROR(Y260/H260,"0")+IFERROR(Y261/H261,"0")</f>
        <v>20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0.18740000000000001</v>
      </c>
      <c r="AA262" s="385"/>
      <c r="AB262" s="385"/>
      <c r="AC262" s="385"/>
    </row>
    <row r="263" spans="1:68" x14ac:dyDescent="0.2">
      <c r="A263" s="400"/>
      <c r="B263" s="400"/>
      <c r="C263" s="400"/>
      <c r="D263" s="400"/>
      <c r="E263" s="400"/>
      <c r="F263" s="400"/>
      <c r="G263" s="400"/>
      <c r="H263" s="400"/>
      <c r="I263" s="400"/>
      <c r="J263" s="400"/>
      <c r="K263" s="400"/>
      <c r="L263" s="400"/>
      <c r="M263" s="400"/>
      <c r="N263" s="400"/>
      <c r="O263" s="407"/>
      <c r="P263" s="396" t="s">
        <v>69</v>
      </c>
      <c r="Q263" s="397"/>
      <c r="R263" s="397"/>
      <c r="S263" s="397"/>
      <c r="T263" s="397"/>
      <c r="U263" s="397"/>
      <c r="V263" s="398"/>
      <c r="W263" s="37" t="s">
        <v>68</v>
      </c>
      <c r="X263" s="384">
        <f>IFERROR(SUM(X254:X261),"0")</f>
        <v>80</v>
      </c>
      <c r="Y263" s="384">
        <f>IFERROR(SUM(Y254:Y261),"0")</f>
        <v>80</v>
      </c>
      <c r="Z263" s="37"/>
      <c r="AA263" s="385"/>
      <c r="AB263" s="385"/>
      <c r="AC263" s="385"/>
    </row>
    <row r="264" spans="1:68" ht="16.5" customHeight="1" x14ac:dyDescent="0.25">
      <c r="A264" s="469" t="s">
        <v>386</v>
      </c>
      <c r="B264" s="400"/>
      <c r="C264" s="400"/>
      <c r="D264" s="400"/>
      <c r="E264" s="400"/>
      <c r="F264" s="400"/>
      <c r="G264" s="400"/>
      <c r="H264" s="400"/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400"/>
      <c r="Z264" s="400"/>
      <c r="AA264" s="377"/>
      <c r="AB264" s="377"/>
      <c r="AC264" s="377"/>
    </row>
    <row r="265" spans="1:68" ht="14.25" customHeight="1" x14ac:dyDescent="0.25">
      <c r="A265" s="399" t="s">
        <v>110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378"/>
      <c r="AB265" s="378"/>
      <c r="AC265" s="378"/>
    </row>
    <row r="266" spans="1:68" ht="27" customHeight="1" x14ac:dyDescent="0.25">
      <c r="A266" s="54" t="s">
        <v>387</v>
      </c>
      <c r="B266" s="54" t="s">
        <v>388</v>
      </c>
      <c r="C266" s="31">
        <v>4301011855</v>
      </c>
      <c r="D266" s="389">
        <v>4680115885837</v>
      </c>
      <c r="E266" s="390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68" t="s">
        <v>389</v>
      </c>
      <c r="Q266" s="387"/>
      <c r="R266" s="387"/>
      <c r="S266" s="387"/>
      <c r="T266" s="38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4301011850</v>
      </c>
      <c r="D267" s="389">
        <v>4680115885806</v>
      </c>
      <c r="E267" s="390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88" t="s">
        <v>392</v>
      </c>
      <c r="Q267" s="387"/>
      <c r="R267" s="387"/>
      <c r="S267" s="387"/>
      <c r="T267" s="38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393</v>
      </c>
      <c r="B268" s="54" t="s">
        <v>394</v>
      </c>
      <c r="C268" s="31">
        <v>4301011853</v>
      </c>
      <c r="D268" s="389">
        <v>4680115885851</v>
      </c>
      <c r="E268" s="390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0" t="s">
        <v>395</v>
      </c>
      <c r="Q268" s="387"/>
      <c r="R268" s="387"/>
      <c r="S268" s="387"/>
      <c r="T268" s="38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396</v>
      </c>
      <c r="B269" s="54" t="s">
        <v>397</v>
      </c>
      <c r="C269" s="31">
        <v>4301011852</v>
      </c>
      <c r="D269" s="389">
        <v>4680115885844</v>
      </c>
      <c r="E269" s="390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2" t="s">
        <v>398</v>
      </c>
      <c r="Q269" s="387"/>
      <c r="R269" s="387"/>
      <c r="S269" s="387"/>
      <c r="T269" s="388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4301011851</v>
      </c>
      <c r="D270" s="389">
        <v>4680115885820</v>
      </c>
      <c r="E270" s="390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0" t="s">
        <v>401</v>
      </c>
      <c r="Q270" s="387"/>
      <c r="R270" s="387"/>
      <c r="S270" s="387"/>
      <c r="T270" s="388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406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7"/>
      <c r="P271" s="396" t="s">
        <v>69</v>
      </c>
      <c r="Q271" s="397"/>
      <c r="R271" s="397"/>
      <c r="S271" s="397"/>
      <c r="T271" s="397"/>
      <c r="U271" s="397"/>
      <c r="V271" s="398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7"/>
      <c r="P272" s="396" t="s">
        <v>69</v>
      </c>
      <c r="Q272" s="397"/>
      <c r="R272" s="397"/>
      <c r="S272" s="397"/>
      <c r="T272" s="397"/>
      <c r="U272" s="397"/>
      <c r="V272" s="398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customHeight="1" x14ac:dyDescent="0.25">
      <c r="A273" s="469" t="s">
        <v>402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400"/>
      <c r="AA273" s="377"/>
      <c r="AB273" s="377"/>
      <c r="AC273" s="377"/>
    </row>
    <row r="274" spans="1:68" ht="14.25" customHeight="1" x14ac:dyDescent="0.25">
      <c r="A274" s="399" t="s">
        <v>110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378"/>
      <c r="AB274" s="378"/>
      <c r="AC274" s="378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9">
        <v>4680115885707</v>
      </c>
      <c r="E275" s="390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29" t="s">
        <v>405</v>
      </c>
      <c r="Q275" s="387"/>
      <c r="R275" s="387"/>
      <c r="S275" s="387"/>
      <c r="T275" s="388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406"/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7"/>
      <c r="P276" s="396" t="s">
        <v>69</v>
      </c>
      <c r="Q276" s="397"/>
      <c r="R276" s="397"/>
      <c r="S276" s="397"/>
      <c r="T276" s="397"/>
      <c r="U276" s="397"/>
      <c r="V276" s="398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x14ac:dyDescent="0.2">
      <c r="A277" s="400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0"/>
      <c r="O277" s="407"/>
      <c r="P277" s="396" t="s">
        <v>69</v>
      </c>
      <c r="Q277" s="397"/>
      <c r="R277" s="397"/>
      <c r="S277" s="397"/>
      <c r="T277" s="397"/>
      <c r="U277" s="397"/>
      <c r="V277" s="398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customHeight="1" x14ac:dyDescent="0.25">
      <c r="A278" s="469" t="s">
        <v>406</v>
      </c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400"/>
      <c r="Z278" s="400"/>
      <c r="AA278" s="377"/>
      <c r="AB278" s="377"/>
      <c r="AC278" s="377"/>
    </row>
    <row r="279" spans="1:68" ht="14.25" customHeight="1" x14ac:dyDescent="0.25">
      <c r="A279" s="399" t="s">
        <v>110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378"/>
      <c r="AB279" s="378"/>
      <c r="AC279" s="378"/>
    </row>
    <row r="280" spans="1:68" ht="27" customHeight="1" x14ac:dyDescent="0.25">
      <c r="A280" s="54" t="s">
        <v>407</v>
      </c>
      <c r="B280" s="54" t="s">
        <v>408</v>
      </c>
      <c r="C280" s="31">
        <v>4301011223</v>
      </c>
      <c r="D280" s="389">
        <v>4607091383423</v>
      </c>
      <c r="E280" s="390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7"/>
      <c r="R280" s="387"/>
      <c r="S280" s="387"/>
      <c r="T280" s="388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409</v>
      </c>
      <c r="B281" s="54" t="s">
        <v>410</v>
      </c>
      <c r="C281" s="31">
        <v>4301011879</v>
      </c>
      <c r="D281" s="389">
        <v>4680115885691</v>
      </c>
      <c r="E281" s="390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29" t="s">
        <v>411</v>
      </c>
      <c r="Q281" s="387"/>
      <c r="R281" s="387"/>
      <c r="S281" s="387"/>
      <c r="T281" s="388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412</v>
      </c>
      <c r="B282" s="54" t="s">
        <v>413</v>
      </c>
      <c r="C282" s="31">
        <v>4301011878</v>
      </c>
      <c r="D282" s="389">
        <v>4680115885660</v>
      </c>
      <c r="E282" s="390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1" t="s">
        <v>414</v>
      </c>
      <c r="Q282" s="387"/>
      <c r="R282" s="387"/>
      <c r="S282" s="387"/>
      <c r="T282" s="38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406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0"/>
      <c r="O283" s="407"/>
      <c r="P283" s="396" t="s">
        <v>69</v>
      </c>
      <c r="Q283" s="397"/>
      <c r="R283" s="397"/>
      <c r="S283" s="397"/>
      <c r="T283" s="397"/>
      <c r="U283" s="397"/>
      <c r="V283" s="398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7"/>
      <c r="P284" s="396" t="s">
        <v>69</v>
      </c>
      <c r="Q284" s="397"/>
      <c r="R284" s="397"/>
      <c r="S284" s="397"/>
      <c r="T284" s="397"/>
      <c r="U284" s="397"/>
      <c r="V284" s="398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customHeight="1" x14ac:dyDescent="0.25">
      <c r="A285" s="469" t="s">
        <v>415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400"/>
      <c r="AA285" s="377"/>
      <c r="AB285" s="377"/>
      <c r="AC285" s="377"/>
    </row>
    <row r="286" spans="1:68" ht="14.25" customHeight="1" x14ac:dyDescent="0.25">
      <c r="A286" s="399" t="s">
        <v>71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78"/>
      <c r="AB286" s="378"/>
      <c r="AC286" s="378"/>
    </row>
    <row r="287" spans="1:68" ht="27" customHeight="1" x14ac:dyDescent="0.25">
      <c r="A287" s="54" t="s">
        <v>416</v>
      </c>
      <c r="B287" s="54" t="s">
        <v>417</v>
      </c>
      <c r="C287" s="31">
        <v>4301051409</v>
      </c>
      <c r="D287" s="389">
        <v>4680115881556</v>
      </c>
      <c r="E287" s="390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7"/>
      <c r="R287" s="387"/>
      <c r="S287" s="387"/>
      <c r="T287" s="388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418</v>
      </c>
      <c r="B288" s="54" t="s">
        <v>419</v>
      </c>
      <c r="C288" s="31">
        <v>4301051506</v>
      </c>
      <c r="D288" s="389">
        <v>4680115881037</v>
      </c>
      <c r="E288" s="390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7"/>
      <c r="R288" s="387"/>
      <c r="S288" s="387"/>
      <c r="T288" s="38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9">
        <v>4680115881228</v>
      </c>
      <c r="E289" s="390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7"/>
      <c r="R289" s="387"/>
      <c r="S289" s="387"/>
      <c r="T289" s="38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9">
        <v>4680115881211</v>
      </c>
      <c r="E290" s="390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7"/>
      <c r="R290" s="387"/>
      <c r="S290" s="387"/>
      <c r="T290" s="38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424</v>
      </c>
      <c r="B291" s="54" t="s">
        <v>425</v>
      </c>
      <c r="C291" s="31">
        <v>4301051378</v>
      </c>
      <c r="D291" s="389">
        <v>4680115881020</v>
      </c>
      <c r="E291" s="390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7"/>
      <c r="R291" s="387"/>
      <c r="S291" s="387"/>
      <c r="T291" s="388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6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7"/>
      <c r="P292" s="396" t="s">
        <v>69</v>
      </c>
      <c r="Q292" s="397"/>
      <c r="R292" s="397"/>
      <c r="S292" s="397"/>
      <c r="T292" s="397"/>
      <c r="U292" s="397"/>
      <c r="V292" s="398"/>
      <c r="W292" s="37" t="s">
        <v>70</v>
      </c>
      <c r="X292" s="384">
        <f>IFERROR(X287/H287,"0")+IFERROR(X288/H288,"0")+IFERROR(X289/H289,"0")+IFERROR(X290/H290,"0")+IFERROR(X291/H291,"0")</f>
        <v>0</v>
      </c>
      <c r="Y292" s="384">
        <f>IFERROR(Y287/H287,"0")+IFERROR(Y288/H288,"0")+IFERROR(Y289/H289,"0")+IFERROR(Y290/H290,"0")+IFERROR(Y291/H291,"0")</f>
        <v>0</v>
      </c>
      <c r="Z292" s="384">
        <f>IFERROR(IF(Z287="",0,Z287),"0")+IFERROR(IF(Z288="",0,Z288),"0")+IFERROR(IF(Z289="",0,Z289),"0")+IFERROR(IF(Z290="",0,Z290),"0")+IFERROR(IF(Z291="",0,Z291),"0")</f>
        <v>0</v>
      </c>
      <c r="AA292" s="385"/>
      <c r="AB292" s="385"/>
      <c r="AC292" s="385"/>
    </row>
    <row r="293" spans="1:68" x14ac:dyDescent="0.2">
      <c r="A293" s="400"/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7"/>
      <c r="P293" s="396" t="s">
        <v>69</v>
      </c>
      <c r="Q293" s="397"/>
      <c r="R293" s="397"/>
      <c r="S293" s="397"/>
      <c r="T293" s="397"/>
      <c r="U293" s="397"/>
      <c r="V293" s="398"/>
      <c r="W293" s="37" t="s">
        <v>68</v>
      </c>
      <c r="X293" s="384">
        <f>IFERROR(SUM(X287:X291),"0")</f>
        <v>0</v>
      </c>
      <c r="Y293" s="384">
        <f>IFERROR(SUM(Y287:Y291),"0")</f>
        <v>0</v>
      </c>
      <c r="Z293" s="37"/>
      <c r="AA293" s="385"/>
      <c r="AB293" s="385"/>
      <c r="AC293" s="385"/>
    </row>
    <row r="294" spans="1:68" ht="16.5" customHeight="1" x14ac:dyDescent="0.25">
      <c r="A294" s="469" t="s">
        <v>426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7"/>
      <c r="AB294" s="377"/>
      <c r="AC294" s="377"/>
    </row>
    <row r="295" spans="1:68" ht="14.25" customHeight="1" x14ac:dyDescent="0.25">
      <c r="A295" s="399" t="s">
        <v>71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378"/>
      <c r="AB295" s="378"/>
      <c r="AC295" s="378"/>
    </row>
    <row r="296" spans="1:68" ht="27" customHeight="1" x14ac:dyDescent="0.25">
      <c r="A296" s="54" t="s">
        <v>427</v>
      </c>
      <c r="B296" s="54" t="s">
        <v>428</v>
      </c>
      <c r="C296" s="31">
        <v>4301051731</v>
      </c>
      <c r="D296" s="389">
        <v>4680115884618</v>
      </c>
      <c r="E296" s="390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7"/>
      <c r="R296" s="387"/>
      <c r="S296" s="387"/>
      <c r="T296" s="38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7"/>
      <c r="P297" s="396" t="s">
        <v>69</v>
      </c>
      <c r="Q297" s="397"/>
      <c r="R297" s="397"/>
      <c r="S297" s="397"/>
      <c r="T297" s="397"/>
      <c r="U297" s="397"/>
      <c r="V297" s="398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0"/>
      <c r="O298" s="407"/>
      <c r="P298" s="396" t="s">
        <v>69</v>
      </c>
      <c r="Q298" s="397"/>
      <c r="R298" s="397"/>
      <c r="S298" s="397"/>
      <c r="T298" s="397"/>
      <c r="U298" s="397"/>
      <c r="V298" s="398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customHeight="1" x14ac:dyDescent="0.25">
      <c r="A299" s="469" t="s">
        <v>429</v>
      </c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400"/>
      <c r="Z299" s="400"/>
      <c r="AA299" s="377"/>
      <c r="AB299" s="377"/>
      <c r="AC299" s="377"/>
    </row>
    <row r="300" spans="1:68" ht="14.25" customHeight="1" x14ac:dyDescent="0.25">
      <c r="A300" s="399" t="s">
        <v>110</v>
      </c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378"/>
      <c r="AB300" s="378"/>
      <c r="AC300" s="378"/>
    </row>
    <row r="301" spans="1:68" ht="27" customHeight="1" x14ac:dyDescent="0.25">
      <c r="A301" s="54" t="s">
        <v>430</v>
      </c>
      <c r="B301" s="54" t="s">
        <v>431</v>
      </c>
      <c r="C301" s="31">
        <v>4301011593</v>
      </c>
      <c r="D301" s="389">
        <v>4680115882973</v>
      </c>
      <c r="E301" s="390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7"/>
      <c r="R301" s="387"/>
      <c r="S301" s="387"/>
      <c r="T301" s="38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406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7"/>
      <c r="P302" s="396" t="s">
        <v>69</v>
      </c>
      <c r="Q302" s="397"/>
      <c r="R302" s="397"/>
      <c r="S302" s="397"/>
      <c r="T302" s="397"/>
      <c r="U302" s="397"/>
      <c r="V302" s="39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7"/>
      <c r="P303" s="396" t="s">
        <v>69</v>
      </c>
      <c r="Q303" s="397"/>
      <c r="R303" s="397"/>
      <c r="S303" s="397"/>
      <c r="T303" s="397"/>
      <c r="U303" s="397"/>
      <c r="V303" s="39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customHeight="1" x14ac:dyDescent="0.25">
      <c r="A304" s="399" t="s">
        <v>63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378"/>
      <c r="AB304" s="378"/>
      <c r="AC304" s="378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9">
        <v>4607091389845</v>
      </c>
      <c r="E305" s="390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7"/>
      <c r="R305" s="387"/>
      <c r="S305" s="387"/>
      <c r="T305" s="388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434</v>
      </c>
      <c r="B306" s="54" t="s">
        <v>435</v>
      </c>
      <c r="C306" s="31">
        <v>4301031306</v>
      </c>
      <c r="D306" s="389">
        <v>4680115882881</v>
      </c>
      <c r="E306" s="390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7"/>
      <c r="R306" s="387"/>
      <c r="S306" s="387"/>
      <c r="T306" s="38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6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7"/>
      <c r="P307" s="396" t="s">
        <v>69</v>
      </c>
      <c r="Q307" s="397"/>
      <c r="R307" s="397"/>
      <c r="S307" s="397"/>
      <c r="T307" s="397"/>
      <c r="U307" s="397"/>
      <c r="V307" s="398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7"/>
      <c r="P308" s="396" t="s">
        <v>69</v>
      </c>
      <c r="Q308" s="397"/>
      <c r="R308" s="397"/>
      <c r="S308" s="397"/>
      <c r="T308" s="397"/>
      <c r="U308" s="397"/>
      <c r="V308" s="398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customHeight="1" x14ac:dyDescent="0.25">
      <c r="A309" s="469" t="s">
        <v>436</v>
      </c>
      <c r="B309" s="400"/>
      <c r="C309" s="400"/>
      <c r="D309" s="400"/>
      <c r="E309" s="400"/>
      <c r="F309" s="400"/>
      <c r="G309" s="400"/>
      <c r="H309" s="400"/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400"/>
      <c r="Z309" s="400"/>
      <c r="AA309" s="377"/>
      <c r="AB309" s="377"/>
      <c r="AC309" s="377"/>
    </row>
    <row r="310" spans="1:68" ht="14.25" customHeight="1" x14ac:dyDescent="0.25">
      <c r="A310" s="399" t="s">
        <v>110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378"/>
      <c r="AB310" s="378"/>
      <c r="AC310" s="378"/>
    </row>
    <row r="311" spans="1:68" ht="27" customHeight="1" x14ac:dyDescent="0.25">
      <c r="A311" s="54" t="s">
        <v>437</v>
      </c>
      <c r="B311" s="54" t="s">
        <v>438</v>
      </c>
      <c r="C311" s="31">
        <v>4301012024</v>
      </c>
      <c r="D311" s="389">
        <v>4680115885615</v>
      </c>
      <c r="E311" s="390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85" t="s">
        <v>439</v>
      </c>
      <c r="Q311" s="387"/>
      <c r="R311" s="387"/>
      <c r="S311" s="387"/>
      <c r="T311" s="388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440</v>
      </c>
      <c r="B312" s="54" t="s">
        <v>441</v>
      </c>
      <c r="C312" s="31">
        <v>4301011858</v>
      </c>
      <c r="D312" s="389">
        <v>4680115885646</v>
      </c>
      <c r="E312" s="390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2" t="s">
        <v>442</v>
      </c>
      <c r="Q312" s="387"/>
      <c r="R312" s="387"/>
      <c r="S312" s="387"/>
      <c r="T312" s="388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9">
        <v>4680115885554</v>
      </c>
      <c r="E313" s="390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80" t="s">
        <v>445</v>
      </c>
      <c r="Q313" s="387"/>
      <c r="R313" s="387"/>
      <c r="S313" s="387"/>
      <c r="T313" s="388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4301011857</v>
      </c>
      <c r="D314" s="389">
        <v>4680115885622</v>
      </c>
      <c r="E314" s="390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6" t="s">
        <v>448</v>
      </c>
      <c r="Q314" s="387"/>
      <c r="R314" s="387"/>
      <c r="S314" s="387"/>
      <c r="T314" s="388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4301011573</v>
      </c>
      <c r="D315" s="389">
        <v>4680115881938</v>
      </c>
      <c r="E315" s="390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3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451</v>
      </c>
      <c r="B316" s="54" t="s">
        <v>452</v>
      </c>
      <c r="C316" s="31">
        <v>4301010944</v>
      </c>
      <c r="D316" s="389">
        <v>4607091387346</v>
      </c>
      <c r="E316" s="390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7"/>
      <c r="R316" s="387"/>
      <c r="S316" s="387"/>
      <c r="T316" s="388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4301011859</v>
      </c>
      <c r="D317" s="389">
        <v>4680115885608</v>
      </c>
      <c r="E317" s="390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37" t="s">
        <v>455</v>
      </c>
      <c r="Q317" s="387"/>
      <c r="R317" s="387"/>
      <c r="S317" s="387"/>
      <c r="T317" s="388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06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7"/>
      <c r="P318" s="396" t="s">
        <v>69</v>
      </c>
      <c r="Q318" s="397"/>
      <c r="R318" s="397"/>
      <c r="S318" s="397"/>
      <c r="T318" s="397"/>
      <c r="U318" s="397"/>
      <c r="V318" s="398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x14ac:dyDescent="0.2">
      <c r="A319" s="400"/>
      <c r="B319" s="400"/>
      <c r="C319" s="400"/>
      <c r="D319" s="400"/>
      <c r="E319" s="400"/>
      <c r="F319" s="400"/>
      <c r="G319" s="400"/>
      <c r="H319" s="400"/>
      <c r="I319" s="400"/>
      <c r="J319" s="400"/>
      <c r="K319" s="400"/>
      <c r="L319" s="400"/>
      <c r="M319" s="400"/>
      <c r="N319" s="400"/>
      <c r="O319" s="407"/>
      <c r="P319" s="396" t="s">
        <v>69</v>
      </c>
      <c r="Q319" s="397"/>
      <c r="R319" s="397"/>
      <c r="S319" s="397"/>
      <c r="T319" s="397"/>
      <c r="U319" s="397"/>
      <c r="V319" s="398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customHeight="1" x14ac:dyDescent="0.25">
      <c r="A320" s="399" t="s">
        <v>63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378"/>
      <c r="AB320" s="378"/>
      <c r="AC320" s="378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9">
        <v>4607091387193</v>
      </c>
      <c r="E321" s="390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7"/>
      <c r="R321" s="387"/>
      <c r="S321" s="387"/>
      <c r="T321" s="388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9">
        <v>4607091387230</v>
      </c>
      <c r="E322" s="390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7"/>
      <c r="R322" s="387"/>
      <c r="S322" s="387"/>
      <c r="T322" s="388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460</v>
      </c>
      <c r="B323" s="54" t="s">
        <v>461</v>
      </c>
      <c r="C323" s="31">
        <v>4301031154</v>
      </c>
      <c r="D323" s="389">
        <v>4607091387292</v>
      </c>
      <c r="E323" s="390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7"/>
      <c r="R323" s="387"/>
      <c r="S323" s="387"/>
      <c r="T323" s="388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9">
        <v>4607091387285</v>
      </c>
      <c r="E324" s="390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7"/>
      <c r="R324" s="387"/>
      <c r="S324" s="387"/>
      <c r="T324" s="388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6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0"/>
      <c r="O325" s="407"/>
      <c r="P325" s="396" t="s">
        <v>69</v>
      </c>
      <c r="Q325" s="397"/>
      <c r="R325" s="397"/>
      <c r="S325" s="397"/>
      <c r="T325" s="397"/>
      <c r="U325" s="397"/>
      <c r="V325" s="398"/>
      <c r="W325" s="37" t="s">
        <v>70</v>
      </c>
      <c r="X325" s="384">
        <f>IFERROR(X321/H321,"0")+IFERROR(X322/H322,"0")+IFERROR(X323/H323,"0")+IFERROR(X324/H324,"0")</f>
        <v>0</v>
      </c>
      <c r="Y325" s="384">
        <f>IFERROR(Y321/H321,"0")+IFERROR(Y322/H322,"0")+IFERROR(Y323/H323,"0")+IFERROR(Y324/H324,"0")</f>
        <v>0</v>
      </c>
      <c r="Z325" s="384">
        <f>IFERROR(IF(Z321="",0,Z321),"0")+IFERROR(IF(Z322="",0,Z322),"0")+IFERROR(IF(Z323="",0,Z323),"0")+IFERROR(IF(Z324="",0,Z324),"0")</f>
        <v>0</v>
      </c>
      <c r="AA325" s="385"/>
      <c r="AB325" s="385"/>
      <c r="AC325" s="385"/>
    </row>
    <row r="326" spans="1:68" x14ac:dyDescent="0.2">
      <c r="A326" s="400"/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7"/>
      <c r="P326" s="396" t="s">
        <v>69</v>
      </c>
      <c r="Q326" s="397"/>
      <c r="R326" s="397"/>
      <c r="S326" s="397"/>
      <c r="T326" s="397"/>
      <c r="U326" s="397"/>
      <c r="V326" s="398"/>
      <c r="W326" s="37" t="s">
        <v>68</v>
      </c>
      <c r="X326" s="384">
        <f>IFERROR(SUM(X321:X324),"0")</f>
        <v>0</v>
      </c>
      <c r="Y326" s="384">
        <f>IFERROR(SUM(Y321:Y324),"0")</f>
        <v>0</v>
      </c>
      <c r="Z326" s="37"/>
      <c r="AA326" s="385"/>
      <c r="AB326" s="385"/>
      <c r="AC326" s="385"/>
    </row>
    <row r="327" spans="1:68" ht="14.25" customHeight="1" x14ac:dyDescent="0.25">
      <c r="A327" s="399" t="s">
        <v>71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  <c r="AA327" s="378"/>
      <c r="AB327" s="378"/>
      <c r="AC327" s="378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9">
        <v>4607091387766</v>
      </c>
      <c r="E328" s="390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7"/>
      <c r="R328" s="387"/>
      <c r="S328" s="387"/>
      <c r="T328" s="388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466</v>
      </c>
      <c r="B329" s="54" t="s">
        <v>467</v>
      </c>
      <c r="C329" s="31">
        <v>4301051116</v>
      </c>
      <c r="D329" s="389">
        <v>4607091387957</v>
      </c>
      <c r="E329" s="390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7"/>
      <c r="R329" s="387"/>
      <c r="S329" s="387"/>
      <c r="T329" s="388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468</v>
      </c>
      <c r="B330" s="54" t="s">
        <v>469</v>
      </c>
      <c r="C330" s="31">
        <v>4301051115</v>
      </c>
      <c r="D330" s="389">
        <v>4607091387964</v>
      </c>
      <c r="E330" s="390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7"/>
      <c r="R330" s="387"/>
      <c r="S330" s="387"/>
      <c r="T330" s="388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9">
        <v>4680115884588</v>
      </c>
      <c r="E331" s="390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7"/>
      <c r="R331" s="387"/>
      <c r="S331" s="387"/>
      <c r="T331" s="388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472</v>
      </c>
      <c r="B332" s="54" t="s">
        <v>473</v>
      </c>
      <c r="C332" s="31">
        <v>4301051130</v>
      </c>
      <c r="D332" s="389">
        <v>4607091387537</v>
      </c>
      <c r="E332" s="390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7"/>
      <c r="R332" s="387"/>
      <c r="S332" s="387"/>
      <c r="T332" s="388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474</v>
      </c>
      <c r="B333" s="54" t="s">
        <v>475</v>
      </c>
      <c r="C333" s="31">
        <v>4301051132</v>
      </c>
      <c r="D333" s="389">
        <v>4607091387513</v>
      </c>
      <c r="E333" s="390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6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07"/>
      <c r="P334" s="396" t="s">
        <v>69</v>
      </c>
      <c r="Q334" s="397"/>
      <c r="R334" s="397"/>
      <c r="S334" s="397"/>
      <c r="T334" s="397"/>
      <c r="U334" s="397"/>
      <c r="V334" s="398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7"/>
      <c r="P335" s="396" t="s">
        <v>69</v>
      </c>
      <c r="Q335" s="397"/>
      <c r="R335" s="397"/>
      <c r="S335" s="397"/>
      <c r="T335" s="397"/>
      <c r="U335" s="397"/>
      <c r="V335" s="398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customHeight="1" x14ac:dyDescent="0.25">
      <c r="A336" s="399" t="s">
        <v>181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8"/>
      <c r="AB336" s="378"/>
      <c r="AC336" s="378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9">
        <v>4607091380880</v>
      </c>
      <c r="E337" s="390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4" t="s">
        <v>478</v>
      </c>
      <c r="Q337" s="387"/>
      <c r="R337" s="387"/>
      <c r="S337" s="387"/>
      <c r="T337" s="388"/>
      <c r="U337" s="34"/>
      <c r="V337" s="34"/>
      <c r="W337" s="35" t="s">
        <v>68</v>
      </c>
      <c r="X337" s="382">
        <v>80</v>
      </c>
      <c r="Y337" s="383">
        <f>IFERROR(IF(X337="",0,CEILING((X337/$H337),1)*$H337),"")</f>
        <v>84</v>
      </c>
      <c r="Z337" s="36">
        <f>IFERROR(IF(Y337=0,"",ROUNDUP(Y337/H337,0)*0.02175),"")</f>
        <v>0.21749999999999997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85.371428571428567</v>
      </c>
      <c r="BN337" s="64">
        <f>IFERROR(Y337*I337/H337,"0")</f>
        <v>89.64</v>
      </c>
      <c r="BO337" s="64">
        <f>IFERROR(1/J337*(X337/H337),"0")</f>
        <v>0.17006802721088435</v>
      </c>
      <c r="BP337" s="64">
        <f>IFERROR(1/J337*(Y337/H337),"0")</f>
        <v>0.17857142857142855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9">
        <v>4607091384482</v>
      </c>
      <c r="E338" s="390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7"/>
      <c r="R338" s="387"/>
      <c r="S338" s="387"/>
      <c r="T338" s="388"/>
      <c r="U338" s="34"/>
      <c r="V338" s="34"/>
      <c r="W338" s="35" t="s">
        <v>68</v>
      </c>
      <c r="X338" s="382">
        <v>100</v>
      </c>
      <c r="Y338" s="383">
        <f>IFERROR(IF(X338="",0,CEILING((X338/$H338),1)*$H338),"")</f>
        <v>101.39999999999999</v>
      </c>
      <c r="Z338" s="36">
        <f>IFERROR(IF(Y338=0,"",ROUNDUP(Y338/H338,0)*0.02175),"")</f>
        <v>0.28275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107.23076923076924</v>
      </c>
      <c r="BN338" s="64">
        <f>IFERROR(Y338*I338/H338,"0")</f>
        <v>108.732</v>
      </c>
      <c r="BO338" s="64">
        <f>IFERROR(1/J338*(X338/H338),"0")</f>
        <v>0.22893772893772893</v>
      </c>
      <c r="BP338" s="64">
        <f>IFERROR(1/J338*(Y338/H338),"0")</f>
        <v>0.23214285714285712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9">
        <v>4607091380897</v>
      </c>
      <c r="E339" s="390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7"/>
      <c r="R339" s="387"/>
      <c r="S339" s="387"/>
      <c r="T339" s="388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06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7"/>
      <c r="P340" s="396" t="s">
        <v>69</v>
      </c>
      <c r="Q340" s="397"/>
      <c r="R340" s="397"/>
      <c r="S340" s="397"/>
      <c r="T340" s="397"/>
      <c r="U340" s="397"/>
      <c r="V340" s="398"/>
      <c r="W340" s="37" t="s">
        <v>70</v>
      </c>
      <c r="X340" s="384">
        <f>IFERROR(X337/H337,"0")+IFERROR(X338/H338,"0")+IFERROR(X339/H339,"0")</f>
        <v>22.344322344322343</v>
      </c>
      <c r="Y340" s="384">
        <f>IFERROR(Y337/H337,"0")+IFERROR(Y338/H338,"0")+IFERROR(Y339/H339,"0")</f>
        <v>23</v>
      </c>
      <c r="Z340" s="384">
        <f>IFERROR(IF(Z337="",0,Z337),"0")+IFERROR(IF(Z338="",0,Z338),"0")+IFERROR(IF(Z339="",0,Z339),"0")</f>
        <v>0.50024999999999997</v>
      </c>
      <c r="AA340" s="385"/>
      <c r="AB340" s="385"/>
      <c r="AC340" s="385"/>
    </row>
    <row r="341" spans="1:68" x14ac:dyDescent="0.2">
      <c r="A341" s="400"/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7"/>
      <c r="P341" s="396" t="s">
        <v>69</v>
      </c>
      <c r="Q341" s="397"/>
      <c r="R341" s="397"/>
      <c r="S341" s="397"/>
      <c r="T341" s="397"/>
      <c r="U341" s="397"/>
      <c r="V341" s="398"/>
      <c r="W341" s="37" t="s">
        <v>68</v>
      </c>
      <c r="X341" s="384">
        <f>IFERROR(SUM(X337:X339),"0")</f>
        <v>180</v>
      </c>
      <c r="Y341" s="384">
        <f>IFERROR(SUM(Y337:Y339),"0")</f>
        <v>185.39999999999998</v>
      </c>
      <c r="Z341" s="37"/>
      <c r="AA341" s="385"/>
      <c r="AB341" s="385"/>
      <c r="AC341" s="385"/>
    </row>
    <row r="342" spans="1:68" ht="14.25" customHeight="1" x14ac:dyDescent="0.25">
      <c r="A342" s="399" t="s">
        <v>96</v>
      </c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378"/>
      <c r="AB342" s="378"/>
      <c r="AC342" s="378"/>
    </row>
    <row r="343" spans="1:68" ht="16.5" customHeight="1" x14ac:dyDescent="0.25">
      <c r="A343" s="54" t="s">
        <v>483</v>
      </c>
      <c r="B343" s="54" t="s">
        <v>484</v>
      </c>
      <c r="C343" s="31">
        <v>4301030232</v>
      </c>
      <c r="D343" s="389">
        <v>4607091388374</v>
      </c>
      <c r="E343" s="390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2" t="s">
        <v>485</v>
      </c>
      <c r="Q343" s="387"/>
      <c r="R343" s="387"/>
      <c r="S343" s="387"/>
      <c r="T343" s="38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9">
        <v>4607091388381</v>
      </c>
      <c r="E344" s="390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41" t="s">
        <v>488</v>
      </c>
      <c r="Q344" s="387"/>
      <c r="R344" s="387"/>
      <c r="S344" s="387"/>
      <c r="T344" s="38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9">
        <v>4607091383102</v>
      </c>
      <c r="E345" s="390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7"/>
      <c r="R345" s="387"/>
      <c r="S345" s="387"/>
      <c r="T345" s="388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9">
        <v>4607091388404</v>
      </c>
      <c r="E346" s="390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7"/>
      <c r="R346" s="387"/>
      <c r="S346" s="387"/>
      <c r="T346" s="388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06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7"/>
      <c r="P347" s="396" t="s">
        <v>69</v>
      </c>
      <c r="Q347" s="397"/>
      <c r="R347" s="397"/>
      <c r="S347" s="397"/>
      <c r="T347" s="397"/>
      <c r="U347" s="397"/>
      <c r="V347" s="398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x14ac:dyDescent="0.2">
      <c r="A348" s="400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7"/>
      <c r="P348" s="396" t="s">
        <v>69</v>
      </c>
      <c r="Q348" s="397"/>
      <c r="R348" s="397"/>
      <c r="S348" s="397"/>
      <c r="T348" s="397"/>
      <c r="U348" s="397"/>
      <c r="V348" s="398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customHeight="1" x14ac:dyDescent="0.25">
      <c r="A349" s="399" t="s">
        <v>493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378"/>
      <c r="AB349" s="378"/>
      <c r="AC349" s="378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9">
        <v>4680115881808</v>
      </c>
      <c r="E350" s="390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7"/>
      <c r="R350" s="387"/>
      <c r="S350" s="387"/>
      <c r="T350" s="388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498</v>
      </c>
      <c r="B351" s="54" t="s">
        <v>499</v>
      </c>
      <c r="C351" s="31">
        <v>4301180006</v>
      </c>
      <c r="D351" s="389">
        <v>4680115881822</v>
      </c>
      <c r="E351" s="390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7"/>
      <c r="R351" s="387"/>
      <c r="S351" s="387"/>
      <c r="T351" s="388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9">
        <v>4680115880016</v>
      </c>
      <c r="E352" s="390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7"/>
      <c r="R352" s="387"/>
      <c r="S352" s="387"/>
      <c r="T352" s="388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406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7"/>
      <c r="P353" s="396" t="s">
        <v>69</v>
      </c>
      <c r="Q353" s="397"/>
      <c r="R353" s="397"/>
      <c r="S353" s="397"/>
      <c r="T353" s="397"/>
      <c r="U353" s="397"/>
      <c r="V353" s="398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00"/>
      <c r="O354" s="407"/>
      <c r="P354" s="396" t="s">
        <v>69</v>
      </c>
      <c r="Q354" s="397"/>
      <c r="R354" s="397"/>
      <c r="S354" s="397"/>
      <c r="T354" s="397"/>
      <c r="U354" s="397"/>
      <c r="V354" s="398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customHeight="1" x14ac:dyDescent="0.25">
      <c r="A355" s="469" t="s">
        <v>502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400"/>
      <c r="AA355" s="377"/>
      <c r="AB355" s="377"/>
      <c r="AC355" s="377"/>
    </row>
    <row r="356" spans="1:68" ht="14.25" customHeight="1" x14ac:dyDescent="0.25">
      <c r="A356" s="399" t="s">
        <v>63</v>
      </c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378"/>
      <c r="AB356" s="378"/>
      <c r="AC356" s="378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9">
        <v>4607091383836</v>
      </c>
      <c r="E357" s="390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7"/>
      <c r="R357" s="387"/>
      <c r="S357" s="387"/>
      <c r="T357" s="388"/>
      <c r="U357" s="34"/>
      <c r="V357" s="34"/>
      <c r="W357" s="35" t="s">
        <v>68</v>
      </c>
      <c r="X357" s="382">
        <v>15</v>
      </c>
      <c r="Y357" s="383">
        <f>IFERROR(IF(X357="",0,CEILING((X357/$H357),1)*$H357),"")</f>
        <v>16.2</v>
      </c>
      <c r="Z357" s="36">
        <f>IFERROR(IF(Y357=0,"",ROUNDUP(Y357/H357,0)*0.00753),"")</f>
        <v>6.7769999999999997E-2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17.066666666666666</v>
      </c>
      <c r="BN357" s="64">
        <f>IFERROR(Y357*I357/H357,"0")</f>
        <v>18.431999999999999</v>
      </c>
      <c r="BO357" s="64">
        <f>IFERROR(1/J357*(X357/H357),"0")</f>
        <v>5.3418803418803423E-2</v>
      </c>
      <c r="BP357" s="64">
        <f>IFERROR(1/J357*(Y357/H357),"0")</f>
        <v>5.7692307692307689E-2</v>
      </c>
    </row>
    <row r="358" spans="1:68" x14ac:dyDescent="0.2">
      <c r="A358" s="406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7"/>
      <c r="P358" s="396" t="s">
        <v>69</v>
      </c>
      <c r="Q358" s="397"/>
      <c r="R358" s="397"/>
      <c r="S358" s="397"/>
      <c r="T358" s="397"/>
      <c r="U358" s="397"/>
      <c r="V358" s="398"/>
      <c r="W358" s="37" t="s">
        <v>70</v>
      </c>
      <c r="X358" s="384">
        <f>IFERROR(X357/H357,"0")</f>
        <v>8.3333333333333339</v>
      </c>
      <c r="Y358" s="384">
        <f>IFERROR(Y357/H357,"0")</f>
        <v>9</v>
      </c>
      <c r="Z358" s="384">
        <f>IFERROR(IF(Z357="",0,Z357),"0")</f>
        <v>6.7769999999999997E-2</v>
      </c>
      <c r="AA358" s="385"/>
      <c r="AB358" s="385"/>
      <c r="AC358" s="385"/>
    </row>
    <row r="359" spans="1:68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7"/>
      <c r="P359" s="396" t="s">
        <v>69</v>
      </c>
      <c r="Q359" s="397"/>
      <c r="R359" s="397"/>
      <c r="S359" s="397"/>
      <c r="T359" s="397"/>
      <c r="U359" s="397"/>
      <c r="V359" s="398"/>
      <c r="W359" s="37" t="s">
        <v>68</v>
      </c>
      <c r="X359" s="384">
        <f>IFERROR(SUM(X357:X357),"0")</f>
        <v>15</v>
      </c>
      <c r="Y359" s="384">
        <f>IFERROR(SUM(Y357:Y357),"0")</f>
        <v>16.2</v>
      </c>
      <c r="Z359" s="37"/>
      <c r="AA359" s="385"/>
      <c r="AB359" s="385"/>
      <c r="AC359" s="385"/>
    </row>
    <row r="360" spans="1:68" ht="14.25" customHeight="1" x14ac:dyDescent="0.25">
      <c r="A360" s="399" t="s">
        <v>71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378"/>
      <c r="AB360" s="378"/>
      <c r="AC360" s="378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9">
        <v>4607091387919</v>
      </c>
      <c r="E361" s="390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9">
        <v>4680115883604</v>
      </c>
      <c r="E362" s="390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7"/>
      <c r="R362" s="387"/>
      <c r="S362" s="387"/>
      <c r="T362" s="388"/>
      <c r="U362" s="34"/>
      <c r="V362" s="34"/>
      <c r="W362" s="35" t="s">
        <v>68</v>
      </c>
      <c r="X362" s="382">
        <v>2156</v>
      </c>
      <c r="Y362" s="383">
        <f>IFERROR(IF(X362="",0,CEILING((X362/$H362),1)*$H362),"")</f>
        <v>2156.7000000000003</v>
      </c>
      <c r="Z362" s="36">
        <f>IFERROR(IF(Y362=0,"",ROUNDUP(Y362/H362,0)*0.00753),"")</f>
        <v>7.7333100000000004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2435.2533333333331</v>
      </c>
      <c r="BN362" s="64">
        <f>IFERROR(Y362*I362/H362,"0")</f>
        <v>2436.0440000000003</v>
      </c>
      <c r="BO362" s="64">
        <f>IFERROR(1/J362*(X362/H362),"0")</f>
        <v>6.58119658119658</v>
      </c>
      <c r="BP362" s="64">
        <f>IFERROR(1/J362*(Y362/H362),"0")</f>
        <v>6.583333333333333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9">
        <v>4680115883567</v>
      </c>
      <c r="E363" s="390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7"/>
      <c r="R363" s="387"/>
      <c r="S363" s="387"/>
      <c r="T363" s="388"/>
      <c r="U363" s="34"/>
      <c r="V363" s="34"/>
      <c r="W363" s="35" t="s">
        <v>68</v>
      </c>
      <c r="X363" s="382">
        <v>651.69999999999993</v>
      </c>
      <c r="Y363" s="383">
        <f>IFERROR(IF(X363="",0,CEILING((X363/$H363),1)*$H363),"")</f>
        <v>653.1</v>
      </c>
      <c r="Z363" s="36">
        <f>IFERROR(IF(Y363=0,"",ROUNDUP(Y363/H363,0)*0.00753),"")</f>
        <v>2.3418299999999999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732.38666666666654</v>
      </c>
      <c r="BN363" s="64">
        <f>IFERROR(Y363*I363/H363,"0")</f>
        <v>733.96</v>
      </c>
      <c r="BO363" s="64">
        <f>IFERROR(1/J363*(X363/H363),"0")</f>
        <v>1.9893162393162391</v>
      </c>
      <c r="BP363" s="64">
        <f>IFERROR(1/J363*(Y363/H363),"0")</f>
        <v>1.9935897435897436</v>
      </c>
    </row>
    <row r="364" spans="1:68" x14ac:dyDescent="0.2">
      <c r="A364" s="406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7"/>
      <c r="P364" s="396" t="s">
        <v>69</v>
      </c>
      <c r="Q364" s="397"/>
      <c r="R364" s="397"/>
      <c r="S364" s="397"/>
      <c r="T364" s="397"/>
      <c r="U364" s="397"/>
      <c r="V364" s="398"/>
      <c r="W364" s="37" t="s">
        <v>70</v>
      </c>
      <c r="X364" s="384">
        <f>IFERROR(X361/H361,"0")+IFERROR(X362/H362,"0")+IFERROR(X363/H363,"0")</f>
        <v>1336.9999999999998</v>
      </c>
      <c r="Y364" s="384">
        <f>IFERROR(Y361/H361,"0")+IFERROR(Y362/H362,"0")+IFERROR(Y363/H363,"0")</f>
        <v>1338</v>
      </c>
      <c r="Z364" s="384">
        <f>IFERROR(IF(Z361="",0,Z361),"0")+IFERROR(IF(Z362="",0,Z362),"0")+IFERROR(IF(Z363="",0,Z363),"0")</f>
        <v>10.075140000000001</v>
      </c>
      <c r="AA364" s="385"/>
      <c r="AB364" s="385"/>
      <c r="AC364" s="385"/>
    </row>
    <row r="365" spans="1:68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7"/>
      <c r="P365" s="396" t="s">
        <v>69</v>
      </c>
      <c r="Q365" s="397"/>
      <c r="R365" s="397"/>
      <c r="S365" s="397"/>
      <c r="T365" s="397"/>
      <c r="U365" s="397"/>
      <c r="V365" s="398"/>
      <c r="W365" s="37" t="s">
        <v>68</v>
      </c>
      <c r="X365" s="384">
        <f>IFERROR(SUM(X361:X363),"0")</f>
        <v>2807.7</v>
      </c>
      <c r="Y365" s="384">
        <f>IFERROR(SUM(Y361:Y363),"0")</f>
        <v>2809.8</v>
      </c>
      <c r="Z365" s="37"/>
      <c r="AA365" s="385"/>
      <c r="AB365" s="385"/>
      <c r="AC365" s="385"/>
    </row>
    <row r="366" spans="1:68" ht="27.75" customHeight="1" x14ac:dyDescent="0.2">
      <c r="A366" s="438" t="s">
        <v>511</v>
      </c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39"/>
      <c r="O366" s="439"/>
      <c r="P366" s="439"/>
      <c r="Q366" s="439"/>
      <c r="R366" s="439"/>
      <c r="S366" s="439"/>
      <c r="T366" s="439"/>
      <c r="U366" s="439"/>
      <c r="V366" s="439"/>
      <c r="W366" s="439"/>
      <c r="X366" s="439"/>
      <c r="Y366" s="439"/>
      <c r="Z366" s="439"/>
      <c r="AA366" s="48"/>
      <c r="AB366" s="48"/>
      <c r="AC366" s="48"/>
    </row>
    <row r="367" spans="1:68" ht="16.5" customHeight="1" x14ac:dyDescent="0.25">
      <c r="A367" s="469" t="s">
        <v>512</v>
      </c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400"/>
      <c r="Z367" s="400"/>
      <c r="AA367" s="377"/>
      <c r="AB367" s="377"/>
      <c r="AC367" s="377"/>
    </row>
    <row r="368" spans="1:68" ht="14.25" customHeight="1" x14ac:dyDescent="0.25">
      <c r="A368" s="399" t="s">
        <v>110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378"/>
      <c r="AB368" s="378"/>
      <c r="AC368" s="378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9">
        <v>4680115884847</v>
      </c>
      <c r="E369" s="390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7"/>
      <c r="R369" s="387"/>
      <c r="S369" s="387"/>
      <c r="T369" s="388"/>
      <c r="U369" s="34"/>
      <c r="V369" s="34"/>
      <c r="W369" s="35" t="s">
        <v>68</v>
      </c>
      <c r="X369" s="382">
        <v>300</v>
      </c>
      <c r="Y369" s="383">
        <f t="shared" ref="Y369:Y377" si="62">IFERROR(IF(X369="",0,CEILING((X369/$H369),1)*$H369),"")</f>
        <v>300</v>
      </c>
      <c r="Z369" s="36">
        <f>IFERROR(IF(Y369=0,"",ROUNDUP(Y369/H369,0)*0.02175),"")</f>
        <v>0.43499999999999994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309.60000000000002</v>
      </c>
      <c r="BN369" s="64">
        <f t="shared" ref="BN369:BN377" si="64">IFERROR(Y369*I369/H369,"0")</f>
        <v>309.60000000000002</v>
      </c>
      <c r="BO369" s="64">
        <f t="shared" ref="BO369:BO377" si="65">IFERROR(1/J369*(X369/H369),"0")</f>
        <v>0.41666666666666663</v>
      </c>
      <c r="BP369" s="64">
        <f t="shared" ref="BP369:BP377" si="66">IFERROR(1/J369*(Y369/H369),"0")</f>
        <v>0.41666666666666663</v>
      </c>
    </row>
    <row r="370" spans="1:68" ht="27" customHeight="1" x14ac:dyDescent="0.25">
      <c r="A370" s="54" t="s">
        <v>513</v>
      </c>
      <c r="B370" s="54" t="s">
        <v>515</v>
      </c>
      <c r="C370" s="31">
        <v>4301011946</v>
      </c>
      <c r="D370" s="389">
        <v>4680115884847</v>
      </c>
      <c r="E370" s="390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7"/>
      <c r="R370" s="387"/>
      <c r="S370" s="387"/>
      <c r="T370" s="388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9">
        <v>4680115884854</v>
      </c>
      <c r="E371" s="390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7"/>
      <c r="R371" s="387"/>
      <c r="S371" s="387"/>
      <c r="T371" s="388"/>
      <c r="U371" s="34"/>
      <c r="V371" s="34"/>
      <c r="W371" s="35" t="s">
        <v>68</v>
      </c>
      <c r="X371" s="382">
        <v>500</v>
      </c>
      <c r="Y371" s="383">
        <f t="shared" si="62"/>
        <v>510</v>
      </c>
      <c r="Z371" s="36">
        <f>IFERROR(IF(Y371=0,"",ROUNDUP(Y371/H371,0)*0.02175),"")</f>
        <v>0.73949999999999994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516</v>
      </c>
      <c r="BN371" s="64">
        <f t="shared" si="64"/>
        <v>526.32000000000005</v>
      </c>
      <c r="BO371" s="64">
        <f t="shared" si="65"/>
        <v>0.69444444444444442</v>
      </c>
      <c r="BP371" s="64">
        <f t="shared" si="66"/>
        <v>0.70833333333333326</v>
      </c>
    </row>
    <row r="372" spans="1:68" ht="27" customHeight="1" x14ac:dyDescent="0.25">
      <c r="A372" s="54" t="s">
        <v>516</v>
      </c>
      <c r="B372" s="54" t="s">
        <v>518</v>
      </c>
      <c r="C372" s="31">
        <v>4301011947</v>
      </c>
      <c r="D372" s="389">
        <v>4680115884854</v>
      </c>
      <c r="E372" s="390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7"/>
      <c r="R372" s="387"/>
      <c r="S372" s="387"/>
      <c r="T372" s="388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9">
        <v>4680115884830</v>
      </c>
      <c r="E373" s="390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2">
        <v>500</v>
      </c>
      <c r="Y373" s="383">
        <f t="shared" si="62"/>
        <v>510</v>
      </c>
      <c r="Z373" s="36">
        <f>IFERROR(IF(Y373=0,"",ROUNDUP(Y373/H373,0)*0.02175),"")</f>
        <v>0.73949999999999994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516</v>
      </c>
      <c r="BN373" s="64">
        <f t="shared" si="64"/>
        <v>526.32000000000005</v>
      </c>
      <c r="BO373" s="64">
        <f t="shared" si="65"/>
        <v>0.69444444444444442</v>
      </c>
      <c r="BP373" s="64">
        <f t="shared" si="66"/>
        <v>0.70833333333333326</v>
      </c>
    </row>
    <row r="374" spans="1:68" ht="27" customHeight="1" x14ac:dyDescent="0.25">
      <c r="A374" s="54" t="s">
        <v>519</v>
      </c>
      <c r="B374" s="54" t="s">
        <v>521</v>
      </c>
      <c r="C374" s="31">
        <v>4301011943</v>
      </c>
      <c r="D374" s="389">
        <v>4680115884830</v>
      </c>
      <c r="E374" s="390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522</v>
      </c>
      <c r="B375" s="54" t="s">
        <v>523</v>
      </c>
      <c r="C375" s="31">
        <v>4301011433</v>
      </c>
      <c r="D375" s="389">
        <v>4680115882638</v>
      </c>
      <c r="E375" s="390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7"/>
      <c r="R375" s="387"/>
      <c r="S375" s="387"/>
      <c r="T375" s="388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524</v>
      </c>
      <c r="B376" s="54" t="s">
        <v>525</v>
      </c>
      <c r="C376" s="31">
        <v>4301011952</v>
      </c>
      <c r="D376" s="389">
        <v>4680115884922</v>
      </c>
      <c r="E376" s="390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7"/>
      <c r="R376" s="387"/>
      <c r="S376" s="387"/>
      <c r="T376" s="388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9">
        <v>4680115884861</v>
      </c>
      <c r="E377" s="390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7"/>
      <c r="R377" s="387"/>
      <c r="S377" s="387"/>
      <c r="T377" s="388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6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7"/>
      <c r="P378" s="396" t="s">
        <v>69</v>
      </c>
      <c r="Q378" s="397"/>
      <c r="R378" s="397"/>
      <c r="S378" s="397"/>
      <c r="T378" s="397"/>
      <c r="U378" s="397"/>
      <c r="V378" s="398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86.666666666666671</v>
      </c>
      <c r="Y378" s="384">
        <f>IFERROR(Y369/H369,"0")+IFERROR(Y370/H370,"0")+IFERROR(Y371/H371,"0")+IFERROR(Y372/H372,"0")+IFERROR(Y373/H373,"0")+IFERROR(Y374/H374,"0")+IFERROR(Y375/H375,"0")+IFERROR(Y376/H376,"0")+IFERROR(Y377/H377,"0")</f>
        <v>88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1.9139999999999997</v>
      </c>
      <c r="AA378" s="385"/>
      <c r="AB378" s="385"/>
      <c r="AC378" s="385"/>
    </row>
    <row r="379" spans="1:68" x14ac:dyDescent="0.2">
      <c r="A379" s="400"/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7"/>
      <c r="P379" s="396" t="s">
        <v>69</v>
      </c>
      <c r="Q379" s="397"/>
      <c r="R379" s="397"/>
      <c r="S379" s="397"/>
      <c r="T379" s="397"/>
      <c r="U379" s="397"/>
      <c r="V379" s="398"/>
      <c r="W379" s="37" t="s">
        <v>68</v>
      </c>
      <c r="X379" s="384">
        <f>IFERROR(SUM(X369:X377),"0")</f>
        <v>1300</v>
      </c>
      <c r="Y379" s="384">
        <f>IFERROR(SUM(Y369:Y377),"0")</f>
        <v>1320</v>
      </c>
      <c r="Z379" s="37"/>
      <c r="AA379" s="385"/>
      <c r="AB379" s="385"/>
      <c r="AC379" s="385"/>
    </row>
    <row r="380" spans="1:68" ht="14.25" customHeight="1" x14ac:dyDescent="0.25">
      <c r="A380" s="399" t="s">
        <v>151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378"/>
      <c r="AB380" s="378"/>
      <c r="AC380" s="378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9">
        <v>4607091383980</v>
      </c>
      <c r="E381" s="390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7"/>
      <c r="R381" s="387"/>
      <c r="S381" s="387"/>
      <c r="T381" s="388"/>
      <c r="U381" s="34"/>
      <c r="V381" s="34"/>
      <c r="W381" s="35" t="s">
        <v>68</v>
      </c>
      <c r="X381" s="382">
        <v>1000</v>
      </c>
      <c r="Y381" s="383">
        <f>IFERROR(IF(X381="",0,CEILING((X381/$H381),1)*$H381),"")</f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1032</v>
      </c>
      <c r="BN381" s="64">
        <f>IFERROR(Y381*I381/H381,"0")</f>
        <v>1037.1600000000001</v>
      </c>
      <c r="BO381" s="64">
        <f>IFERROR(1/J381*(X381/H381),"0")</f>
        <v>1.3888888888888888</v>
      </c>
      <c r="BP381" s="64">
        <f>IFERROR(1/J381*(Y381/H381),"0")</f>
        <v>1.3958333333333333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9">
        <v>4607091384178</v>
      </c>
      <c r="E382" s="390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7"/>
      <c r="R382" s="387"/>
      <c r="S382" s="387"/>
      <c r="T382" s="388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6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7"/>
      <c r="P383" s="396" t="s">
        <v>69</v>
      </c>
      <c r="Q383" s="397"/>
      <c r="R383" s="397"/>
      <c r="S383" s="397"/>
      <c r="T383" s="397"/>
      <c r="U383" s="397"/>
      <c r="V383" s="398"/>
      <c r="W383" s="37" t="s">
        <v>70</v>
      </c>
      <c r="X383" s="384">
        <f>IFERROR(X381/H381,"0")+IFERROR(X382/H382,"0")</f>
        <v>66.666666666666671</v>
      </c>
      <c r="Y383" s="384">
        <f>IFERROR(Y381/H381,"0")+IFERROR(Y382/H382,"0")</f>
        <v>67</v>
      </c>
      <c r="Z383" s="384">
        <f>IFERROR(IF(Z381="",0,Z381),"0")+IFERROR(IF(Z382="",0,Z382),"0")</f>
        <v>1.4572499999999999</v>
      </c>
      <c r="AA383" s="385"/>
      <c r="AB383" s="385"/>
      <c r="AC383" s="385"/>
    </row>
    <row r="384" spans="1:68" x14ac:dyDescent="0.2">
      <c r="A384" s="400"/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7"/>
      <c r="P384" s="396" t="s">
        <v>69</v>
      </c>
      <c r="Q384" s="397"/>
      <c r="R384" s="397"/>
      <c r="S384" s="397"/>
      <c r="T384" s="397"/>
      <c r="U384" s="397"/>
      <c r="V384" s="398"/>
      <c r="W384" s="37" t="s">
        <v>68</v>
      </c>
      <c r="X384" s="384">
        <f>IFERROR(SUM(X381:X382),"0")</f>
        <v>1000</v>
      </c>
      <c r="Y384" s="384">
        <f>IFERROR(SUM(Y381:Y382),"0")</f>
        <v>1005</v>
      </c>
      <c r="Z384" s="37"/>
      <c r="AA384" s="385"/>
      <c r="AB384" s="385"/>
      <c r="AC384" s="385"/>
    </row>
    <row r="385" spans="1:68" ht="14.25" customHeight="1" x14ac:dyDescent="0.25">
      <c r="A385" s="399" t="s">
        <v>71</v>
      </c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378"/>
      <c r="AB385" s="378"/>
      <c r="AC385" s="378"/>
    </row>
    <row r="386" spans="1:68" ht="27" customHeight="1" x14ac:dyDescent="0.25">
      <c r="A386" s="54" t="s">
        <v>532</v>
      </c>
      <c r="B386" s="54" t="s">
        <v>533</v>
      </c>
      <c r="C386" s="31">
        <v>4301051560</v>
      </c>
      <c r="D386" s="389">
        <v>4607091383928</v>
      </c>
      <c r="E386" s="390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7"/>
      <c r="R386" s="387"/>
      <c r="S386" s="387"/>
      <c r="T386" s="388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532</v>
      </c>
      <c r="B387" s="54" t="s">
        <v>534</v>
      </c>
      <c r="C387" s="31">
        <v>4301051639</v>
      </c>
      <c r="D387" s="389">
        <v>4607091383928</v>
      </c>
      <c r="E387" s="390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7"/>
      <c r="R387" s="387"/>
      <c r="S387" s="387"/>
      <c r="T387" s="388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9">
        <v>4607091384260</v>
      </c>
      <c r="E388" s="390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7"/>
      <c r="R388" s="387"/>
      <c r="S388" s="387"/>
      <c r="T388" s="388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406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7"/>
      <c r="P389" s="396" t="s">
        <v>69</v>
      </c>
      <c r="Q389" s="397"/>
      <c r="R389" s="397"/>
      <c r="S389" s="397"/>
      <c r="T389" s="397"/>
      <c r="U389" s="397"/>
      <c r="V389" s="398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x14ac:dyDescent="0.2">
      <c r="A390" s="400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7"/>
      <c r="P390" s="396" t="s">
        <v>69</v>
      </c>
      <c r="Q390" s="397"/>
      <c r="R390" s="397"/>
      <c r="S390" s="397"/>
      <c r="T390" s="397"/>
      <c r="U390" s="397"/>
      <c r="V390" s="398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customHeight="1" x14ac:dyDescent="0.25">
      <c r="A391" s="399" t="s">
        <v>181</v>
      </c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378"/>
      <c r="AB391" s="378"/>
      <c r="AC391" s="378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9">
        <v>4607091384673</v>
      </c>
      <c r="E392" s="390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7"/>
      <c r="R392" s="387"/>
      <c r="S392" s="387"/>
      <c r="T392" s="388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537</v>
      </c>
      <c r="B393" s="54" t="s">
        <v>539</v>
      </c>
      <c r="C393" s="31">
        <v>4301060345</v>
      </c>
      <c r="D393" s="389">
        <v>4607091384673</v>
      </c>
      <c r="E393" s="390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7"/>
      <c r="R393" s="387"/>
      <c r="S393" s="387"/>
      <c r="T393" s="388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6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7"/>
      <c r="P394" s="396" t="s">
        <v>69</v>
      </c>
      <c r="Q394" s="397"/>
      <c r="R394" s="397"/>
      <c r="S394" s="397"/>
      <c r="T394" s="397"/>
      <c r="U394" s="397"/>
      <c r="V394" s="398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x14ac:dyDescent="0.2">
      <c r="A395" s="400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7"/>
      <c r="P395" s="396" t="s">
        <v>69</v>
      </c>
      <c r="Q395" s="397"/>
      <c r="R395" s="397"/>
      <c r="S395" s="397"/>
      <c r="T395" s="397"/>
      <c r="U395" s="397"/>
      <c r="V395" s="398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customHeight="1" x14ac:dyDescent="0.25">
      <c r="A396" s="469" t="s">
        <v>540</v>
      </c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  <c r="AA396" s="377"/>
      <c r="AB396" s="377"/>
      <c r="AC396" s="377"/>
    </row>
    <row r="397" spans="1:68" ht="14.25" customHeight="1" x14ac:dyDescent="0.25">
      <c r="A397" s="399" t="s">
        <v>110</v>
      </c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378"/>
      <c r="AB397" s="378"/>
      <c r="AC397" s="378"/>
    </row>
    <row r="398" spans="1:68" ht="27" customHeight="1" x14ac:dyDescent="0.25">
      <c r="A398" s="54" t="s">
        <v>541</v>
      </c>
      <c r="B398" s="54" t="s">
        <v>542</v>
      </c>
      <c r="C398" s="31">
        <v>4301011873</v>
      </c>
      <c r="D398" s="389">
        <v>4680115881907</v>
      </c>
      <c r="E398" s="390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7" t="s">
        <v>543</v>
      </c>
      <c r="Q398" s="387"/>
      <c r="R398" s="387"/>
      <c r="S398" s="387"/>
      <c r="T398" s="388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9">
        <v>4680115884892</v>
      </c>
      <c r="E399" s="390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7"/>
      <c r="R399" s="387"/>
      <c r="S399" s="387"/>
      <c r="T399" s="388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9">
        <v>4680115884885</v>
      </c>
      <c r="E400" s="390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7"/>
      <c r="R400" s="387"/>
      <c r="S400" s="387"/>
      <c r="T400" s="388"/>
      <c r="U400" s="34"/>
      <c r="V400" s="34"/>
      <c r="W400" s="35" t="s">
        <v>68</v>
      </c>
      <c r="X400" s="382">
        <v>70</v>
      </c>
      <c r="Y400" s="383">
        <f>IFERROR(IF(X400="",0,CEILING((X400/$H400),1)*$H400),"")</f>
        <v>72</v>
      </c>
      <c r="Z400" s="36">
        <f>IFERROR(IF(Y400=0,"",ROUNDUP(Y400/H400,0)*0.02175),"")</f>
        <v>0.1305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72.8</v>
      </c>
      <c r="BN400" s="64">
        <f>IFERROR(Y400*I400/H400,"0")</f>
        <v>74.88000000000001</v>
      </c>
      <c r="BO400" s="64">
        <f>IFERROR(1/J400*(X400/H400),"0")</f>
        <v>0.10416666666666666</v>
      </c>
      <c r="BP400" s="64">
        <f>IFERROR(1/J400*(Y400/H400),"0")</f>
        <v>0.10714285714285714</v>
      </c>
    </row>
    <row r="401" spans="1:68" ht="37.5" customHeight="1" x14ac:dyDescent="0.25">
      <c r="A401" s="54" t="s">
        <v>548</v>
      </c>
      <c r="B401" s="54" t="s">
        <v>549</v>
      </c>
      <c r="C401" s="31">
        <v>4301011871</v>
      </c>
      <c r="D401" s="389">
        <v>4680115884908</v>
      </c>
      <c r="E401" s="390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7"/>
      <c r="R401" s="387"/>
      <c r="S401" s="387"/>
      <c r="T401" s="388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6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7"/>
      <c r="P402" s="396" t="s">
        <v>69</v>
      </c>
      <c r="Q402" s="397"/>
      <c r="R402" s="397"/>
      <c r="S402" s="397"/>
      <c r="T402" s="397"/>
      <c r="U402" s="397"/>
      <c r="V402" s="398"/>
      <c r="W402" s="37" t="s">
        <v>70</v>
      </c>
      <c r="X402" s="384">
        <f>IFERROR(X398/H398,"0")+IFERROR(X399/H399,"0")+IFERROR(X400/H400,"0")+IFERROR(X401/H401,"0")</f>
        <v>5.833333333333333</v>
      </c>
      <c r="Y402" s="384">
        <f>IFERROR(Y398/H398,"0")+IFERROR(Y399/H399,"0")+IFERROR(Y400/H400,"0")+IFERROR(Y401/H401,"0")</f>
        <v>6</v>
      </c>
      <c r="Z402" s="384">
        <f>IFERROR(IF(Z398="",0,Z398),"0")+IFERROR(IF(Z399="",0,Z399),"0")+IFERROR(IF(Z400="",0,Z400),"0")+IFERROR(IF(Z401="",0,Z401),"0")</f>
        <v>0.1305</v>
      </c>
      <c r="AA402" s="385"/>
      <c r="AB402" s="385"/>
      <c r="AC402" s="385"/>
    </row>
    <row r="403" spans="1:68" x14ac:dyDescent="0.2">
      <c r="A403" s="400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7"/>
      <c r="P403" s="396" t="s">
        <v>69</v>
      </c>
      <c r="Q403" s="397"/>
      <c r="R403" s="397"/>
      <c r="S403" s="397"/>
      <c r="T403" s="397"/>
      <c r="U403" s="397"/>
      <c r="V403" s="398"/>
      <c r="W403" s="37" t="s">
        <v>68</v>
      </c>
      <c r="X403" s="384">
        <f>IFERROR(SUM(X398:X401),"0")</f>
        <v>70</v>
      </c>
      <c r="Y403" s="384">
        <f>IFERROR(SUM(Y398:Y401),"0")</f>
        <v>72</v>
      </c>
      <c r="Z403" s="37"/>
      <c r="AA403" s="385"/>
      <c r="AB403" s="385"/>
      <c r="AC403" s="385"/>
    </row>
    <row r="404" spans="1:68" ht="14.25" customHeight="1" x14ac:dyDescent="0.25">
      <c r="A404" s="399" t="s">
        <v>63</v>
      </c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378"/>
      <c r="AB404" s="378"/>
      <c r="AC404" s="378"/>
    </row>
    <row r="405" spans="1:68" ht="27" customHeight="1" x14ac:dyDescent="0.25">
      <c r="A405" s="54" t="s">
        <v>550</v>
      </c>
      <c r="B405" s="54" t="s">
        <v>551</v>
      </c>
      <c r="C405" s="31">
        <v>4301031139</v>
      </c>
      <c r="D405" s="389">
        <v>4607091384802</v>
      </c>
      <c r="E405" s="390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7"/>
      <c r="R405" s="387"/>
      <c r="S405" s="387"/>
      <c r="T405" s="388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4301031303</v>
      </c>
      <c r="D406" s="389">
        <v>4607091384802</v>
      </c>
      <c r="E406" s="390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7"/>
      <c r="R406" s="387"/>
      <c r="S406" s="387"/>
      <c r="T406" s="388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553</v>
      </c>
      <c r="B407" s="54" t="s">
        <v>554</v>
      </c>
      <c r="C407" s="31">
        <v>4301031304</v>
      </c>
      <c r="D407" s="389">
        <v>4607091384826</v>
      </c>
      <c r="E407" s="390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7"/>
      <c r="R407" s="387"/>
      <c r="S407" s="387"/>
      <c r="T407" s="388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6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7"/>
      <c r="P408" s="396" t="s">
        <v>69</v>
      </c>
      <c r="Q408" s="397"/>
      <c r="R408" s="397"/>
      <c r="S408" s="397"/>
      <c r="T408" s="397"/>
      <c r="U408" s="397"/>
      <c r="V408" s="398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x14ac:dyDescent="0.2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7"/>
      <c r="P409" s="396" t="s">
        <v>69</v>
      </c>
      <c r="Q409" s="397"/>
      <c r="R409" s="397"/>
      <c r="S409" s="397"/>
      <c r="T409" s="397"/>
      <c r="U409" s="397"/>
      <c r="V409" s="398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customHeight="1" x14ac:dyDescent="0.25">
      <c r="A410" s="399" t="s">
        <v>71</v>
      </c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  <c r="AA410" s="378"/>
      <c r="AB410" s="378"/>
      <c r="AC410" s="378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9">
        <v>4607091384246</v>
      </c>
      <c r="E411" s="390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7"/>
      <c r="R411" s="387"/>
      <c r="S411" s="387"/>
      <c r="T411" s="388"/>
      <c r="U411" s="34"/>
      <c r="V411" s="34"/>
      <c r="W411" s="35" t="s">
        <v>68</v>
      </c>
      <c r="X411" s="382">
        <v>0</v>
      </c>
      <c r="Y411" s="383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557</v>
      </c>
      <c r="B412" s="54" t="s">
        <v>558</v>
      </c>
      <c r="C412" s="31">
        <v>4301051445</v>
      </c>
      <c r="D412" s="389">
        <v>4680115881976</v>
      </c>
      <c r="E412" s="390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7"/>
      <c r="R412" s="387"/>
      <c r="S412" s="387"/>
      <c r="T412" s="388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559</v>
      </c>
      <c r="B413" s="54" t="s">
        <v>560</v>
      </c>
      <c r="C413" s="31">
        <v>4301051297</v>
      </c>
      <c r="D413" s="389">
        <v>4607091384253</v>
      </c>
      <c r="E413" s="390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7"/>
      <c r="R413" s="387"/>
      <c r="S413" s="387"/>
      <c r="T413" s="388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559</v>
      </c>
      <c r="B414" s="54" t="s">
        <v>561</v>
      </c>
      <c r="C414" s="31">
        <v>4301051634</v>
      </c>
      <c r="D414" s="389">
        <v>4607091384253</v>
      </c>
      <c r="E414" s="390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562</v>
      </c>
      <c r="B415" s="54" t="s">
        <v>563</v>
      </c>
      <c r="C415" s="31">
        <v>4301051444</v>
      </c>
      <c r="D415" s="389">
        <v>4680115881969</v>
      </c>
      <c r="E415" s="390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7"/>
      <c r="R415" s="387"/>
      <c r="S415" s="387"/>
      <c r="T415" s="38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6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7"/>
      <c r="P416" s="396" t="s">
        <v>69</v>
      </c>
      <c r="Q416" s="397"/>
      <c r="R416" s="397"/>
      <c r="S416" s="397"/>
      <c r="T416" s="397"/>
      <c r="U416" s="397"/>
      <c r="V416" s="398"/>
      <c r="W416" s="37" t="s">
        <v>70</v>
      </c>
      <c r="X416" s="384">
        <f>IFERROR(X411/H411,"0")+IFERROR(X412/H412,"0")+IFERROR(X413/H413,"0")+IFERROR(X414/H414,"0")+IFERROR(X415/H415,"0")</f>
        <v>0</v>
      </c>
      <c r="Y416" s="384">
        <f>IFERROR(Y411/H411,"0")+IFERROR(Y412/H412,"0")+IFERROR(Y413/H413,"0")+IFERROR(Y414/H414,"0")+IFERROR(Y415/H415,"0")</f>
        <v>0</v>
      </c>
      <c r="Z416" s="384">
        <f>IFERROR(IF(Z411="",0,Z411),"0")+IFERROR(IF(Z412="",0,Z412),"0")+IFERROR(IF(Z413="",0,Z413),"0")+IFERROR(IF(Z414="",0,Z414),"0")+IFERROR(IF(Z415="",0,Z415),"0")</f>
        <v>0</v>
      </c>
      <c r="AA416" s="385"/>
      <c r="AB416" s="385"/>
      <c r="AC416" s="385"/>
    </row>
    <row r="417" spans="1:68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7"/>
      <c r="P417" s="396" t="s">
        <v>69</v>
      </c>
      <c r="Q417" s="397"/>
      <c r="R417" s="397"/>
      <c r="S417" s="397"/>
      <c r="T417" s="397"/>
      <c r="U417" s="397"/>
      <c r="V417" s="398"/>
      <c r="W417" s="37" t="s">
        <v>68</v>
      </c>
      <c r="X417" s="384">
        <f>IFERROR(SUM(X411:X415),"0")</f>
        <v>0</v>
      </c>
      <c r="Y417" s="384">
        <f>IFERROR(SUM(Y411:Y415),"0")</f>
        <v>0</v>
      </c>
      <c r="Z417" s="37"/>
      <c r="AA417" s="385"/>
      <c r="AB417" s="385"/>
      <c r="AC417" s="385"/>
    </row>
    <row r="418" spans="1:68" ht="14.25" customHeight="1" x14ac:dyDescent="0.25">
      <c r="A418" s="399" t="s">
        <v>181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8"/>
      <c r="AB418" s="378"/>
      <c r="AC418" s="378"/>
    </row>
    <row r="419" spans="1:68" ht="27" customHeight="1" x14ac:dyDescent="0.25">
      <c r="A419" s="54" t="s">
        <v>564</v>
      </c>
      <c r="B419" s="54" t="s">
        <v>565</v>
      </c>
      <c r="C419" s="31">
        <v>4301060377</v>
      </c>
      <c r="D419" s="389">
        <v>4607091389357</v>
      </c>
      <c r="E419" s="390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7"/>
      <c r="R419" s="387"/>
      <c r="S419" s="387"/>
      <c r="T419" s="388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406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7"/>
      <c r="P420" s="396" t="s">
        <v>69</v>
      </c>
      <c r="Q420" s="397"/>
      <c r="R420" s="397"/>
      <c r="S420" s="397"/>
      <c r="T420" s="397"/>
      <c r="U420" s="397"/>
      <c r="V420" s="398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7"/>
      <c r="P421" s="396" t="s">
        <v>69</v>
      </c>
      <c r="Q421" s="397"/>
      <c r="R421" s="397"/>
      <c r="S421" s="397"/>
      <c r="T421" s="397"/>
      <c r="U421" s="397"/>
      <c r="V421" s="398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customHeight="1" x14ac:dyDescent="0.2">
      <c r="A422" s="438" t="s">
        <v>566</v>
      </c>
      <c r="B422" s="439"/>
      <c r="C422" s="439"/>
      <c r="D422" s="439"/>
      <c r="E422" s="439"/>
      <c r="F422" s="439"/>
      <c r="G422" s="439"/>
      <c r="H422" s="439"/>
      <c r="I422" s="439"/>
      <c r="J422" s="439"/>
      <c r="K422" s="439"/>
      <c r="L422" s="439"/>
      <c r="M422" s="439"/>
      <c r="N422" s="439"/>
      <c r="O422" s="439"/>
      <c r="P422" s="439"/>
      <c r="Q422" s="439"/>
      <c r="R422" s="439"/>
      <c r="S422" s="439"/>
      <c r="T422" s="439"/>
      <c r="U422" s="439"/>
      <c r="V422" s="439"/>
      <c r="W422" s="439"/>
      <c r="X422" s="439"/>
      <c r="Y422" s="439"/>
      <c r="Z422" s="439"/>
      <c r="AA422" s="48"/>
      <c r="AB422" s="48"/>
      <c r="AC422" s="48"/>
    </row>
    <row r="423" spans="1:68" ht="16.5" customHeight="1" x14ac:dyDescent="0.25">
      <c r="A423" s="469" t="s">
        <v>567</v>
      </c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377"/>
      <c r="AB423" s="377"/>
      <c r="AC423" s="377"/>
    </row>
    <row r="424" spans="1:68" ht="14.25" customHeight="1" x14ac:dyDescent="0.25">
      <c r="A424" s="399" t="s">
        <v>110</v>
      </c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  <c r="AA424" s="378"/>
      <c r="AB424" s="378"/>
      <c r="AC424" s="378"/>
    </row>
    <row r="425" spans="1:68" ht="27" customHeight="1" x14ac:dyDescent="0.25">
      <c r="A425" s="54" t="s">
        <v>568</v>
      </c>
      <c r="B425" s="54" t="s">
        <v>569</v>
      </c>
      <c r="C425" s="31">
        <v>4301011428</v>
      </c>
      <c r="D425" s="389">
        <v>4607091389708</v>
      </c>
      <c r="E425" s="390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7"/>
      <c r="R425" s="387"/>
      <c r="S425" s="387"/>
      <c r="T425" s="388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406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7"/>
      <c r="P426" s="396" t="s">
        <v>69</v>
      </c>
      <c r="Q426" s="397"/>
      <c r="R426" s="397"/>
      <c r="S426" s="397"/>
      <c r="T426" s="397"/>
      <c r="U426" s="397"/>
      <c r="V426" s="398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7"/>
      <c r="P427" s="396" t="s">
        <v>69</v>
      </c>
      <c r="Q427" s="397"/>
      <c r="R427" s="397"/>
      <c r="S427" s="397"/>
      <c r="T427" s="397"/>
      <c r="U427" s="397"/>
      <c r="V427" s="398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customHeight="1" x14ac:dyDescent="0.25">
      <c r="A428" s="399" t="s">
        <v>63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  <c r="AA428" s="378"/>
      <c r="AB428" s="378"/>
      <c r="AC428" s="378"/>
    </row>
    <row r="429" spans="1:68" ht="27" customHeight="1" x14ac:dyDescent="0.25">
      <c r="A429" s="54" t="s">
        <v>570</v>
      </c>
      <c r="B429" s="54" t="s">
        <v>571</v>
      </c>
      <c r="C429" s="31">
        <v>4301031322</v>
      </c>
      <c r="D429" s="389">
        <v>4607091389753</v>
      </c>
      <c r="E429" s="390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6" t="s">
        <v>572</v>
      </c>
      <c r="Q429" s="387"/>
      <c r="R429" s="387"/>
      <c r="S429" s="387"/>
      <c r="T429" s="388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9">
        <v>4607091389753</v>
      </c>
      <c r="E430" s="390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5" t="s">
        <v>574</v>
      </c>
      <c r="Q430" s="387"/>
      <c r="R430" s="387"/>
      <c r="S430" s="387"/>
      <c r="T430" s="388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9">
        <v>4607091389760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">
        <v>577</v>
      </c>
      <c r="Q431" s="387"/>
      <c r="R431" s="387"/>
      <c r="S431" s="387"/>
      <c r="T431" s="388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9">
        <v>4607091389746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">
        <v>580</v>
      </c>
      <c r="Q432" s="387"/>
      <c r="R432" s="387"/>
      <c r="S432" s="387"/>
      <c r="T432" s="388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578</v>
      </c>
      <c r="B433" s="54" t="s">
        <v>581</v>
      </c>
      <c r="C433" s="31">
        <v>4301031356</v>
      </c>
      <c r="D433" s="389">
        <v>4607091389746</v>
      </c>
      <c r="E433" s="390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7" t="s">
        <v>580</v>
      </c>
      <c r="Q433" s="387"/>
      <c r="R433" s="387"/>
      <c r="S433" s="387"/>
      <c r="T433" s="388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582</v>
      </c>
      <c r="B434" s="54" t="s">
        <v>583</v>
      </c>
      <c r="C434" s="31">
        <v>4301031257</v>
      </c>
      <c r="D434" s="389">
        <v>4680115883147</v>
      </c>
      <c r="E434" s="390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7"/>
      <c r="R434" s="387"/>
      <c r="S434" s="387"/>
      <c r="T434" s="388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582</v>
      </c>
      <c r="B435" s="54" t="s">
        <v>584</v>
      </c>
      <c r="C435" s="31">
        <v>4301031335</v>
      </c>
      <c r="D435" s="389">
        <v>4680115883147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3" t="s">
        <v>585</v>
      </c>
      <c r="Q435" s="387"/>
      <c r="R435" s="387"/>
      <c r="S435" s="387"/>
      <c r="T435" s="388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4301031178</v>
      </c>
      <c r="D436" s="389">
        <v>4607091384338</v>
      </c>
      <c r="E436" s="390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586</v>
      </c>
      <c r="B437" s="54" t="s">
        <v>588</v>
      </c>
      <c r="C437" s="31">
        <v>4301031330</v>
      </c>
      <c r="D437" s="389">
        <v>4607091384338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3" t="s">
        <v>589</v>
      </c>
      <c r="Q437" s="387"/>
      <c r="R437" s="387"/>
      <c r="S437" s="387"/>
      <c r="T437" s="388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590</v>
      </c>
      <c r="B438" s="54" t="s">
        <v>591</v>
      </c>
      <c r="C438" s="31">
        <v>4301031254</v>
      </c>
      <c r="D438" s="389">
        <v>4680115883154</v>
      </c>
      <c r="E438" s="390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590</v>
      </c>
      <c r="B439" s="54" t="s">
        <v>592</v>
      </c>
      <c r="C439" s="31">
        <v>4301031336</v>
      </c>
      <c r="D439" s="389">
        <v>4680115883154</v>
      </c>
      <c r="E439" s="390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6" t="s">
        <v>593</v>
      </c>
      <c r="Q439" s="387"/>
      <c r="R439" s="387"/>
      <c r="S439" s="387"/>
      <c r="T439" s="388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594</v>
      </c>
      <c r="B440" s="54" t="s">
        <v>595</v>
      </c>
      <c r="C440" s="31">
        <v>4301031171</v>
      </c>
      <c r="D440" s="389">
        <v>4607091389524</v>
      </c>
      <c r="E440" s="390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82">
        <v>40.599999999999987</v>
      </c>
      <c r="Y440" s="383">
        <f t="shared" si="67"/>
        <v>42</v>
      </c>
      <c r="Z440" s="36">
        <f t="shared" si="72"/>
        <v>0.1004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43.113333333333316</v>
      </c>
      <c r="BN440" s="64">
        <f t="shared" si="69"/>
        <v>44.599999999999994</v>
      </c>
      <c r="BO440" s="64">
        <f t="shared" si="70"/>
        <v>8.26210826210826E-2</v>
      </c>
      <c r="BP440" s="64">
        <f t="shared" si="71"/>
        <v>8.5470085470085472E-2</v>
      </c>
    </row>
    <row r="441" spans="1:68" ht="37.5" customHeight="1" x14ac:dyDescent="0.25">
      <c r="A441" s="54" t="s">
        <v>594</v>
      </c>
      <c r="B441" s="54" t="s">
        <v>596</v>
      </c>
      <c r="C441" s="31">
        <v>4301031331</v>
      </c>
      <c r="D441" s="389">
        <v>4607091389524</v>
      </c>
      <c r="E441" s="390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6" t="s">
        <v>597</v>
      </c>
      <c r="Q441" s="387"/>
      <c r="R441" s="387"/>
      <c r="S441" s="387"/>
      <c r="T441" s="388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598</v>
      </c>
      <c r="B442" s="54" t="s">
        <v>599</v>
      </c>
      <c r="C442" s="31">
        <v>4301031258</v>
      </c>
      <c r="D442" s="389">
        <v>4680115883161</v>
      </c>
      <c r="E442" s="390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598</v>
      </c>
      <c r="B443" s="54" t="s">
        <v>600</v>
      </c>
      <c r="C443" s="31">
        <v>4301031337</v>
      </c>
      <c r="D443" s="389">
        <v>4680115883161</v>
      </c>
      <c r="E443" s="390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2" t="s">
        <v>601</v>
      </c>
      <c r="Q443" s="387"/>
      <c r="R443" s="387"/>
      <c r="S443" s="387"/>
      <c r="T443" s="388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4301031358</v>
      </c>
      <c r="D444" s="389">
        <v>4607091389531</v>
      </c>
      <c r="E444" s="390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">
        <v>604</v>
      </c>
      <c r="Q444" s="387"/>
      <c r="R444" s="387"/>
      <c r="S444" s="387"/>
      <c r="T444" s="388"/>
      <c r="U444" s="34"/>
      <c r="V444" s="34"/>
      <c r="W444" s="35" t="s">
        <v>68</v>
      </c>
      <c r="X444" s="382">
        <v>105</v>
      </c>
      <c r="Y444" s="383">
        <f t="shared" si="67"/>
        <v>105</v>
      </c>
      <c r="Z444" s="36">
        <f t="shared" si="72"/>
        <v>0.251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111.5</v>
      </c>
      <c r="BN444" s="64">
        <f t="shared" si="69"/>
        <v>111.5</v>
      </c>
      <c r="BO444" s="64">
        <f t="shared" si="70"/>
        <v>0.21367521367521369</v>
      </c>
      <c r="BP444" s="64">
        <f t="shared" si="71"/>
        <v>0.21367521367521369</v>
      </c>
    </row>
    <row r="445" spans="1:68" ht="27" customHeight="1" x14ac:dyDescent="0.25">
      <c r="A445" s="54" t="s">
        <v>602</v>
      </c>
      <c r="B445" s="54" t="s">
        <v>605</v>
      </c>
      <c r="C445" s="31">
        <v>4301031333</v>
      </c>
      <c r="D445" s="389">
        <v>4607091389531</v>
      </c>
      <c r="E445" s="390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">
        <v>604</v>
      </c>
      <c r="Q445" s="387"/>
      <c r="R445" s="387"/>
      <c r="S445" s="387"/>
      <c r="T445" s="388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606</v>
      </c>
      <c r="B446" s="54" t="s">
        <v>607</v>
      </c>
      <c r="C446" s="31">
        <v>4301031360</v>
      </c>
      <c r="D446" s="389">
        <v>4607091384345</v>
      </c>
      <c r="E446" s="390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4" t="s">
        <v>608</v>
      </c>
      <c r="Q446" s="387"/>
      <c r="R446" s="387"/>
      <c r="S446" s="387"/>
      <c r="T446" s="388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609</v>
      </c>
      <c r="B447" s="54" t="s">
        <v>610</v>
      </c>
      <c r="C447" s="31">
        <v>4301031255</v>
      </c>
      <c r="D447" s="389">
        <v>4680115883185</v>
      </c>
      <c r="E447" s="390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customHeight="1" x14ac:dyDescent="0.25">
      <c r="A448" s="54" t="s">
        <v>609</v>
      </c>
      <c r="B448" s="54" t="s">
        <v>611</v>
      </c>
      <c r="C448" s="31">
        <v>4301031338</v>
      </c>
      <c r="D448" s="389">
        <v>4680115883185</v>
      </c>
      <c r="E448" s="390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0" t="s">
        <v>612</v>
      </c>
      <c r="Q448" s="387"/>
      <c r="R448" s="387"/>
      <c r="S448" s="387"/>
      <c r="T448" s="388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9">
        <v>4680115882928</v>
      </c>
      <c r="E449" s="390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7"/>
      <c r="R449" s="387"/>
      <c r="S449" s="387"/>
      <c r="T449" s="388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6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7"/>
      <c r="P450" s="396" t="s">
        <v>69</v>
      </c>
      <c r="Q450" s="397"/>
      <c r="R450" s="397"/>
      <c r="S450" s="397"/>
      <c r="T450" s="397"/>
      <c r="U450" s="397"/>
      <c r="V450" s="398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69.333333333333329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70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0.35139999999999999</v>
      </c>
      <c r="AA450" s="385"/>
      <c r="AB450" s="385"/>
      <c r="AC450" s="385"/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7"/>
      <c r="P451" s="396" t="s">
        <v>69</v>
      </c>
      <c r="Q451" s="397"/>
      <c r="R451" s="397"/>
      <c r="S451" s="397"/>
      <c r="T451" s="397"/>
      <c r="U451" s="397"/>
      <c r="V451" s="398"/>
      <c r="W451" s="37" t="s">
        <v>68</v>
      </c>
      <c r="X451" s="384">
        <f>IFERROR(SUM(X429:X449),"0")</f>
        <v>145.6</v>
      </c>
      <c r="Y451" s="384">
        <f>IFERROR(SUM(Y429:Y449),"0")</f>
        <v>147</v>
      </c>
      <c r="Z451" s="37"/>
      <c r="AA451" s="385"/>
      <c r="AB451" s="385"/>
      <c r="AC451" s="385"/>
    </row>
    <row r="452" spans="1:68" ht="14.25" customHeight="1" x14ac:dyDescent="0.25">
      <c r="A452" s="399" t="s">
        <v>71</v>
      </c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  <c r="AA452" s="378"/>
      <c r="AB452" s="378"/>
      <c r="AC452" s="378"/>
    </row>
    <row r="453" spans="1:68" ht="27" customHeight="1" x14ac:dyDescent="0.25">
      <c r="A453" s="54" t="s">
        <v>615</v>
      </c>
      <c r="B453" s="54" t="s">
        <v>616</v>
      </c>
      <c r="C453" s="31">
        <v>4301051284</v>
      </c>
      <c r="D453" s="389">
        <v>4607091384352</v>
      </c>
      <c r="E453" s="390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7"/>
      <c r="R453" s="387"/>
      <c r="S453" s="387"/>
      <c r="T453" s="388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617</v>
      </c>
      <c r="B454" s="54" t="s">
        <v>618</v>
      </c>
      <c r="C454" s="31">
        <v>4301051431</v>
      </c>
      <c r="D454" s="389">
        <v>4607091389654</v>
      </c>
      <c r="E454" s="390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7"/>
      <c r="R454" s="387"/>
      <c r="S454" s="387"/>
      <c r="T454" s="388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406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7"/>
      <c r="P455" s="396" t="s">
        <v>69</v>
      </c>
      <c r="Q455" s="397"/>
      <c r="R455" s="397"/>
      <c r="S455" s="397"/>
      <c r="T455" s="397"/>
      <c r="U455" s="397"/>
      <c r="V455" s="398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7"/>
      <c r="P456" s="396" t="s">
        <v>69</v>
      </c>
      <c r="Q456" s="397"/>
      <c r="R456" s="397"/>
      <c r="S456" s="397"/>
      <c r="T456" s="397"/>
      <c r="U456" s="397"/>
      <c r="V456" s="398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customHeight="1" x14ac:dyDescent="0.25">
      <c r="A457" s="399" t="s">
        <v>96</v>
      </c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  <c r="AA457" s="378"/>
      <c r="AB457" s="378"/>
      <c r="AC457" s="378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9">
        <v>4680115884335</v>
      </c>
      <c r="E458" s="390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7"/>
      <c r="R458" s="387"/>
      <c r="S458" s="387"/>
      <c r="T458" s="388"/>
      <c r="U458" s="34"/>
      <c r="V458" s="34"/>
      <c r="W458" s="35" t="s">
        <v>68</v>
      </c>
      <c r="X458" s="382">
        <v>30</v>
      </c>
      <c r="Y458" s="383">
        <f>IFERROR(IF(X458="",0,CEILING((X458/$H458),1)*$H458),"")</f>
        <v>30</v>
      </c>
      <c r="Z458" s="36">
        <f>IFERROR(IF(Y458=0,"",ROUNDUP(Y458/H458,0)*0.00627),"")</f>
        <v>0.15675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45</v>
      </c>
      <c r="BN458" s="64">
        <f>IFERROR(Y458*I458/H458,"0")</f>
        <v>45</v>
      </c>
      <c r="BO458" s="64">
        <f>IFERROR(1/J458*(X458/H458),"0")</f>
        <v>0.125</v>
      </c>
      <c r="BP458" s="64">
        <f>IFERROR(1/J458*(Y458/H458),"0")</f>
        <v>0.125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9">
        <v>4680115884342</v>
      </c>
      <c r="E459" s="390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7"/>
      <c r="R459" s="387"/>
      <c r="S459" s="387"/>
      <c r="T459" s="388"/>
      <c r="U459" s="34"/>
      <c r="V459" s="34"/>
      <c r="W459" s="35" t="s">
        <v>68</v>
      </c>
      <c r="X459" s="382">
        <v>9</v>
      </c>
      <c r="Y459" s="383">
        <f>IFERROR(IF(X459="",0,CEILING((X459/$H459),1)*$H459),"")</f>
        <v>9.6</v>
      </c>
      <c r="Z459" s="36">
        <f>IFERROR(IF(Y459=0,"",ROUNDUP(Y459/H459,0)*0.00627),"")</f>
        <v>5.0160000000000003E-2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13.5</v>
      </c>
      <c r="BN459" s="64">
        <f>IFERROR(Y459*I459/H459,"0")</f>
        <v>14.400000000000002</v>
      </c>
      <c r="BO459" s="64">
        <f>IFERROR(1/J459*(X459/H459),"0")</f>
        <v>3.7499999999999999E-2</v>
      </c>
      <c r="BP459" s="64">
        <f>IFERROR(1/J459*(Y459/H459),"0")</f>
        <v>0.04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9">
        <v>4680115884113</v>
      </c>
      <c r="E460" s="390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7"/>
      <c r="R460" s="387"/>
      <c r="S460" s="387"/>
      <c r="T460" s="38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06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7"/>
      <c r="P461" s="396" t="s">
        <v>69</v>
      </c>
      <c r="Q461" s="397"/>
      <c r="R461" s="397"/>
      <c r="S461" s="397"/>
      <c r="T461" s="397"/>
      <c r="U461" s="397"/>
      <c r="V461" s="398"/>
      <c r="W461" s="37" t="s">
        <v>70</v>
      </c>
      <c r="X461" s="384">
        <f>IFERROR(X458/H458,"0")+IFERROR(X459/H459,"0")+IFERROR(X460/H460,"0")</f>
        <v>32.5</v>
      </c>
      <c r="Y461" s="384">
        <f>IFERROR(Y458/H458,"0")+IFERROR(Y459/H459,"0")+IFERROR(Y460/H460,"0")</f>
        <v>33</v>
      </c>
      <c r="Z461" s="384">
        <f>IFERROR(IF(Z458="",0,Z458),"0")+IFERROR(IF(Z459="",0,Z459),"0")+IFERROR(IF(Z460="",0,Z460),"0")</f>
        <v>0.20691000000000001</v>
      </c>
      <c r="AA461" s="385"/>
      <c r="AB461" s="385"/>
      <c r="AC461" s="385"/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7"/>
      <c r="P462" s="396" t="s">
        <v>69</v>
      </c>
      <c r="Q462" s="397"/>
      <c r="R462" s="397"/>
      <c r="S462" s="397"/>
      <c r="T462" s="397"/>
      <c r="U462" s="397"/>
      <c r="V462" s="398"/>
      <c r="W462" s="37" t="s">
        <v>68</v>
      </c>
      <c r="X462" s="384">
        <f>IFERROR(SUM(X458:X460),"0")</f>
        <v>39</v>
      </c>
      <c r="Y462" s="384">
        <f>IFERROR(SUM(Y458:Y460),"0")</f>
        <v>39.6</v>
      </c>
      <c r="Z462" s="37"/>
      <c r="AA462" s="385"/>
      <c r="AB462" s="385"/>
      <c r="AC462" s="385"/>
    </row>
    <row r="463" spans="1:68" ht="16.5" customHeight="1" x14ac:dyDescent="0.25">
      <c r="A463" s="469" t="s">
        <v>627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377"/>
      <c r="AB463" s="377"/>
      <c r="AC463" s="377"/>
    </row>
    <row r="464" spans="1:68" ht="14.25" customHeight="1" x14ac:dyDescent="0.25">
      <c r="A464" s="399" t="s">
        <v>151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378"/>
      <c r="AB464" s="378"/>
      <c r="AC464" s="378"/>
    </row>
    <row r="465" spans="1:68" ht="27" customHeight="1" x14ac:dyDescent="0.25">
      <c r="A465" s="54" t="s">
        <v>628</v>
      </c>
      <c r="B465" s="54" t="s">
        <v>629</v>
      </c>
      <c r="C465" s="31">
        <v>4301020315</v>
      </c>
      <c r="D465" s="389">
        <v>4607091389364</v>
      </c>
      <c r="E465" s="390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7"/>
      <c r="R465" s="387"/>
      <c r="S465" s="387"/>
      <c r="T465" s="388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406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7"/>
      <c r="P466" s="396" t="s">
        <v>69</v>
      </c>
      <c r="Q466" s="397"/>
      <c r="R466" s="397"/>
      <c r="S466" s="397"/>
      <c r="T466" s="397"/>
      <c r="U466" s="397"/>
      <c r="V466" s="398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7"/>
      <c r="P467" s="396" t="s">
        <v>69</v>
      </c>
      <c r="Q467" s="397"/>
      <c r="R467" s="397"/>
      <c r="S467" s="397"/>
      <c r="T467" s="397"/>
      <c r="U467" s="397"/>
      <c r="V467" s="398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customHeight="1" x14ac:dyDescent="0.25">
      <c r="A468" s="399" t="s">
        <v>63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378"/>
      <c r="AB468" s="378"/>
      <c r="AC468" s="378"/>
    </row>
    <row r="469" spans="1:68" ht="27" customHeight="1" x14ac:dyDescent="0.25">
      <c r="A469" s="54" t="s">
        <v>631</v>
      </c>
      <c r="B469" s="54" t="s">
        <v>632</v>
      </c>
      <c r="C469" s="31">
        <v>4301031212</v>
      </c>
      <c r="D469" s="389">
        <v>4607091389739</v>
      </c>
      <c r="E469" s="390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7"/>
      <c r="R469" s="387"/>
      <c r="S469" s="387"/>
      <c r="T469" s="388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633</v>
      </c>
      <c r="C470" s="31">
        <v>4301031324</v>
      </c>
      <c r="D470" s="389">
        <v>4607091389739</v>
      </c>
      <c r="E470" s="390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04" t="s">
        <v>634</v>
      </c>
      <c r="Q470" s="387"/>
      <c r="R470" s="387"/>
      <c r="S470" s="387"/>
      <c r="T470" s="388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635</v>
      </c>
      <c r="B471" s="54" t="s">
        <v>636</v>
      </c>
      <c r="C471" s="31">
        <v>4301031363</v>
      </c>
      <c r="D471" s="389">
        <v>4607091389425</v>
      </c>
      <c r="E471" s="390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7" t="s">
        <v>637</v>
      </c>
      <c r="Q471" s="387"/>
      <c r="R471" s="387"/>
      <c r="S471" s="387"/>
      <c r="T471" s="388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638</v>
      </c>
      <c r="B472" s="54" t="s">
        <v>639</v>
      </c>
      <c r="C472" s="31">
        <v>4301031334</v>
      </c>
      <c r="D472" s="389">
        <v>4680115880771</v>
      </c>
      <c r="E472" s="390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8" t="s">
        <v>640</v>
      </c>
      <c r="Q472" s="387"/>
      <c r="R472" s="387"/>
      <c r="S472" s="387"/>
      <c r="T472" s="388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4301031173</v>
      </c>
      <c r="D473" s="389">
        <v>4607091389500</v>
      </c>
      <c r="E473" s="390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2">
        <v>99.399999999999991</v>
      </c>
      <c r="Y473" s="383">
        <f t="shared" si="73"/>
        <v>100.80000000000001</v>
      </c>
      <c r="Z473" s="36">
        <f>IFERROR(IF(Y473=0,"",ROUNDUP(Y473/H473,0)*0.00502),"")</f>
        <v>0.24096000000000001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105.55333333333331</v>
      </c>
      <c r="BN473" s="64">
        <f t="shared" si="75"/>
        <v>107.04</v>
      </c>
      <c r="BO473" s="64">
        <f t="shared" si="76"/>
        <v>0.20227920227920229</v>
      </c>
      <c r="BP473" s="64">
        <f t="shared" si="77"/>
        <v>0.20512820512820515</v>
      </c>
    </row>
    <row r="474" spans="1:68" ht="27" customHeight="1" x14ac:dyDescent="0.25">
      <c r="A474" s="54" t="s">
        <v>641</v>
      </c>
      <c r="B474" s="54" t="s">
        <v>643</v>
      </c>
      <c r="C474" s="31">
        <v>4301031327</v>
      </c>
      <c r="D474" s="389">
        <v>4607091389500</v>
      </c>
      <c r="E474" s="390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7" t="s">
        <v>644</v>
      </c>
      <c r="Q474" s="387"/>
      <c r="R474" s="387"/>
      <c r="S474" s="387"/>
      <c r="T474" s="388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6"/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7"/>
      <c r="P475" s="396" t="s">
        <v>69</v>
      </c>
      <c r="Q475" s="397"/>
      <c r="R475" s="397"/>
      <c r="S475" s="397"/>
      <c r="T475" s="397"/>
      <c r="U475" s="397"/>
      <c r="V475" s="398"/>
      <c r="W475" s="37" t="s">
        <v>70</v>
      </c>
      <c r="X475" s="384">
        <f>IFERROR(X469/H469,"0")+IFERROR(X470/H470,"0")+IFERROR(X471/H471,"0")+IFERROR(X472/H472,"0")+IFERROR(X473/H473,"0")+IFERROR(X474/H474,"0")</f>
        <v>47.333333333333329</v>
      </c>
      <c r="Y475" s="384">
        <f>IFERROR(Y469/H469,"0")+IFERROR(Y470/H470,"0")+IFERROR(Y471/H471,"0")+IFERROR(Y472/H472,"0")+IFERROR(Y473/H473,"0")+IFERROR(Y474/H474,"0")</f>
        <v>48</v>
      </c>
      <c r="Z475" s="384">
        <f>IFERROR(IF(Z469="",0,Z469),"0")+IFERROR(IF(Z470="",0,Z470),"0")+IFERROR(IF(Z471="",0,Z471),"0")+IFERROR(IF(Z472="",0,Z472),"0")+IFERROR(IF(Z473="",0,Z473),"0")+IFERROR(IF(Z474="",0,Z474),"0")</f>
        <v>0.24096000000000001</v>
      </c>
      <c r="AA475" s="385"/>
      <c r="AB475" s="385"/>
      <c r="AC475" s="385"/>
    </row>
    <row r="476" spans="1:68" x14ac:dyDescent="0.2">
      <c r="A476" s="400"/>
      <c r="B476" s="400"/>
      <c r="C476" s="400"/>
      <c r="D476" s="400"/>
      <c r="E476" s="400"/>
      <c r="F476" s="400"/>
      <c r="G476" s="400"/>
      <c r="H476" s="400"/>
      <c r="I476" s="400"/>
      <c r="J476" s="400"/>
      <c r="K476" s="400"/>
      <c r="L476" s="400"/>
      <c r="M476" s="400"/>
      <c r="N476" s="400"/>
      <c r="O476" s="407"/>
      <c r="P476" s="396" t="s">
        <v>69</v>
      </c>
      <c r="Q476" s="397"/>
      <c r="R476" s="397"/>
      <c r="S476" s="397"/>
      <c r="T476" s="397"/>
      <c r="U476" s="397"/>
      <c r="V476" s="398"/>
      <c r="W476" s="37" t="s">
        <v>68</v>
      </c>
      <c r="X476" s="384">
        <f>IFERROR(SUM(X469:X474),"0")</f>
        <v>99.399999999999991</v>
      </c>
      <c r="Y476" s="384">
        <f>IFERROR(SUM(Y469:Y474),"0")</f>
        <v>100.80000000000001</v>
      </c>
      <c r="Z476" s="37"/>
      <c r="AA476" s="385"/>
      <c r="AB476" s="385"/>
      <c r="AC476" s="385"/>
    </row>
    <row r="477" spans="1:68" ht="14.25" customHeight="1" x14ac:dyDescent="0.25">
      <c r="A477" s="399" t="s">
        <v>96</v>
      </c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400"/>
      <c r="Z477" s="400"/>
      <c r="AA477" s="378"/>
      <c r="AB477" s="378"/>
      <c r="AC477" s="378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9">
        <v>4680115884359</v>
      </c>
      <c r="E478" s="390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7"/>
      <c r="R478" s="387"/>
      <c r="S478" s="387"/>
      <c r="T478" s="388"/>
      <c r="U478" s="34"/>
      <c r="V478" s="34"/>
      <c r="W478" s="35" t="s">
        <v>68</v>
      </c>
      <c r="X478" s="382">
        <v>9</v>
      </c>
      <c r="Y478" s="383">
        <f>IFERROR(IF(X478="",0,CEILING((X478/$H478),1)*$H478),"")</f>
        <v>9.6</v>
      </c>
      <c r="Z478" s="36">
        <f>IFERROR(IF(Y478=0,"",ROUNDUP(Y478/H478,0)*0.00627),"")</f>
        <v>5.0160000000000003E-2</v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13.5</v>
      </c>
      <c r="BN478" s="64">
        <f>IFERROR(Y478*I478/H478,"0")</f>
        <v>14.400000000000002</v>
      </c>
      <c r="BO478" s="64">
        <f>IFERROR(1/J478*(X478/H478),"0")</f>
        <v>3.7499999999999999E-2</v>
      </c>
      <c r="BP478" s="64">
        <f>IFERROR(1/J478*(Y478/H478),"0")</f>
        <v>0.04</v>
      </c>
    </row>
    <row r="479" spans="1:68" ht="27" customHeight="1" x14ac:dyDescent="0.25">
      <c r="A479" s="54" t="s">
        <v>647</v>
      </c>
      <c r="B479" s="54" t="s">
        <v>648</v>
      </c>
      <c r="C479" s="31">
        <v>4301040358</v>
      </c>
      <c r="D479" s="389">
        <v>4680115884571</v>
      </c>
      <c r="E479" s="390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6"/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7"/>
      <c r="P480" s="396" t="s">
        <v>69</v>
      </c>
      <c r="Q480" s="397"/>
      <c r="R480" s="397"/>
      <c r="S480" s="397"/>
      <c r="T480" s="397"/>
      <c r="U480" s="397"/>
      <c r="V480" s="398"/>
      <c r="W480" s="37" t="s">
        <v>70</v>
      </c>
      <c r="X480" s="384">
        <f>IFERROR(X478/H478,"0")+IFERROR(X479/H479,"0")</f>
        <v>7.5</v>
      </c>
      <c r="Y480" s="384">
        <f>IFERROR(Y478/H478,"0")+IFERROR(Y479/H479,"0")</f>
        <v>8</v>
      </c>
      <c r="Z480" s="384">
        <f>IFERROR(IF(Z478="",0,Z478),"0")+IFERROR(IF(Z479="",0,Z479),"0")</f>
        <v>5.0160000000000003E-2</v>
      </c>
      <c r="AA480" s="385"/>
      <c r="AB480" s="385"/>
      <c r="AC480" s="385"/>
    </row>
    <row r="481" spans="1:68" x14ac:dyDescent="0.2">
      <c r="A481" s="400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7"/>
      <c r="P481" s="396" t="s">
        <v>69</v>
      </c>
      <c r="Q481" s="397"/>
      <c r="R481" s="397"/>
      <c r="S481" s="397"/>
      <c r="T481" s="397"/>
      <c r="U481" s="397"/>
      <c r="V481" s="398"/>
      <c r="W481" s="37" t="s">
        <v>68</v>
      </c>
      <c r="X481" s="384">
        <f>IFERROR(SUM(X478:X479),"0")</f>
        <v>9</v>
      </c>
      <c r="Y481" s="384">
        <f>IFERROR(SUM(Y478:Y479),"0")</f>
        <v>9.6</v>
      </c>
      <c r="Z481" s="37"/>
      <c r="AA481" s="385"/>
      <c r="AB481" s="385"/>
      <c r="AC481" s="385"/>
    </row>
    <row r="482" spans="1:68" ht="14.25" customHeight="1" x14ac:dyDescent="0.25">
      <c r="A482" s="399" t="s">
        <v>105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378"/>
      <c r="AB482" s="378"/>
      <c r="AC482" s="378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9">
        <v>4680115884090</v>
      </c>
      <c r="E483" s="390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7"/>
      <c r="R483" s="387"/>
      <c r="S483" s="387"/>
      <c r="T483" s="388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406"/>
      <c r="B484" s="400"/>
      <c r="C484" s="400"/>
      <c r="D484" s="400"/>
      <c r="E484" s="400"/>
      <c r="F484" s="400"/>
      <c r="G484" s="400"/>
      <c r="H484" s="400"/>
      <c r="I484" s="400"/>
      <c r="J484" s="400"/>
      <c r="K484" s="400"/>
      <c r="L484" s="400"/>
      <c r="M484" s="400"/>
      <c r="N484" s="400"/>
      <c r="O484" s="407"/>
      <c r="P484" s="396" t="s">
        <v>69</v>
      </c>
      <c r="Q484" s="397"/>
      <c r="R484" s="397"/>
      <c r="S484" s="397"/>
      <c r="T484" s="397"/>
      <c r="U484" s="397"/>
      <c r="V484" s="398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x14ac:dyDescent="0.2">
      <c r="A485" s="400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7"/>
      <c r="P485" s="396" t="s">
        <v>69</v>
      </c>
      <c r="Q485" s="397"/>
      <c r="R485" s="397"/>
      <c r="S485" s="397"/>
      <c r="T485" s="397"/>
      <c r="U485" s="397"/>
      <c r="V485" s="398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customHeight="1" x14ac:dyDescent="0.25">
      <c r="A486" s="399" t="s">
        <v>651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378"/>
      <c r="AB486" s="378"/>
      <c r="AC486" s="378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9">
        <v>4680115884564</v>
      </c>
      <c r="E487" s="390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7"/>
      <c r="R487" s="387"/>
      <c r="S487" s="387"/>
      <c r="T487" s="388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406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7"/>
      <c r="P488" s="396" t="s">
        <v>69</v>
      </c>
      <c r="Q488" s="397"/>
      <c r="R488" s="397"/>
      <c r="S488" s="397"/>
      <c r="T488" s="397"/>
      <c r="U488" s="397"/>
      <c r="V488" s="398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x14ac:dyDescent="0.2">
      <c r="A489" s="400"/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7"/>
      <c r="P489" s="396" t="s">
        <v>69</v>
      </c>
      <c r="Q489" s="397"/>
      <c r="R489" s="397"/>
      <c r="S489" s="397"/>
      <c r="T489" s="397"/>
      <c r="U489" s="397"/>
      <c r="V489" s="398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customHeight="1" x14ac:dyDescent="0.25">
      <c r="A490" s="469" t="s">
        <v>654</v>
      </c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400"/>
      <c r="Z490" s="400"/>
      <c r="AA490" s="377"/>
      <c r="AB490" s="377"/>
      <c r="AC490" s="377"/>
    </row>
    <row r="491" spans="1:68" ht="14.25" customHeight="1" x14ac:dyDescent="0.25">
      <c r="A491" s="399" t="s">
        <v>63</v>
      </c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400"/>
      <c r="AA491" s="378"/>
      <c r="AB491" s="378"/>
      <c r="AC491" s="378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9">
        <v>4680115885189</v>
      </c>
      <c r="E492" s="390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7"/>
      <c r="R492" s="387"/>
      <c r="S492" s="387"/>
      <c r="T492" s="38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657</v>
      </c>
      <c r="B493" s="54" t="s">
        <v>658</v>
      </c>
      <c r="C493" s="31">
        <v>4301031293</v>
      </c>
      <c r="D493" s="389">
        <v>4680115885172</v>
      </c>
      <c r="E493" s="390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5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7"/>
      <c r="R493" s="387"/>
      <c r="S493" s="387"/>
      <c r="T493" s="388"/>
      <c r="U493" s="34"/>
      <c r="V493" s="34"/>
      <c r="W493" s="35" t="s">
        <v>68</v>
      </c>
      <c r="X493" s="382">
        <v>10</v>
      </c>
      <c r="Y493" s="383">
        <f>IFERROR(IF(X493="",0,CEILING((X493/$H493),1)*$H493),"")</f>
        <v>10.799999999999999</v>
      </c>
      <c r="Z493" s="36">
        <f>IFERROR(IF(Y493=0,"",ROUNDUP(Y493/H493,0)*0.00502),"")</f>
        <v>4.5179999999999998E-2</v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10.833333333333334</v>
      </c>
      <c r="BN493" s="64">
        <f>IFERROR(Y493*I493/H493,"0")</f>
        <v>11.7</v>
      </c>
      <c r="BO493" s="64">
        <f>IFERROR(1/J493*(X493/H493),"0")</f>
        <v>3.561253561253562E-2</v>
      </c>
      <c r="BP493" s="64">
        <f>IFERROR(1/J493*(Y493/H493),"0")</f>
        <v>3.8461538461538464E-2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9">
        <v>4680115885110</v>
      </c>
      <c r="E494" s="390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7"/>
      <c r="R494" s="387"/>
      <c r="S494" s="387"/>
      <c r="T494" s="38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406"/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7"/>
      <c r="P495" s="396" t="s">
        <v>69</v>
      </c>
      <c r="Q495" s="397"/>
      <c r="R495" s="397"/>
      <c r="S495" s="397"/>
      <c r="T495" s="397"/>
      <c r="U495" s="397"/>
      <c r="V495" s="398"/>
      <c r="W495" s="37" t="s">
        <v>70</v>
      </c>
      <c r="X495" s="384">
        <f>IFERROR(X492/H492,"0")+IFERROR(X493/H493,"0")+IFERROR(X494/H494,"0")</f>
        <v>8.3333333333333339</v>
      </c>
      <c r="Y495" s="384">
        <f>IFERROR(Y492/H492,"0")+IFERROR(Y493/H493,"0")+IFERROR(Y494/H494,"0")</f>
        <v>9</v>
      </c>
      <c r="Z495" s="384">
        <f>IFERROR(IF(Z492="",0,Z492),"0")+IFERROR(IF(Z493="",0,Z493),"0")+IFERROR(IF(Z494="",0,Z494),"0")</f>
        <v>4.5179999999999998E-2</v>
      </c>
      <c r="AA495" s="385"/>
      <c r="AB495" s="385"/>
      <c r="AC495" s="385"/>
    </row>
    <row r="496" spans="1:68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7"/>
      <c r="P496" s="396" t="s">
        <v>69</v>
      </c>
      <c r="Q496" s="397"/>
      <c r="R496" s="397"/>
      <c r="S496" s="397"/>
      <c r="T496" s="397"/>
      <c r="U496" s="397"/>
      <c r="V496" s="398"/>
      <c r="W496" s="37" t="s">
        <v>68</v>
      </c>
      <c r="X496" s="384">
        <f>IFERROR(SUM(X492:X494),"0")</f>
        <v>10</v>
      </c>
      <c r="Y496" s="384">
        <f>IFERROR(SUM(Y492:Y494),"0")</f>
        <v>10.799999999999999</v>
      </c>
      <c r="Z496" s="37"/>
      <c r="AA496" s="385"/>
      <c r="AB496" s="385"/>
      <c r="AC496" s="385"/>
    </row>
    <row r="497" spans="1:68" ht="16.5" customHeight="1" x14ac:dyDescent="0.25">
      <c r="A497" s="469" t="s">
        <v>661</v>
      </c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400"/>
      <c r="Z497" s="400"/>
      <c r="AA497" s="377"/>
      <c r="AB497" s="377"/>
      <c r="AC497" s="377"/>
    </row>
    <row r="498" spans="1:68" ht="14.25" customHeight="1" x14ac:dyDescent="0.25">
      <c r="A498" s="399" t="s">
        <v>63</v>
      </c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378"/>
      <c r="AB498" s="378"/>
      <c r="AC498" s="378"/>
    </row>
    <row r="499" spans="1:68" ht="27" customHeight="1" x14ac:dyDescent="0.25">
      <c r="A499" s="54" t="s">
        <v>662</v>
      </c>
      <c r="B499" s="54" t="s">
        <v>663</v>
      </c>
      <c r="C499" s="31">
        <v>4301031365</v>
      </c>
      <c r="D499" s="389">
        <v>4680115885738</v>
      </c>
      <c r="E499" s="390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60" t="s">
        <v>664</v>
      </c>
      <c r="Q499" s="387"/>
      <c r="R499" s="387"/>
      <c r="S499" s="387"/>
      <c r="T499" s="388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665</v>
      </c>
      <c r="B500" s="54" t="s">
        <v>666</v>
      </c>
      <c r="C500" s="31">
        <v>4301031261</v>
      </c>
      <c r="D500" s="389">
        <v>4680115885103</v>
      </c>
      <c r="E500" s="390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7"/>
      <c r="R500" s="387"/>
      <c r="S500" s="387"/>
      <c r="T500" s="388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406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7"/>
      <c r="P501" s="396" t="s">
        <v>69</v>
      </c>
      <c r="Q501" s="397"/>
      <c r="R501" s="397"/>
      <c r="S501" s="397"/>
      <c r="T501" s="397"/>
      <c r="U501" s="397"/>
      <c r="V501" s="398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0"/>
      <c r="O502" s="407"/>
      <c r="P502" s="396" t="s">
        <v>69</v>
      </c>
      <c r="Q502" s="397"/>
      <c r="R502" s="397"/>
      <c r="S502" s="397"/>
      <c r="T502" s="397"/>
      <c r="U502" s="397"/>
      <c r="V502" s="398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customHeight="1" x14ac:dyDescent="0.25">
      <c r="A503" s="399" t="s">
        <v>181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400"/>
      <c r="AA503" s="378"/>
      <c r="AB503" s="378"/>
      <c r="AC503" s="378"/>
    </row>
    <row r="504" spans="1:68" ht="27" customHeight="1" x14ac:dyDescent="0.25">
      <c r="A504" s="54" t="s">
        <v>667</v>
      </c>
      <c r="B504" s="54" t="s">
        <v>668</v>
      </c>
      <c r="C504" s="31">
        <v>4301060412</v>
      </c>
      <c r="D504" s="389">
        <v>4680115885509</v>
      </c>
      <c r="E504" s="390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1" t="s">
        <v>669</v>
      </c>
      <c r="Q504" s="387"/>
      <c r="R504" s="387"/>
      <c r="S504" s="387"/>
      <c r="T504" s="388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406"/>
      <c r="B505" s="400"/>
      <c r="C505" s="400"/>
      <c r="D505" s="400"/>
      <c r="E505" s="400"/>
      <c r="F505" s="400"/>
      <c r="G505" s="400"/>
      <c r="H505" s="400"/>
      <c r="I505" s="400"/>
      <c r="J505" s="400"/>
      <c r="K505" s="400"/>
      <c r="L505" s="400"/>
      <c r="M505" s="400"/>
      <c r="N505" s="400"/>
      <c r="O505" s="407"/>
      <c r="P505" s="396" t="s">
        <v>69</v>
      </c>
      <c r="Q505" s="397"/>
      <c r="R505" s="397"/>
      <c r="S505" s="397"/>
      <c r="T505" s="397"/>
      <c r="U505" s="397"/>
      <c r="V505" s="398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7"/>
      <c r="P506" s="396" t="s">
        <v>69</v>
      </c>
      <c r="Q506" s="397"/>
      <c r="R506" s="397"/>
      <c r="S506" s="397"/>
      <c r="T506" s="397"/>
      <c r="U506" s="397"/>
      <c r="V506" s="398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customHeight="1" x14ac:dyDescent="0.2">
      <c r="A507" s="438" t="s">
        <v>670</v>
      </c>
      <c r="B507" s="439"/>
      <c r="C507" s="439"/>
      <c r="D507" s="439"/>
      <c r="E507" s="439"/>
      <c r="F507" s="439"/>
      <c r="G507" s="439"/>
      <c r="H507" s="439"/>
      <c r="I507" s="439"/>
      <c r="J507" s="439"/>
      <c r="K507" s="439"/>
      <c r="L507" s="439"/>
      <c r="M507" s="439"/>
      <c r="N507" s="439"/>
      <c r="O507" s="439"/>
      <c r="P507" s="439"/>
      <c r="Q507" s="439"/>
      <c r="R507" s="439"/>
      <c r="S507" s="439"/>
      <c r="T507" s="439"/>
      <c r="U507" s="439"/>
      <c r="V507" s="439"/>
      <c r="W507" s="439"/>
      <c r="X507" s="439"/>
      <c r="Y507" s="439"/>
      <c r="Z507" s="439"/>
      <c r="AA507" s="48"/>
      <c r="AB507" s="48"/>
      <c r="AC507" s="48"/>
    </row>
    <row r="508" spans="1:68" ht="16.5" customHeight="1" x14ac:dyDescent="0.25">
      <c r="A508" s="469" t="s">
        <v>670</v>
      </c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400"/>
      <c r="Z508" s="400"/>
      <c r="AA508" s="377"/>
      <c r="AB508" s="377"/>
      <c r="AC508" s="377"/>
    </row>
    <row r="509" spans="1:68" ht="14.25" customHeight="1" x14ac:dyDescent="0.25">
      <c r="A509" s="399" t="s">
        <v>110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378"/>
      <c r="AB509" s="378"/>
      <c r="AC509" s="378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9">
        <v>4607091389067</v>
      </c>
      <c r="E510" s="390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7"/>
      <c r="R510" s="387"/>
      <c r="S510" s="387"/>
      <c r="T510" s="388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9">
        <v>4680115885271</v>
      </c>
      <c r="E511" s="390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08" t="s">
        <v>675</v>
      </c>
      <c r="Q511" s="387"/>
      <c r="R511" s="387"/>
      <c r="S511" s="387"/>
      <c r="T511" s="388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customHeight="1" x14ac:dyDescent="0.25">
      <c r="A512" s="54" t="s">
        <v>676</v>
      </c>
      <c r="B512" s="54" t="s">
        <v>677</v>
      </c>
      <c r="C512" s="31">
        <v>4301011774</v>
      </c>
      <c r="D512" s="389">
        <v>4680115884502</v>
      </c>
      <c r="E512" s="390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7"/>
      <c r="R512" s="387"/>
      <c r="S512" s="387"/>
      <c r="T512" s="388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9">
        <v>4607091389104</v>
      </c>
      <c r="E513" s="390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2">
        <v>0</v>
      </c>
      <c r="Y513" s="383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16.5" customHeight="1" x14ac:dyDescent="0.25">
      <c r="A514" s="54" t="s">
        <v>680</v>
      </c>
      <c r="B514" s="54" t="s">
        <v>681</v>
      </c>
      <c r="C514" s="31">
        <v>4301011799</v>
      </c>
      <c r="D514" s="389">
        <v>4680115884519</v>
      </c>
      <c r="E514" s="390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9">
        <v>4680115885226</v>
      </c>
      <c r="E515" s="390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2">
        <v>0</v>
      </c>
      <c r="Y515" s="383">
        <f t="shared" si="78"/>
        <v>0</v>
      </c>
      <c r="Z515" s="36" t="str">
        <f t="shared" si="79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9">
        <v>4680115880603</v>
      </c>
      <c r="E516" s="390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2">
        <v>72</v>
      </c>
      <c r="Y516" s="383">
        <f t="shared" si="78"/>
        <v>72</v>
      </c>
      <c r="Z516" s="36">
        <f>IFERROR(IF(Y516=0,"",ROUNDUP(Y516/H516,0)*0.00937),"")</f>
        <v>0.18740000000000001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76.8</v>
      </c>
      <c r="BN516" s="64">
        <f t="shared" si="81"/>
        <v>76.8</v>
      </c>
      <c r="BO516" s="64">
        <f t="shared" si="82"/>
        <v>0.16666666666666666</v>
      </c>
      <c r="BP516" s="64">
        <f t="shared" si="83"/>
        <v>0.16666666666666666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9">
        <v>4607091389098</v>
      </c>
      <c r="E517" s="390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7"/>
      <c r="R517" s="387"/>
      <c r="S517" s="387"/>
      <c r="T517" s="388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9">
        <v>4607091389982</v>
      </c>
      <c r="E518" s="390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2">
        <v>60</v>
      </c>
      <c r="Y518" s="383">
        <f t="shared" si="78"/>
        <v>61.2</v>
      </c>
      <c r="Z518" s="36">
        <f>IFERROR(IF(Y518=0,"",ROUNDUP(Y518/H518,0)*0.00937),"")</f>
        <v>0.15928999999999999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63.999999999999993</v>
      </c>
      <c r="BN518" s="64">
        <f t="shared" si="81"/>
        <v>65.28</v>
      </c>
      <c r="BO518" s="64">
        <f t="shared" si="82"/>
        <v>0.1388888888888889</v>
      </c>
      <c r="BP518" s="64">
        <f t="shared" si="83"/>
        <v>0.14166666666666666</v>
      </c>
    </row>
    <row r="519" spans="1:68" x14ac:dyDescent="0.2">
      <c r="A519" s="406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0"/>
      <c r="O519" s="407"/>
      <c r="P519" s="396" t="s">
        <v>69</v>
      </c>
      <c r="Q519" s="397"/>
      <c r="R519" s="397"/>
      <c r="S519" s="397"/>
      <c r="T519" s="397"/>
      <c r="U519" s="397"/>
      <c r="V519" s="398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36.666666666666671</v>
      </c>
      <c r="Y519" s="384">
        <f>IFERROR(Y510/H510,"0")+IFERROR(Y511/H511,"0")+IFERROR(Y512/H512,"0")+IFERROR(Y513/H513,"0")+IFERROR(Y514/H514,"0")+IFERROR(Y515/H515,"0")+IFERROR(Y516/H516,"0")+IFERROR(Y517/H517,"0")+IFERROR(Y518/H518,"0")</f>
        <v>37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0.34669</v>
      </c>
      <c r="AA519" s="385"/>
      <c r="AB519" s="385"/>
      <c r="AC519" s="385"/>
    </row>
    <row r="520" spans="1:68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0"/>
      <c r="O520" s="407"/>
      <c r="P520" s="396" t="s">
        <v>69</v>
      </c>
      <c r="Q520" s="397"/>
      <c r="R520" s="397"/>
      <c r="S520" s="397"/>
      <c r="T520" s="397"/>
      <c r="U520" s="397"/>
      <c r="V520" s="398"/>
      <c r="W520" s="37" t="s">
        <v>68</v>
      </c>
      <c r="X520" s="384">
        <f>IFERROR(SUM(X510:X518),"0")</f>
        <v>132</v>
      </c>
      <c r="Y520" s="384">
        <f>IFERROR(SUM(Y510:Y518),"0")</f>
        <v>133.19999999999999</v>
      </c>
      <c r="Z520" s="37"/>
      <c r="AA520" s="385"/>
      <c r="AB520" s="385"/>
      <c r="AC520" s="385"/>
    </row>
    <row r="521" spans="1:68" ht="14.25" customHeight="1" x14ac:dyDescent="0.25">
      <c r="A521" s="399" t="s">
        <v>151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400"/>
      <c r="AA521" s="378"/>
      <c r="AB521" s="378"/>
      <c r="AC521" s="378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9">
        <v>4607091388930</v>
      </c>
      <c r="E522" s="390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2">
        <v>0</v>
      </c>
      <c r="Y522" s="383">
        <f>IFERROR(IF(X522="",0,CEILING((X522/$H522),1)*$H522),"")</f>
        <v>0</v>
      </c>
      <c r="Z522" s="36" t="str">
        <f>IFERROR(IF(Y522=0,"",ROUNDUP(Y522/H522,0)*0.01196),"")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692</v>
      </c>
      <c r="B523" s="54" t="s">
        <v>693</v>
      </c>
      <c r="C523" s="31">
        <v>4301020206</v>
      </c>
      <c r="D523" s="389">
        <v>4680115880054</v>
      </c>
      <c r="E523" s="390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7"/>
      <c r="R523" s="387"/>
      <c r="S523" s="387"/>
      <c r="T523" s="388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6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7"/>
      <c r="P524" s="396" t="s">
        <v>69</v>
      </c>
      <c r="Q524" s="397"/>
      <c r="R524" s="397"/>
      <c r="S524" s="397"/>
      <c r="T524" s="397"/>
      <c r="U524" s="397"/>
      <c r="V524" s="398"/>
      <c r="W524" s="37" t="s">
        <v>70</v>
      </c>
      <c r="X524" s="384">
        <f>IFERROR(X522/H522,"0")+IFERROR(X523/H523,"0")</f>
        <v>0</v>
      </c>
      <c r="Y524" s="384">
        <f>IFERROR(Y522/H522,"0")+IFERROR(Y523/H523,"0")</f>
        <v>0</v>
      </c>
      <c r="Z524" s="384">
        <f>IFERROR(IF(Z522="",0,Z522),"0")+IFERROR(IF(Z523="",0,Z523),"0")</f>
        <v>0</v>
      </c>
      <c r="AA524" s="385"/>
      <c r="AB524" s="385"/>
      <c r="AC524" s="385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07"/>
      <c r="P525" s="396" t="s">
        <v>69</v>
      </c>
      <c r="Q525" s="397"/>
      <c r="R525" s="397"/>
      <c r="S525" s="397"/>
      <c r="T525" s="397"/>
      <c r="U525" s="397"/>
      <c r="V525" s="398"/>
      <c r="W525" s="37" t="s">
        <v>68</v>
      </c>
      <c r="X525" s="384">
        <f>IFERROR(SUM(X522:X523),"0")</f>
        <v>0</v>
      </c>
      <c r="Y525" s="384">
        <f>IFERROR(SUM(Y522:Y523),"0")</f>
        <v>0</v>
      </c>
      <c r="Z525" s="37"/>
      <c r="AA525" s="385"/>
      <c r="AB525" s="385"/>
      <c r="AC525" s="385"/>
    </row>
    <row r="526" spans="1:68" ht="14.25" customHeight="1" x14ac:dyDescent="0.25">
      <c r="A526" s="399" t="s">
        <v>63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8"/>
      <c r="AB526" s="378"/>
      <c r="AC526" s="378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9">
        <v>4680115883116</v>
      </c>
      <c r="E527" s="390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7"/>
      <c r="R527" s="387"/>
      <c r="S527" s="387"/>
      <c r="T527" s="388"/>
      <c r="U527" s="34"/>
      <c r="V527" s="34"/>
      <c r="W527" s="35" t="s">
        <v>68</v>
      </c>
      <c r="X527" s="382">
        <v>60</v>
      </c>
      <c r="Y527" s="383">
        <f t="shared" ref="Y527:Y532" si="84">IFERROR(IF(X527="",0,CEILING((X527/$H527),1)*$H527),"")</f>
        <v>63.36</v>
      </c>
      <c r="Z527" s="36">
        <f>IFERROR(IF(Y527=0,"",ROUNDUP(Y527/H527,0)*0.01196),"")</f>
        <v>0.14352000000000001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64.090909090909079</v>
      </c>
      <c r="BN527" s="64">
        <f t="shared" ref="BN527:BN532" si="86">IFERROR(Y527*I527/H527,"0")</f>
        <v>67.679999999999993</v>
      </c>
      <c r="BO527" s="64">
        <f t="shared" ref="BO527:BO532" si="87">IFERROR(1/J527*(X527/H527),"0")</f>
        <v>0.10926573426573427</v>
      </c>
      <c r="BP527" s="64">
        <f t="shared" ref="BP527:BP532" si="88">IFERROR(1/J527*(Y527/H527),"0")</f>
        <v>0.11538461538461539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9">
        <v>4680115883093</v>
      </c>
      <c r="E528" s="390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2">
        <v>60</v>
      </c>
      <c r="Y528" s="383">
        <f t="shared" si="84"/>
        <v>63.36</v>
      </c>
      <c r="Z528" s="36">
        <f>IFERROR(IF(Y528=0,"",ROUNDUP(Y528/H528,0)*0.01196),"")</f>
        <v>0.14352000000000001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64.090909090909079</v>
      </c>
      <c r="BN528" s="64">
        <f t="shared" si="86"/>
        <v>67.679999999999993</v>
      </c>
      <c r="BO528" s="64">
        <f t="shared" si="87"/>
        <v>0.10926573426573427</v>
      </c>
      <c r="BP528" s="64">
        <f t="shared" si="88"/>
        <v>0.11538461538461539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9">
        <v>4680115883109</v>
      </c>
      <c r="E529" s="390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7"/>
      <c r="R529" s="387"/>
      <c r="S529" s="387"/>
      <c r="T529" s="388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9">
        <v>4680115882072</v>
      </c>
      <c r="E530" s="390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7"/>
      <c r="R530" s="387"/>
      <c r="S530" s="387"/>
      <c r="T530" s="388"/>
      <c r="U530" s="34"/>
      <c r="V530" s="34"/>
      <c r="W530" s="35" t="s">
        <v>68</v>
      </c>
      <c r="X530" s="382">
        <v>42</v>
      </c>
      <c r="Y530" s="383">
        <f t="shared" si="84"/>
        <v>43.2</v>
      </c>
      <c r="Z530" s="36">
        <f>IFERROR(IF(Y530=0,"",ROUNDUP(Y530/H530,0)*0.00937),"")</f>
        <v>0.11244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44.8</v>
      </c>
      <c r="BN530" s="64">
        <f t="shared" si="86"/>
        <v>46.08</v>
      </c>
      <c r="BO530" s="64">
        <f t="shared" si="87"/>
        <v>9.722222222222221E-2</v>
      </c>
      <c r="BP530" s="64">
        <f t="shared" si="88"/>
        <v>0.1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9">
        <v>4680115882102</v>
      </c>
      <c r="E531" s="390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7"/>
      <c r="R531" s="387"/>
      <c r="S531" s="387"/>
      <c r="T531" s="388"/>
      <c r="U531" s="34"/>
      <c r="V531" s="34"/>
      <c r="W531" s="35" t="s">
        <v>68</v>
      </c>
      <c r="X531" s="382">
        <v>12</v>
      </c>
      <c r="Y531" s="383">
        <f t="shared" si="84"/>
        <v>14.4</v>
      </c>
      <c r="Z531" s="36">
        <f>IFERROR(IF(Y531=0,"",ROUNDUP(Y531/H531,0)*0.00937),"")</f>
        <v>3.7479999999999999E-2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12.7</v>
      </c>
      <c r="BN531" s="64">
        <f t="shared" si="86"/>
        <v>15.24</v>
      </c>
      <c r="BO531" s="64">
        <f t="shared" si="87"/>
        <v>2.7777777777777776E-2</v>
      </c>
      <c r="BP531" s="64">
        <f t="shared" si="88"/>
        <v>3.3333333333333333E-2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9">
        <v>4680115882096</v>
      </c>
      <c r="E532" s="390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7"/>
      <c r="R532" s="387"/>
      <c r="S532" s="387"/>
      <c r="T532" s="388"/>
      <c r="U532" s="34"/>
      <c r="V532" s="34"/>
      <c r="W532" s="35" t="s">
        <v>68</v>
      </c>
      <c r="X532" s="382">
        <v>18</v>
      </c>
      <c r="Y532" s="383">
        <f t="shared" si="84"/>
        <v>18</v>
      </c>
      <c r="Z532" s="36">
        <f>IFERROR(IF(Y532=0,"",ROUNDUP(Y532/H532,0)*0.00937),"")</f>
        <v>4.6850000000000003E-2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19.05</v>
      </c>
      <c r="BN532" s="64">
        <f t="shared" si="86"/>
        <v>19.05</v>
      </c>
      <c r="BO532" s="64">
        <f t="shared" si="87"/>
        <v>4.1666666666666664E-2</v>
      </c>
      <c r="BP532" s="64">
        <f t="shared" si="88"/>
        <v>4.1666666666666664E-2</v>
      </c>
    </row>
    <row r="533" spans="1:68" x14ac:dyDescent="0.2">
      <c r="A533" s="406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00"/>
      <c r="O533" s="407"/>
      <c r="P533" s="396" t="s">
        <v>69</v>
      </c>
      <c r="Q533" s="397"/>
      <c r="R533" s="397"/>
      <c r="S533" s="397"/>
      <c r="T533" s="397"/>
      <c r="U533" s="397"/>
      <c r="V533" s="398"/>
      <c r="W533" s="37" t="s">
        <v>70</v>
      </c>
      <c r="X533" s="384">
        <f>IFERROR(X527/H527,"0")+IFERROR(X528/H528,"0")+IFERROR(X529/H529,"0")+IFERROR(X530/H530,"0")+IFERROR(X531/H531,"0")+IFERROR(X532/H532,"0")</f>
        <v>42.727272727272727</v>
      </c>
      <c r="Y533" s="384">
        <f>IFERROR(Y527/H527,"0")+IFERROR(Y528/H528,"0")+IFERROR(Y529/H529,"0")+IFERROR(Y530/H530,"0")+IFERROR(Y531/H531,"0")+IFERROR(Y532/H532,"0")</f>
        <v>45</v>
      </c>
      <c r="Z533" s="384">
        <f>IFERROR(IF(Z527="",0,Z527),"0")+IFERROR(IF(Z528="",0,Z528),"0")+IFERROR(IF(Z529="",0,Z529),"0")+IFERROR(IF(Z530="",0,Z530),"0")+IFERROR(IF(Z531="",0,Z531),"0")+IFERROR(IF(Z532="",0,Z532),"0")</f>
        <v>0.48381000000000002</v>
      </c>
      <c r="AA533" s="385"/>
      <c r="AB533" s="385"/>
      <c r="AC533" s="385"/>
    </row>
    <row r="534" spans="1:68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00"/>
      <c r="O534" s="407"/>
      <c r="P534" s="396" t="s">
        <v>69</v>
      </c>
      <c r="Q534" s="397"/>
      <c r="R534" s="397"/>
      <c r="S534" s="397"/>
      <c r="T534" s="397"/>
      <c r="U534" s="397"/>
      <c r="V534" s="398"/>
      <c r="W534" s="37" t="s">
        <v>68</v>
      </c>
      <c r="X534" s="384">
        <f>IFERROR(SUM(X527:X532),"0")</f>
        <v>192</v>
      </c>
      <c r="Y534" s="384">
        <f>IFERROR(SUM(Y527:Y532),"0")</f>
        <v>202.32000000000002</v>
      </c>
      <c r="Z534" s="37"/>
      <c r="AA534" s="385"/>
      <c r="AB534" s="385"/>
      <c r="AC534" s="385"/>
    </row>
    <row r="535" spans="1:68" ht="14.25" customHeight="1" x14ac:dyDescent="0.25">
      <c r="A535" s="399" t="s">
        <v>71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400"/>
      <c r="AA535" s="378"/>
      <c r="AB535" s="378"/>
      <c r="AC535" s="378"/>
    </row>
    <row r="536" spans="1:68" ht="16.5" customHeight="1" x14ac:dyDescent="0.25">
      <c r="A536" s="54" t="s">
        <v>706</v>
      </c>
      <c r="B536" s="54" t="s">
        <v>707</v>
      </c>
      <c r="C536" s="31">
        <v>4301051230</v>
      </c>
      <c r="D536" s="389">
        <v>4607091383409</v>
      </c>
      <c r="E536" s="390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7"/>
      <c r="R536" s="387"/>
      <c r="S536" s="387"/>
      <c r="T536" s="38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708</v>
      </c>
      <c r="B537" s="54" t="s">
        <v>709</v>
      </c>
      <c r="C537" s="31">
        <v>4301051231</v>
      </c>
      <c r="D537" s="389">
        <v>4607091383416</v>
      </c>
      <c r="E537" s="390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7"/>
      <c r="R537" s="387"/>
      <c r="S537" s="387"/>
      <c r="T537" s="388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710</v>
      </c>
      <c r="B538" s="54" t="s">
        <v>711</v>
      </c>
      <c r="C538" s="31">
        <v>4301051058</v>
      </c>
      <c r="D538" s="389">
        <v>4680115883536</v>
      </c>
      <c r="E538" s="390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7"/>
      <c r="R538" s="387"/>
      <c r="S538" s="387"/>
      <c r="T538" s="388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406"/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7"/>
      <c r="P539" s="396" t="s">
        <v>69</v>
      </c>
      <c r="Q539" s="397"/>
      <c r="R539" s="397"/>
      <c r="S539" s="397"/>
      <c r="T539" s="397"/>
      <c r="U539" s="397"/>
      <c r="V539" s="398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x14ac:dyDescent="0.2">
      <c r="A540" s="400"/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7"/>
      <c r="P540" s="396" t="s">
        <v>69</v>
      </c>
      <c r="Q540" s="397"/>
      <c r="R540" s="397"/>
      <c r="S540" s="397"/>
      <c r="T540" s="397"/>
      <c r="U540" s="397"/>
      <c r="V540" s="398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customHeight="1" x14ac:dyDescent="0.25">
      <c r="A541" s="399" t="s">
        <v>181</v>
      </c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400"/>
      <c r="AA541" s="378"/>
      <c r="AB541" s="378"/>
      <c r="AC541" s="378"/>
    </row>
    <row r="542" spans="1:68" ht="16.5" customHeight="1" x14ac:dyDescent="0.25">
      <c r="A542" s="54" t="s">
        <v>712</v>
      </c>
      <c r="B542" s="54" t="s">
        <v>713</v>
      </c>
      <c r="C542" s="31">
        <v>4301060363</v>
      </c>
      <c r="D542" s="389">
        <v>4680115885035</v>
      </c>
      <c r="E542" s="390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7"/>
      <c r="R542" s="387"/>
      <c r="S542" s="387"/>
      <c r="T542" s="38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406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7"/>
      <c r="P543" s="396" t="s">
        <v>69</v>
      </c>
      <c r="Q543" s="397"/>
      <c r="R543" s="397"/>
      <c r="S543" s="397"/>
      <c r="T543" s="397"/>
      <c r="U543" s="397"/>
      <c r="V543" s="398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0"/>
      <c r="O544" s="407"/>
      <c r="P544" s="396" t="s">
        <v>69</v>
      </c>
      <c r="Q544" s="397"/>
      <c r="R544" s="397"/>
      <c r="S544" s="397"/>
      <c r="T544" s="397"/>
      <c r="U544" s="397"/>
      <c r="V544" s="398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customHeight="1" x14ac:dyDescent="0.2">
      <c r="A545" s="438" t="s">
        <v>714</v>
      </c>
      <c r="B545" s="439"/>
      <c r="C545" s="439"/>
      <c r="D545" s="439"/>
      <c r="E545" s="439"/>
      <c r="F545" s="439"/>
      <c r="G545" s="439"/>
      <c r="H545" s="439"/>
      <c r="I545" s="439"/>
      <c r="J545" s="439"/>
      <c r="K545" s="439"/>
      <c r="L545" s="439"/>
      <c r="M545" s="439"/>
      <c r="N545" s="439"/>
      <c r="O545" s="439"/>
      <c r="P545" s="439"/>
      <c r="Q545" s="439"/>
      <c r="R545" s="439"/>
      <c r="S545" s="439"/>
      <c r="T545" s="439"/>
      <c r="U545" s="439"/>
      <c r="V545" s="439"/>
      <c r="W545" s="439"/>
      <c r="X545" s="439"/>
      <c r="Y545" s="439"/>
      <c r="Z545" s="439"/>
      <c r="AA545" s="48"/>
      <c r="AB545" s="48"/>
      <c r="AC545" s="48"/>
    </row>
    <row r="546" spans="1:68" ht="16.5" customHeight="1" x14ac:dyDescent="0.25">
      <c r="A546" s="469" t="s">
        <v>714</v>
      </c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377"/>
      <c r="AB546" s="377"/>
      <c r="AC546" s="377"/>
    </row>
    <row r="547" spans="1:68" ht="14.25" customHeight="1" x14ac:dyDescent="0.25">
      <c r="A547" s="399" t="s">
        <v>110</v>
      </c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378"/>
      <c r="AB547" s="378"/>
      <c r="AC547" s="378"/>
    </row>
    <row r="548" spans="1:68" ht="27" customHeight="1" x14ac:dyDescent="0.25">
      <c r="A548" s="54" t="s">
        <v>715</v>
      </c>
      <c r="B548" s="54" t="s">
        <v>716</v>
      </c>
      <c r="C548" s="31">
        <v>4301011763</v>
      </c>
      <c r="D548" s="389">
        <v>4640242181011</v>
      </c>
      <c r="E548" s="390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5" t="s">
        <v>717</v>
      </c>
      <c r="Q548" s="387"/>
      <c r="R548" s="387"/>
      <c r="S548" s="387"/>
      <c r="T548" s="388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customHeight="1" x14ac:dyDescent="0.25">
      <c r="A549" s="54" t="s">
        <v>718</v>
      </c>
      <c r="B549" s="54" t="s">
        <v>719</v>
      </c>
      <c r="C549" s="31">
        <v>4301011585</v>
      </c>
      <c r="D549" s="389">
        <v>4640242180441</v>
      </c>
      <c r="E549" s="390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20" t="s">
        <v>720</v>
      </c>
      <c r="Q549" s="387"/>
      <c r="R549" s="387"/>
      <c r="S549" s="387"/>
      <c r="T549" s="388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9">
        <v>4640242180564</v>
      </c>
      <c r="E550" s="390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0" t="s">
        <v>723</v>
      </c>
      <c r="Q550" s="387"/>
      <c r="R550" s="387"/>
      <c r="S550" s="387"/>
      <c r="T550" s="388"/>
      <c r="U550" s="34"/>
      <c r="V550" s="34"/>
      <c r="W550" s="35" t="s">
        <v>68</v>
      </c>
      <c r="X550" s="382">
        <v>110</v>
      </c>
      <c r="Y550" s="383">
        <f t="shared" si="89"/>
        <v>120</v>
      </c>
      <c r="Z550" s="36">
        <f>IFERROR(IF(Y550=0,"",ROUNDUP(Y550/H550,0)*0.02175),"")</f>
        <v>0.21749999999999997</v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114.39999999999999</v>
      </c>
      <c r="BN550" s="64">
        <f t="shared" si="91"/>
        <v>124.80000000000001</v>
      </c>
      <c r="BO550" s="64">
        <f t="shared" si="92"/>
        <v>0.16369047619047616</v>
      </c>
      <c r="BP550" s="64">
        <f t="shared" si="93"/>
        <v>0.17857142857142855</v>
      </c>
    </row>
    <row r="551" spans="1:68" ht="27" customHeight="1" x14ac:dyDescent="0.25">
      <c r="A551" s="54" t="s">
        <v>724</v>
      </c>
      <c r="B551" s="54" t="s">
        <v>725</v>
      </c>
      <c r="C551" s="31">
        <v>4301011762</v>
      </c>
      <c r="D551" s="389">
        <v>4640242180922</v>
      </c>
      <c r="E551" s="390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89" t="s">
        <v>726</v>
      </c>
      <c r="Q551" s="387"/>
      <c r="R551" s="387"/>
      <c r="S551" s="387"/>
      <c r="T551" s="388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727</v>
      </c>
      <c r="B552" s="54" t="s">
        <v>728</v>
      </c>
      <c r="C552" s="31">
        <v>4301011764</v>
      </c>
      <c r="D552" s="389">
        <v>4640242181189</v>
      </c>
      <c r="E552" s="390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3" t="s">
        <v>729</v>
      </c>
      <c r="Q552" s="387"/>
      <c r="R552" s="387"/>
      <c r="S552" s="387"/>
      <c r="T552" s="388"/>
      <c r="U552" s="34"/>
      <c r="V552" s="34"/>
      <c r="W552" s="35" t="s">
        <v>68</v>
      </c>
      <c r="X552" s="382">
        <v>8</v>
      </c>
      <c r="Y552" s="383">
        <f t="shared" si="89"/>
        <v>8</v>
      </c>
      <c r="Z552" s="36">
        <f>IFERROR(IF(Y552=0,"",ROUNDUP(Y552/H552,0)*0.00937),"")</f>
        <v>1.874E-2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8.48</v>
      </c>
      <c r="BN552" s="64">
        <f t="shared" si="91"/>
        <v>8.48</v>
      </c>
      <c r="BO552" s="64">
        <f t="shared" si="92"/>
        <v>1.6666666666666666E-2</v>
      </c>
      <c r="BP552" s="64">
        <f t="shared" si="93"/>
        <v>1.6666666666666666E-2</v>
      </c>
    </row>
    <row r="553" spans="1:68" ht="27" customHeight="1" x14ac:dyDescent="0.25">
      <c r="A553" s="54" t="s">
        <v>730</v>
      </c>
      <c r="B553" s="54" t="s">
        <v>731</v>
      </c>
      <c r="C553" s="31">
        <v>4301011551</v>
      </c>
      <c r="D553" s="389">
        <v>4640242180038</v>
      </c>
      <c r="E553" s="390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4" t="s">
        <v>732</v>
      </c>
      <c r="Q553" s="387"/>
      <c r="R553" s="387"/>
      <c r="S553" s="387"/>
      <c r="T553" s="388"/>
      <c r="U553" s="34"/>
      <c r="V553" s="34"/>
      <c r="W553" s="35" t="s">
        <v>68</v>
      </c>
      <c r="X553" s="382">
        <v>4</v>
      </c>
      <c r="Y553" s="383">
        <f t="shared" si="89"/>
        <v>4</v>
      </c>
      <c r="Z553" s="36">
        <f>IFERROR(IF(Y553=0,"",ROUNDUP(Y553/H553,0)*0.00937),"")</f>
        <v>9.3699999999999999E-3</v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4.24</v>
      </c>
      <c r="BN553" s="64">
        <f t="shared" si="91"/>
        <v>4.24</v>
      </c>
      <c r="BO553" s="64">
        <f t="shared" si="92"/>
        <v>8.3333333333333332E-3</v>
      </c>
      <c r="BP553" s="64">
        <f t="shared" si="93"/>
        <v>8.3333333333333332E-3</v>
      </c>
    </row>
    <row r="554" spans="1:68" ht="27" customHeight="1" x14ac:dyDescent="0.25">
      <c r="A554" s="54" t="s">
        <v>733</v>
      </c>
      <c r="B554" s="54" t="s">
        <v>734</v>
      </c>
      <c r="C554" s="31">
        <v>4301011765</v>
      </c>
      <c r="D554" s="389">
        <v>4640242181172</v>
      </c>
      <c r="E554" s="390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55" t="s">
        <v>735</v>
      </c>
      <c r="Q554" s="387"/>
      <c r="R554" s="387"/>
      <c r="S554" s="387"/>
      <c r="T554" s="388"/>
      <c r="U554" s="34"/>
      <c r="V554" s="34"/>
      <c r="W554" s="35" t="s">
        <v>68</v>
      </c>
      <c r="X554" s="382">
        <v>4</v>
      </c>
      <c r="Y554" s="383">
        <f t="shared" si="89"/>
        <v>4</v>
      </c>
      <c r="Z554" s="36">
        <f>IFERROR(IF(Y554=0,"",ROUNDUP(Y554/H554,0)*0.00937),"")</f>
        <v>9.3699999999999999E-3</v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4.24</v>
      </c>
      <c r="BN554" s="64">
        <f t="shared" si="91"/>
        <v>4.24</v>
      </c>
      <c r="BO554" s="64">
        <f t="shared" si="92"/>
        <v>8.3333333333333332E-3</v>
      </c>
      <c r="BP554" s="64">
        <f t="shared" si="93"/>
        <v>8.3333333333333332E-3</v>
      </c>
    </row>
    <row r="555" spans="1:68" x14ac:dyDescent="0.2">
      <c r="A555" s="406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07"/>
      <c r="P555" s="396" t="s">
        <v>69</v>
      </c>
      <c r="Q555" s="397"/>
      <c r="R555" s="397"/>
      <c r="S555" s="397"/>
      <c r="T555" s="397"/>
      <c r="U555" s="397"/>
      <c r="V555" s="398"/>
      <c r="W555" s="37" t="s">
        <v>70</v>
      </c>
      <c r="X555" s="384">
        <f>IFERROR(X548/H548,"0")+IFERROR(X549/H549,"0")+IFERROR(X550/H550,"0")+IFERROR(X551/H551,"0")+IFERROR(X552/H552,"0")+IFERROR(X553/H553,"0")+IFERROR(X554/H554,"0")</f>
        <v>13.166666666666666</v>
      </c>
      <c r="Y555" s="384">
        <f>IFERROR(Y548/H548,"0")+IFERROR(Y549/H549,"0")+IFERROR(Y550/H550,"0")+IFERROR(Y551/H551,"0")+IFERROR(Y552/H552,"0")+IFERROR(Y553/H553,"0")+IFERROR(Y554/H554,"0")</f>
        <v>14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0.25497999999999998</v>
      </c>
      <c r="AA555" s="385"/>
      <c r="AB555" s="385"/>
      <c r="AC555" s="385"/>
    </row>
    <row r="556" spans="1:68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7"/>
      <c r="P556" s="396" t="s">
        <v>69</v>
      </c>
      <c r="Q556" s="397"/>
      <c r="R556" s="397"/>
      <c r="S556" s="397"/>
      <c r="T556" s="397"/>
      <c r="U556" s="397"/>
      <c r="V556" s="398"/>
      <c r="W556" s="37" t="s">
        <v>68</v>
      </c>
      <c r="X556" s="384">
        <f>IFERROR(SUM(X548:X554),"0")</f>
        <v>126</v>
      </c>
      <c r="Y556" s="384">
        <f>IFERROR(SUM(Y548:Y554),"0")</f>
        <v>136</v>
      </c>
      <c r="Z556" s="37"/>
      <c r="AA556" s="385"/>
      <c r="AB556" s="385"/>
      <c r="AC556" s="385"/>
    </row>
    <row r="557" spans="1:68" ht="14.25" customHeight="1" x14ac:dyDescent="0.25">
      <c r="A557" s="399" t="s">
        <v>151</v>
      </c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400"/>
      <c r="Z557" s="400"/>
      <c r="AA557" s="378"/>
      <c r="AB557" s="378"/>
      <c r="AC557" s="378"/>
    </row>
    <row r="558" spans="1:68" ht="16.5" customHeight="1" x14ac:dyDescent="0.25">
      <c r="A558" s="54" t="s">
        <v>736</v>
      </c>
      <c r="B558" s="54" t="s">
        <v>737</v>
      </c>
      <c r="C558" s="31">
        <v>4301020269</v>
      </c>
      <c r="D558" s="389">
        <v>4640242180519</v>
      </c>
      <c r="E558" s="390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3" t="s">
        <v>738</v>
      </c>
      <c r="Q558" s="387"/>
      <c r="R558" s="387"/>
      <c r="S558" s="387"/>
      <c r="T558" s="388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739</v>
      </c>
      <c r="B559" s="54" t="s">
        <v>740</v>
      </c>
      <c r="C559" s="31">
        <v>4301020260</v>
      </c>
      <c r="D559" s="389">
        <v>4640242180526</v>
      </c>
      <c r="E559" s="390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38" t="s">
        <v>741</v>
      </c>
      <c r="Q559" s="387"/>
      <c r="R559" s="387"/>
      <c r="S559" s="387"/>
      <c r="T559" s="388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742</v>
      </c>
      <c r="B560" s="54" t="s">
        <v>743</v>
      </c>
      <c r="C560" s="31">
        <v>4301020309</v>
      </c>
      <c r="D560" s="389">
        <v>4640242180090</v>
      </c>
      <c r="E560" s="390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0" t="s">
        <v>744</v>
      </c>
      <c r="Q560" s="387"/>
      <c r="R560" s="387"/>
      <c r="S560" s="387"/>
      <c r="T560" s="388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745</v>
      </c>
      <c r="B561" s="54" t="s">
        <v>746</v>
      </c>
      <c r="C561" s="31">
        <v>4301020295</v>
      </c>
      <c r="D561" s="389">
        <v>4640242181363</v>
      </c>
      <c r="E561" s="390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43" t="s">
        <v>747</v>
      </c>
      <c r="Q561" s="387"/>
      <c r="R561" s="387"/>
      <c r="S561" s="387"/>
      <c r="T561" s="388"/>
      <c r="U561" s="34"/>
      <c r="V561" s="34"/>
      <c r="W561" s="35" t="s">
        <v>68</v>
      </c>
      <c r="X561" s="382">
        <v>4</v>
      </c>
      <c r="Y561" s="383">
        <f>IFERROR(IF(X561="",0,CEILING((X561/$H561),1)*$H561),"")</f>
        <v>4</v>
      </c>
      <c r="Z561" s="36">
        <f>IFERROR(IF(Y561=0,"",ROUNDUP(Y561/H561,0)*0.00937),"")</f>
        <v>9.3699999999999999E-3</v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4.24</v>
      </c>
      <c r="BN561" s="64">
        <f>IFERROR(Y561*I561/H561,"0")</f>
        <v>4.24</v>
      </c>
      <c r="BO561" s="64">
        <f>IFERROR(1/J561*(X561/H561),"0")</f>
        <v>8.3333333333333332E-3</v>
      </c>
      <c r="BP561" s="64">
        <f>IFERROR(1/J561*(Y561/H561),"0")</f>
        <v>8.3333333333333332E-3</v>
      </c>
    </row>
    <row r="562" spans="1:68" x14ac:dyDescent="0.2">
      <c r="A562" s="406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00"/>
      <c r="O562" s="407"/>
      <c r="P562" s="396" t="s">
        <v>69</v>
      </c>
      <c r="Q562" s="397"/>
      <c r="R562" s="397"/>
      <c r="S562" s="397"/>
      <c r="T562" s="397"/>
      <c r="U562" s="397"/>
      <c r="V562" s="398"/>
      <c r="W562" s="37" t="s">
        <v>70</v>
      </c>
      <c r="X562" s="384">
        <f>IFERROR(X558/H558,"0")+IFERROR(X559/H559,"0")+IFERROR(X560/H560,"0")+IFERROR(X561/H561,"0")</f>
        <v>1</v>
      </c>
      <c r="Y562" s="384">
        <f>IFERROR(Y558/H558,"0")+IFERROR(Y559/H559,"0")+IFERROR(Y560/H560,"0")+IFERROR(Y561/H561,"0")</f>
        <v>1</v>
      </c>
      <c r="Z562" s="384">
        <f>IFERROR(IF(Z558="",0,Z558),"0")+IFERROR(IF(Z559="",0,Z559),"0")+IFERROR(IF(Z560="",0,Z560),"0")+IFERROR(IF(Z561="",0,Z561),"0")</f>
        <v>9.3699999999999999E-3</v>
      </c>
      <c r="AA562" s="385"/>
      <c r="AB562" s="385"/>
      <c r="AC562" s="385"/>
    </row>
    <row r="563" spans="1:68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7"/>
      <c r="P563" s="396" t="s">
        <v>69</v>
      </c>
      <c r="Q563" s="397"/>
      <c r="R563" s="397"/>
      <c r="S563" s="397"/>
      <c r="T563" s="397"/>
      <c r="U563" s="397"/>
      <c r="V563" s="398"/>
      <c r="W563" s="37" t="s">
        <v>68</v>
      </c>
      <c r="X563" s="384">
        <f>IFERROR(SUM(X558:X561),"0")</f>
        <v>4</v>
      </c>
      <c r="Y563" s="384">
        <f>IFERROR(SUM(Y558:Y561),"0")</f>
        <v>4</v>
      </c>
      <c r="Z563" s="37"/>
      <c r="AA563" s="385"/>
      <c r="AB563" s="385"/>
      <c r="AC563" s="385"/>
    </row>
    <row r="564" spans="1:68" ht="14.25" customHeight="1" x14ac:dyDescent="0.25">
      <c r="A564" s="399" t="s">
        <v>63</v>
      </c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400"/>
      <c r="Z564" s="400"/>
      <c r="AA564" s="378"/>
      <c r="AB564" s="378"/>
      <c r="AC564" s="378"/>
    </row>
    <row r="565" spans="1:68" ht="27" customHeight="1" x14ac:dyDescent="0.25">
      <c r="A565" s="54" t="s">
        <v>748</v>
      </c>
      <c r="B565" s="54" t="s">
        <v>749</v>
      </c>
      <c r="C565" s="31">
        <v>4301031289</v>
      </c>
      <c r="D565" s="389">
        <v>4640242181615</v>
      </c>
      <c r="E565" s="390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750</v>
      </c>
      <c r="Q565" s="387"/>
      <c r="R565" s="387"/>
      <c r="S565" s="387"/>
      <c r="T565" s="388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customHeight="1" x14ac:dyDescent="0.25">
      <c r="A566" s="54" t="s">
        <v>751</v>
      </c>
      <c r="B566" s="54" t="s">
        <v>752</v>
      </c>
      <c r="C566" s="31">
        <v>4301031285</v>
      </c>
      <c r="D566" s="389">
        <v>4640242181639</v>
      </c>
      <c r="E566" s="390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3" t="s">
        <v>753</v>
      </c>
      <c r="Q566" s="387"/>
      <c r="R566" s="387"/>
      <c r="S566" s="387"/>
      <c r="T566" s="388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754</v>
      </c>
      <c r="B567" s="54" t="s">
        <v>755</v>
      </c>
      <c r="C567" s="31">
        <v>4301031287</v>
      </c>
      <c r="D567" s="389">
        <v>4640242181622</v>
      </c>
      <c r="E567" s="390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1" t="s">
        <v>756</v>
      </c>
      <c r="Q567" s="387"/>
      <c r="R567" s="387"/>
      <c r="S567" s="387"/>
      <c r="T567" s="388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9">
        <v>4640242180816</v>
      </c>
      <c r="E568" s="390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759</v>
      </c>
      <c r="Q568" s="387"/>
      <c r="R568" s="387"/>
      <c r="S568" s="387"/>
      <c r="T568" s="388"/>
      <c r="U568" s="34"/>
      <c r="V568" s="34"/>
      <c r="W568" s="35" t="s">
        <v>68</v>
      </c>
      <c r="X568" s="382">
        <v>10</v>
      </c>
      <c r="Y568" s="383">
        <f t="shared" si="94"/>
        <v>12.600000000000001</v>
      </c>
      <c r="Z568" s="36">
        <f>IFERROR(IF(Y568=0,"",ROUNDUP(Y568/H568,0)*0.00753),"")</f>
        <v>2.2589999999999999E-2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10.619047619047619</v>
      </c>
      <c r="BN568" s="64">
        <f t="shared" si="96"/>
        <v>13.38</v>
      </c>
      <c r="BO568" s="64">
        <f t="shared" si="97"/>
        <v>1.5262515262515262E-2</v>
      </c>
      <c r="BP568" s="64">
        <f t="shared" si="98"/>
        <v>1.9230769230769232E-2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9">
        <v>4640242180595</v>
      </c>
      <c r="E569" s="390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676" t="s">
        <v>762</v>
      </c>
      <c r="Q569" s="387"/>
      <c r="R569" s="387"/>
      <c r="S569" s="387"/>
      <c r="T569" s="388"/>
      <c r="U569" s="34"/>
      <c r="V569" s="34"/>
      <c r="W569" s="35" t="s">
        <v>68</v>
      </c>
      <c r="X569" s="382">
        <v>10</v>
      </c>
      <c r="Y569" s="383">
        <f t="shared" si="94"/>
        <v>12.600000000000001</v>
      </c>
      <c r="Z569" s="36">
        <f>IFERROR(IF(Y569=0,"",ROUNDUP(Y569/H569,0)*0.00753),"")</f>
        <v>2.2589999999999999E-2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10.619047619047619</v>
      </c>
      <c r="BN569" s="64">
        <f t="shared" si="96"/>
        <v>13.38</v>
      </c>
      <c r="BO569" s="64">
        <f t="shared" si="97"/>
        <v>1.5262515262515262E-2</v>
      </c>
      <c r="BP569" s="64">
        <f t="shared" si="98"/>
        <v>1.9230769230769232E-2</v>
      </c>
    </row>
    <row r="570" spans="1:68" ht="27" customHeight="1" x14ac:dyDescent="0.25">
      <c r="A570" s="54" t="s">
        <v>763</v>
      </c>
      <c r="B570" s="54" t="s">
        <v>764</v>
      </c>
      <c r="C570" s="31">
        <v>4301031200</v>
      </c>
      <c r="D570" s="389">
        <v>4640242180489</v>
      </c>
      <c r="E570" s="390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3" t="s">
        <v>765</v>
      </c>
      <c r="Q570" s="387"/>
      <c r="R570" s="387"/>
      <c r="S570" s="387"/>
      <c r="T570" s="388"/>
      <c r="U570" s="34"/>
      <c r="V570" s="34"/>
      <c r="W570" s="35" t="s">
        <v>68</v>
      </c>
      <c r="X570" s="382">
        <v>8.4</v>
      </c>
      <c r="Y570" s="383">
        <f t="shared" si="94"/>
        <v>8.4</v>
      </c>
      <c r="Z570" s="36">
        <f>IFERROR(IF(Y570=0,"",ROUNDUP(Y570/H570,0)*0.00502),"")</f>
        <v>2.5100000000000001E-2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9.2000000000000011</v>
      </c>
      <c r="BN570" s="64">
        <f t="shared" si="96"/>
        <v>9.2000000000000011</v>
      </c>
      <c r="BO570" s="64">
        <f t="shared" si="97"/>
        <v>2.1367521367521368E-2</v>
      </c>
      <c r="BP570" s="64">
        <f t="shared" si="98"/>
        <v>2.1367521367521368E-2</v>
      </c>
    </row>
    <row r="571" spans="1:68" x14ac:dyDescent="0.2">
      <c r="A571" s="406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7"/>
      <c r="P571" s="396" t="s">
        <v>69</v>
      </c>
      <c r="Q571" s="397"/>
      <c r="R571" s="397"/>
      <c r="S571" s="397"/>
      <c r="T571" s="397"/>
      <c r="U571" s="397"/>
      <c r="V571" s="398"/>
      <c r="W571" s="37" t="s">
        <v>70</v>
      </c>
      <c r="X571" s="384">
        <f>IFERROR(X565/H565,"0")+IFERROR(X566/H566,"0")+IFERROR(X567/H567,"0")+IFERROR(X568/H568,"0")+IFERROR(X569/H569,"0")+IFERROR(X570/H570,"0")</f>
        <v>9.7619047619047628</v>
      </c>
      <c r="Y571" s="384">
        <f>IFERROR(Y565/H565,"0")+IFERROR(Y566/H566,"0")+IFERROR(Y567/H567,"0")+IFERROR(Y568/H568,"0")+IFERROR(Y569/H569,"0")+IFERROR(Y570/H570,"0")</f>
        <v>11</v>
      </c>
      <c r="Z571" s="384">
        <f>IFERROR(IF(Z565="",0,Z565),"0")+IFERROR(IF(Z566="",0,Z566),"0")+IFERROR(IF(Z567="",0,Z567),"0")+IFERROR(IF(Z568="",0,Z568),"0")+IFERROR(IF(Z569="",0,Z569),"0")+IFERROR(IF(Z570="",0,Z570),"0")</f>
        <v>7.0279999999999995E-2</v>
      </c>
      <c r="AA571" s="385"/>
      <c r="AB571" s="385"/>
      <c r="AC571" s="385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7"/>
      <c r="P572" s="396" t="s">
        <v>69</v>
      </c>
      <c r="Q572" s="397"/>
      <c r="R572" s="397"/>
      <c r="S572" s="397"/>
      <c r="T572" s="397"/>
      <c r="U572" s="397"/>
      <c r="V572" s="398"/>
      <c r="W572" s="37" t="s">
        <v>68</v>
      </c>
      <c r="X572" s="384">
        <f>IFERROR(SUM(X565:X570),"0")</f>
        <v>28.4</v>
      </c>
      <c r="Y572" s="384">
        <f>IFERROR(SUM(Y565:Y570),"0")</f>
        <v>33.6</v>
      </c>
      <c r="Z572" s="37"/>
      <c r="AA572" s="385"/>
      <c r="AB572" s="385"/>
      <c r="AC572" s="385"/>
    </row>
    <row r="573" spans="1:68" ht="14.25" customHeight="1" x14ac:dyDescent="0.25">
      <c r="A573" s="399" t="s">
        <v>71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8"/>
      <c r="AB573" s="378"/>
      <c r="AC573" s="378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9">
        <v>4640242180533</v>
      </c>
      <c r="E574" s="390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40" t="s">
        <v>768</v>
      </c>
      <c r="Q574" s="387"/>
      <c r="R574" s="387"/>
      <c r="S574" s="387"/>
      <c r="T574" s="388"/>
      <c r="U574" s="34"/>
      <c r="V574" s="34"/>
      <c r="W574" s="35" t="s">
        <v>68</v>
      </c>
      <c r="X574" s="382">
        <v>600</v>
      </c>
      <c r="Y574" s="383">
        <f>IFERROR(IF(X574="",0,CEILING((X574/$H574),1)*$H574),"")</f>
        <v>600.6</v>
      </c>
      <c r="Z574" s="36">
        <f>IFERROR(IF(Y574=0,"",ROUNDUP(Y574/H574,0)*0.02175),"")</f>
        <v>1.67475</v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643.38461538461547</v>
      </c>
      <c r="BN574" s="64">
        <f>IFERROR(Y574*I574/H574,"0")</f>
        <v>644.02800000000002</v>
      </c>
      <c r="BO574" s="64">
        <f>IFERROR(1/J574*(X574/H574),"0")</f>
        <v>1.3736263736263734</v>
      </c>
      <c r="BP574" s="64">
        <f>IFERROR(1/J574*(Y574/H574),"0")</f>
        <v>1.375</v>
      </c>
    </row>
    <row r="575" spans="1:68" ht="27" customHeight="1" x14ac:dyDescent="0.25">
      <c r="A575" s="54" t="s">
        <v>769</v>
      </c>
      <c r="B575" s="54" t="s">
        <v>770</v>
      </c>
      <c r="C575" s="31">
        <v>4301051510</v>
      </c>
      <c r="D575" s="389">
        <v>4640242180540</v>
      </c>
      <c r="E575" s="390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7"/>
      <c r="R575" s="387"/>
      <c r="S575" s="387"/>
      <c r="T575" s="388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6"/>
      <c r="B576" s="400"/>
      <c r="C576" s="400"/>
      <c r="D576" s="400"/>
      <c r="E576" s="400"/>
      <c r="F576" s="400"/>
      <c r="G576" s="400"/>
      <c r="H576" s="400"/>
      <c r="I576" s="400"/>
      <c r="J576" s="400"/>
      <c r="K576" s="400"/>
      <c r="L576" s="400"/>
      <c r="M576" s="400"/>
      <c r="N576" s="400"/>
      <c r="O576" s="407"/>
      <c r="P576" s="396" t="s">
        <v>69</v>
      </c>
      <c r="Q576" s="397"/>
      <c r="R576" s="397"/>
      <c r="S576" s="397"/>
      <c r="T576" s="397"/>
      <c r="U576" s="397"/>
      <c r="V576" s="398"/>
      <c r="W576" s="37" t="s">
        <v>70</v>
      </c>
      <c r="X576" s="384">
        <f>IFERROR(X574/H574,"0")+IFERROR(X575/H575,"0")</f>
        <v>76.92307692307692</v>
      </c>
      <c r="Y576" s="384">
        <f>IFERROR(Y574/H574,"0")+IFERROR(Y575/H575,"0")</f>
        <v>77</v>
      </c>
      <c r="Z576" s="384">
        <f>IFERROR(IF(Z574="",0,Z574),"0")+IFERROR(IF(Z575="",0,Z575),"0")</f>
        <v>1.67475</v>
      </c>
      <c r="AA576" s="385"/>
      <c r="AB576" s="385"/>
      <c r="AC576" s="385"/>
    </row>
    <row r="577" spans="1:68" x14ac:dyDescent="0.2">
      <c r="A577" s="400"/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7"/>
      <c r="P577" s="396" t="s">
        <v>69</v>
      </c>
      <c r="Q577" s="397"/>
      <c r="R577" s="397"/>
      <c r="S577" s="397"/>
      <c r="T577" s="397"/>
      <c r="U577" s="397"/>
      <c r="V577" s="398"/>
      <c r="W577" s="37" t="s">
        <v>68</v>
      </c>
      <c r="X577" s="384">
        <f>IFERROR(SUM(X574:X575),"0")</f>
        <v>600</v>
      </c>
      <c r="Y577" s="384">
        <f>IFERROR(SUM(Y574:Y575),"0")</f>
        <v>600.6</v>
      </c>
      <c r="Z577" s="37"/>
      <c r="AA577" s="385"/>
      <c r="AB577" s="385"/>
      <c r="AC577" s="385"/>
    </row>
    <row r="578" spans="1:68" ht="14.25" customHeight="1" x14ac:dyDescent="0.25">
      <c r="A578" s="399" t="s">
        <v>181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378"/>
      <c r="AB578" s="378"/>
      <c r="AC578" s="378"/>
    </row>
    <row r="579" spans="1:68" ht="27" customHeight="1" x14ac:dyDescent="0.25">
      <c r="A579" s="54" t="s">
        <v>772</v>
      </c>
      <c r="B579" s="54" t="s">
        <v>773</v>
      </c>
      <c r="C579" s="31">
        <v>4301060354</v>
      </c>
      <c r="D579" s="389">
        <v>4640242180120</v>
      </c>
      <c r="E579" s="390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45" t="s">
        <v>774</v>
      </c>
      <c r="Q579" s="387"/>
      <c r="R579" s="387"/>
      <c r="S579" s="387"/>
      <c r="T579" s="388"/>
      <c r="U579" s="34"/>
      <c r="V579" s="34"/>
      <c r="W579" s="35" t="s">
        <v>68</v>
      </c>
      <c r="X579" s="382">
        <v>20</v>
      </c>
      <c r="Y579" s="383">
        <f>IFERROR(IF(X579="",0,CEILING((X579/$H579),1)*$H579),"")</f>
        <v>23.4</v>
      </c>
      <c r="Z579" s="36">
        <f>IFERROR(IF(Y579=0,"",ROUNDUP(Y579/H579,0)*0.02175),"")</f>
        <v>6.5250000000000002E-2</v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21.23076923076923</v>
      </c>
      <c r="BN579" s="64">
        <f>IFERROR(Y579*I579/H579,"0")</f>
        <v>24.84</v>
      </c>
      <c r="BO579" s="64">
        <f>IFERROR(1/J579*(X579/H579),"0")</f>
        <v>4.5787545787545791E-2</v>
      </c>
      <c r="BP579" s="64">
        <f>IFERROR(1/J579*(Y579/H579),"0")</f>
        <v>5.3571428571428568E-2</v>
      </c>
    </row>
    <row r="580" spans="1:68" ht="27" customHeight="1" x14ac:dyDescent="0.25">
      <c r="A580" s="54" t="s">
        <v>772</v>
      </c>
      <c r="B580" s="54" t="s">
        <v>775</v>
      </c>
      <c r="C580" s="31">
        <v>4301060408</v>
      </c>
      <c r="D580" s="389">
        <v>4640242180120</v>
      </c>
      <c r="E580" s="390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2" t="s">
        <v>776</v>
      </c>
      <c r="Q580" s="387"/>
      <c r="R580" s="387"/>
      <c r="S580" s="387"/>
      <c r="T580" s="388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4301060355</v>
      </c>
      <c r="D581" s="389">
        <v>4640242180137</v>
      </c>
      <c r="E581" s="390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572" t="s">
        <v>779</v>
      </c>
      <c r="Q581" s="387"/>
      <c r="R581" s="387"/>
      <c r="S581" s="387"/>
      <c r="T581" s="388"/>
      <c r="U581" s="34"/>
      <c r="V581" s="34"/>
      <c r="W581" s="35" t="s">
        <v>68</v>
      </c>
      <c r="X581" s="382">
        <v>10</v>
      </c>
      <c r="Y581" s="383">
        <f>IFERROR(IF(X581="",0,CEILING((X581/$H581),1)*$H581),"")</f>
        <v>15.6</v>
      </c>
      <c r="Z581" s="36">
        <f>IFERROR(IF(Y581=0,"",ROUNDUP(Y581/H581,0)*0.02175),"")</f>
        <v>4.3499999999999997E-2</v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10.615384615384615</v>
      </c>
      <c r="BN581" s="64">
        <f>IFERROR(Y581*I581/H581,"0")</f>
        <v>16.559999999999999</v>
      </c>
      <c r="BO581" s="64">
        <f>IFERROR(1/J581*(X581/H581),"0")</f>
        <v>2.2893772893772896E-2</v>
      </c>
      <c r="BP581" s="64">
        <f>IFERROR(1/J581*(Y581/H581),"0")</f>
        <v>3.5714285714285712E-2</v>
      </c>
    </row>
    <row r="582" spans="1:68" ht="27" customHeight="1" x14ac:dyDescent="0.25">
      <c r="A582" s="54" t="s">
        <v>777</v>
      </c>
      <c r="B582" s="54" t="s">
        <v>780</v>
      </c>
      <c r="C582" s="31">
        <v>4301060407</v>
      </c>
      <c r="D582" s="389">
        <v>4640242180137</v>
      </c>
      <c r="E582" s="390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5" t="s">
        <v>781</v>
      </c>
      <c r="Q582" s="387"/>
      <c r="R582" s="387"/>
      <c r="S582" s="387"/>
      <c r="T582" s="388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06"/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7"/>
      <c r="P583" s="396" t="s">
        <v>69</v>
      </c>
      <c r="Q583" s="397"/>
      <c r="R583" s="397"/>
      <c r="S583" s="397"/>
      <c r="T583" s="397"/>
      <c r="U583" s="397"/>
      <c r="V583" s="398"/>
      <c r="W583" s="37" t="s">
        <v>70</v>
      </c>
      <c r="X583" s="384">
        <f>IFERROR(X579/H579,"0")+IFERROR(X580/H580,"0")+IFERROR(X581/H581,"0")+IFERROR(X582/H582,"0")</f>
        <v>3.8461538461538467</v>
      </c>
      <c r="Y583" s="384">
        <f>IFERROR(Y579/H579,"0")+IFERROR(Y580/H580,"0")+IFERROR(Y581/H581,"0")+IFERROR(Y582/H582,"0")</f>
        <v>5</v>
      </c>
      <c r="Z583" s="384">
        <f>IFERROR(IF(Z579="",0,Z579),"0")+IFERROR(IF(Z580="",0,Z580),"0")+IFERROR(IF(Z581="",0,Z581),"0")+IFERROR(IF(Z582="",0,Z582),"0")</f>
        <v>0.10875</v>
      </c>
      <c r="AA583" s="385"/>
      <c r="AB583" s="385"/>
      <c r="AC583" s="385"/>
    </row>
    <row r="584" spans="1:68" x14ac:dyDescent="0.2">
      <c r="A584" s="400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07"/>
      <c r="P584" s="396" t="s">
        <v>69</v>
      </c>
      <c r="Q584" s="397"/>
      <c r="R584" s="397"/>
      <c r="S584" s="397"/>
      <c r="T584" s="397"/>
      <c r="U584" s="397"/>
      <c r="V584" s="398"/>
      <c r="W584" s="37" t="s">
        <v>68</v>
      </c>
      <c r="X584" s="384">
        <f>IFERROR(SUM(X579:X582),"0")</f>
        <v>30</v>
      </c>
      <c r="Y584" s="384">
        <f>IFERROR(SUM(Y579:Y582),"0")</f>
        <v>39</v>
      </c>
      <c r="Z584" s="37"/>
      <c r="AA584" s="385"/>
      <c r="AB584" s="385"/>
      <c r="AC584" s="385"/>
    </row>
    <row r="585" spans="1:68" ht="16.5" customHeight="1" x14ac:dyDescent="0.25">
      <c r="A585" s="469" t="s">
        <v>782</v>
      </c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400"/>
      <c r="Z585" s="400"/>
      <c r="AA585" s="377"/>
      <c r="AB585" s="377"/>
      <c r="AC585" s="377"/>
    </row>
    <row r="586" spans="1:68" ht="14.25" customHeight="1" x14ac:dyDescent="0.25">
      <c r="A586" s="399" t="s">
        <v>110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8"/>
      <c r="AB586" s="378"/>
      <c r="AC586" s="378"/>
    </row>
    <row r="587" spans="1:68" ht="27" customHeight="1" x14ac:dyDescent="0.25">
      <c r="A587" s="54" t="s">
        <v>783</v>
      </c>
      <c r="B587" s="54" t="s">
        <v>784</v>
      </c>
      <c r="C587" s="31">
        <v>4301011951</v>
      </c>
      <c r="D587" s="389">
        <v>4640242180045</v>
      </c>
      <c r="E587" s="390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62" t="s">
        <v>785</v>
      </c>
      <c r="Q587" s="387"/>
      <c r="R587" s="387"/>
      <c r="S587" s="387"/>
      <c r="T587" s="388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786</v>
      </c>
      <c r="B588" s="54" t="s">
        <v>787</v>
      </c>
      <c r="C588" s="31">
        <v>4301011950</v>
      </c>
      <c r="D588" s="389">
        <v>4640242180601</v>
      </c>
      <c r="E588" s="390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6" t="s">
        <v>788</v>
      </c>
      <c r="Q588" s="387"/>
      <c r="R588" s="387"/>
      <c r="S588" s="387"/>
      <c r="T588" s="388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06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07"/>
      <c r="P589" s="396" t="s">
        <v>69</v>
      </c>
      <c r="Q589" s="397"/>
      <c r="R589" s="397"/>
      <c r="S589" s="397"/>
      <c r="T589" s="397"/>
      <c r="U589" s="397"/>
      <c r="V589" s="398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x14ac:dyDescent="0.2">
      <c r="A590" s="400"/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7"/>
      <c r="P590" s="396" t="s">
        <v>69</v>
      </c>
      <c r="Q590" s="397"/>
      <c r="R590" s="397"/>
      <c r="S590" s="397"/>
      <c r="T590" s="397"/>
      <c r="U590" s="397"/>
      <c r="V590" s="398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customHeight="1" x14ac:dyDescent="0.25">
      <c r="A591" s="399" t="s">
        <v>151</v>
      </c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  <c r="AA591" s="378"/>
      <c r="AB591" s="378"/>
      <c r="AC591" s="378"/>
    </row>
    <row r="592" spans="1:68" ht="27" customHeight="1" x14ac:dyDescent="0.25">
      <c r="A592" s="54" t="s">
        <v>789</v>
      </c>
      <c r="B592" s="54" t="s">
        <v>790</v>
      </c>
      <c r="C592" s="31">
        <v>4301020314</v>
      </c>
      <c r="D592" s="389">
        <v>4640242180090</v>
      </c>
      <c r="E592" s="390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50" t="s">
        <v>791</v>
      </c>
      <c r="Q592" s="387"/>
      <c r="R592" s="387"/>
      <c r="S592" s="387"/>
      <c r="T592" s="388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406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07"/>
      <c r="P593" s="396" t="s">
        <v>69</v>
      </c>
      <c r="Q593" s="397"/>
      <c r="R593" s="397"/>
      <c r="S593" s="397"/>
      <c r="T593" s="397"/>
      <c r="U593" s="397"/>
      <c r="V593" s="398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x14ac:dyDescent="0.2">
      <c r="A594" s="400"/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7"/>
      <c r="P594" s="396" t="s">
        <v>69</v>
      </c>
      <c r="Q594" s="397"/>
      <c r="R594" s="397"/>
      <c r="S594" s="397"/>
      <c r="T594" s="397"/>
      <c r="U594" s="397"/>
      <c r="V594" s="398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customHeight="1" x14ac:dyDescent="0.25">
      <c r="A595" s="399" t="s">
        <v>63</v>
      </c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0"/>
      <c r="P595" s="400"/>
      <c r="Q595" s="400"/>
      <c r="R595" s="400"/>
      <c r="S595" s="400"/>
      <c r="T595" s="400"/>
      <c r="U595" s="400"/>
      <c r="V595" s="400"/>
      <c r="W595" s="400"/>
      <c r="X595" s="400"/>
      <c r="Y595" s="400"/>
      <c r="Z595" s="400"/>
      <c r="AA595" s="378"/>
      <c r="AB595" s="378"/>
      <c r="AC595" s="378"/>
    </row>
    <row r="596" spans="1:68" ht="27" customHeight="1" x14ac:dyDescent="0.25">
      <c r="A596" s="54" t="s">
        <v>792</v>
      </c>
      <c r="B596" s="54" t="s">
        <v>793</v>
      </c>
      <c r="C596" s="31">
        <v>4301031321</v>
      </c>
      <c r="D596" s="389">
        <v>4640242180076</v>
      </c>
      <c r="E596" s="390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3" t="s">
        <v>794</v>
      </c>
      <c r="Q596" s="387"/>
      <c r="R596" s="387"/>
      <c r="S596" s="387"/>
      <c r="T596" s="388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406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07"/>
      <c r="P597" s="396" t="s">
        <v>69</v>
      </c>
      <c r="Q597" s="397"/>
      <c r="R597" s="397"/>
      <c r="S597" s="397"/>
      <c r="T597" s="397"/>
      <c r="U597" s="397"/>
      <c r="V597" s="398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x14ac:dyDescent="0.2">
      <c r="A598" s="400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407"/>
      <c r="P598" s="396" t="s">
        <v>69</v>
      </c>
      <c r="Q598" s="397"/>
      <c r="R598" s="397"/>
      <c r="S598" s="397"/>
      <c r="T598" s="397"/>
      <c r="U598" s="397"/>
      <c r="V598" s="398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customHeight="1" x14ac:dyDescent="0.25">
      <c r="A599" s="399" t="s">
        <v>71</v>
      </c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400"/>
      <c r="Z599" s="400"/>
      <c r="AA599" s="378"/>
      <c r="AB599" s="378"/>
      <c r="AC599" s="378"/>
    </row>
    <row r="600" spans="1:68" ht="27" customHeight="1" x14ac:dyDescent="0.25">
      <c r="A600" s="54" t="s">
        <v>795</v>
      </c>
      <c r="B600" s="54" t="s">
        <v>796</v>
      </c>
      <c r="C600" s="31">
        <v>4301051780</v>
      </c>
      <c r="D600" s="389">
        <v>4640242180106</v>
      </c>
      <c r="E600" s="390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95" t="s">
        <v>797</v>
      </c>
      <c r="Q600" s="387"/>
      <c r="R600" s="387"/>
      <c r="S600" s="387"/>
      <c r="T600" s="388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406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407"/>
      <c r="P601" s="396" t="s">
        <v>69</v>
      </c>
      <c r="Q601" s="397"/>
      <c r="R601" s="397"/>
      <c r="S601" s="397"/>
      <c r="T601" s="397"/>
      <c r="U601" s="397"/>
      <c r="V601" s="398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407"/>
      <c r="P602" s="396" t="s">
        <v>69</v>
      </c>
      <c r="Q602" s="397"/>
      <c r="R602" s="397"/>
      <c r="S602" s="397"/>
      <c r="T602" s="397"/>
      <c r="U602" s="397"/>
      <c r="V602" s="398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67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0"/>
      <c r="P603" s="474" t="s">
        <v>798</v>
      </c>
      <c r="Q603" s="475"/>
      <c r="R603" s="475"/>
      <c r="S603" s="475"/>
      <c r="T603" s="475"/>
      <c r="U603" s="475"/>
      <c r="V603" s="476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16009.699999999999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16137.02</v>
      </c>
      <c r="Z603" s="37"/>
      <c r="AA603" s="385"/>
      <c r="AB603" s="385"/>
      <c r="AC603" s="385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580"/>
      <c r="P604" s="474" t="s">
        <v>799</v>
      </c>
      <c r="Q604" s="475"/>
      <c r="R604" s="475"/>
      <c r="S604" s="475"/>
      <c r="T604" s="475"/>
      <c r="U604" s="475"/>
      <c r="V604" s="476"/>
      <c r="W604" s="37" t="s">
        <v>68</v>
      </c>
      <c r="X604" s="384">
        <f>IFERROR(SUM(BM22:BM600),"0")</f>
        <v>17302.008988827267</v>
      </c>
      <c r="Y604" s="384">
        <f>IFERROR(SUM(BN22:BN600),"0")</f>
        <v>17436.818000000014</v>
      </c>
      <c r="Z604" s="37"/>
      <c r="AA604" s="385"/>
      <c r="AB604" s="385"/>
      <c r="AC604" s="385"/>
    </row>
    <row r="605" spans="1:68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580"/>
      <c r="P605" s="474" t="s">
        <v>800</v>
      </c>
      <c r="Q605" s="475"/>
      <c r="R605" s="475"/>
      <c r="S605" s="475"/>
      <c r="T605" s="475"/>
      <c r="U605" s="475"/>
      <c r="V605" s="476"/>
      <c r="W605" s="37" t="s">
        <v>801</v>
      </c>
      <c r="X605" s="38">
        <f>ROUNDUP(SUM(BO22:BO600),0)</f>
        <v>36</v>
      </c>
      <c r="Y605" s="38">
        <f>ROUNDUP(SUM(BP22:BP600),0)</f>
        <v>36</v>
      </c>
      <c r="Z605" s="37"/>
      <c r="AA605" s="385"/>
      <c r="AB605" s="385"/>
      <c r="AC605" s="385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580"/>
      <c r="P606" s="474" t="s">
        <v>802</v>
      </c>
      <c r="Q606" s="475"/>
      <c r="R606" s="475"/>
      <c r="S606" s="475"/>
      <c r="T606" s="475"/>
      <c r="U606" s="475"/>
      <c r="V606" s="476"/>
      <c r="W606" s="37" t="s">
        <v>68</v>
      </c>
      <c r="X606" s="384">
        <f>GrossWeightTotal+PalletQtyTotal*25</f>
        <v>18202.008988827267</v>
      </c>
      <c r="Y606" s="384">
        <f>GrossWeightTotalR+PalletQtyTotalR*25</f>
        <v>18336.818000000014</v>
      </c>
      <c r="Z606" s="37"/>
      <c r="AA606" s="385"/>
      <c r="AB606" s="385"/>
      <c r="AC606" s="385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580"/>
      <c r="P607" s="474" t="s">
        <v>803</v>
      </c>
      <c r="Q607" s="475"/>
      <c r="R607" s="475"/>
      <c r="S607" s="475"/>
      <c r="T607" s="475"/>
      <c r="U607" s="475"/>
      <c r="V607" s="476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4650.9845040017453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4673</v>
      </c>
      <c r="Z607" s="37"/>
      <c r="AA607" s="385"/>
      <c r="AB607" s="385"/>
      <c r="AC607" s="385"/>
    </row>
    <row r="608" spans="1:68" ht="14.25" customHeight="1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580"/>
      <c r="P608" s="474" t="s">
        <v>804</v>
      </c>
      <c r="Q608" s="475"/>
      <c r="R608" s="475"/>
      <c r="S608" s="475"/>
      <c r="T608" s="475"/>
      <c r="U608" s="475"/>
      <c r="V608" s="476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41.248210000000007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9" t="s">
        <v>62</v>
      </c>
      <c r="C610" s="424" t="s">
        <v>108</v>
      </c>
      <c r="D610" s="433"/>
      <c r="E610" s="433"/>
      <c r="F610" s="433"/>
      <c r="G610" s="433"/>
      <c r="H610" s="425"/>
      <c r="I610" s="424" t="s">
        <v>267</v>
      </c>
      <c r="J610" s="433"/>
      <c r="K610" s="433"/>
      <c r="L610" s="433"/>
      <c r="M610" s="433"/>
      <c r="N610" s="433"/>
      <c r="O610" s="433"/>
      <c r="P610" s="433"/>
      <c r="Q610" s="433"/>
      <c r="R610" s="433"/>
      <c r="S610" s="433"/>
      <c r="T610" s="433"/>
      <c r="U610" s="433"/>
      <c r="V610" s="425"/>
      <c r="W610" s="424" t="s">
        <v>511</v>
      </c>
      <c r="X610" s="425"/>
      <c r="Y610" s="424" t="s">
        <v>566</v>
      </c>
      <c r="Z610" s="433"/>
      <c r="AA610" s="433"/>
      <c r="AB610" s="425"/>
      <c r="AC610" s="379" t="s">
        <v>670</v>
      </c>
      <c r="AD610" s="424" t="s">
        <v>714</v>
      </c>
      <c r="AE610" s="425"/>
      <c r="AF610" s="380"/>
    </row>
    <row r="611" spans="1:32" ht="14.25" customHeight="1" thickTop="1" x14ac:dyDescent="0.2">
      <c r="A611" s="609" t="s">
        <v>807</v>
      </c>
      <c r="B611" s="424" t="s">
        <v>62</v>
      </c>
      <c r="C611" s="424" t="s">
        <v>109</v>
      </c>
      <c r="D611" s="424" t="s">
        <v>131</v>
      </c>
      <c r="E611" s="424" t="s">
        <v>187</v>
      </c>
      <c r="F611" s="424" t="s">
        <v>204</v>
      </c>
      <c r="G611" s="424" t="s">
        <v>235</v>
      </c>
      <c r="H611" s="424" t="s">
        <v>108</v>
      </c>
      <c r="I611" s="424" t="s">
        <v>268</v>
      </c>
      <c r="J611" s="424" t="s">
        <v>285</v>
      </c>
      <c r="K611" s="424" t="s">
        <v>351</v>
      </c>
      <c r="L611" s="380"/>
      <c r="M611" s="424" t="s">
        <v>368</v>
      </c>
      <c r="N611" s="380"/>
      <c r="O611" s="424" t="s">
        <v>386</v>
      </c>
      <c r="P611" s="424" t="s">
        <v>402</v>
      </c>
      <c r="Q611" s="424" t="s">
        <v>406</v>
      </c>
      <c r="R611" s="424" t="s">
        <v>415</v>
      </c>
      <c r="S611" s="424" t="s">
        <v>426</v>
      </c>
      <c r="T611" s="424" t="s">
        <v>429</v>
      </c>
      <c r="U611" s="424" t="s">
        <v>436</v>
      </c>
      <c r="V611" s="424" t="s">
        <v>502</v>
      </c>
      <c r="W611" s="424" t="s">
        <v>512</v>
      </c>
      <c r="X611" s="424" t="s">
        <v>540</v>
      </c>
      <c r="Y611" s="424" t="s">
        <v>567</v>
      </c>
      <c r="Z611" s="424" t="s">
        <v>627</v>
      </c>
      <c r="AA611" s="424" t="s">
        <v>654</v>
      </c>
      <c r="AB611" s="424" t="s">
        <v>661</v>
      </c>
      <c r="AC611" s="424" t="s">
        <v>670</v>
      </c>
      <c r="AD611" s="424" t="s">
        <v>714</v>
      </c>
      <c r="AE611" s="424" t="s">
        <v>782</v>
      </c>
      <c r="AF611" s="380"/>
    </row>
    <row r="612" spans="1:32" ht="13.5" customHeight="1" thickBot="1" x14ac:dyDescent="0.25">
      <c r="A612" s="610"/>
      <c r="B612" s="428"/>
      <c r="C612" s="428"/>
      <c r="D612" s="428"/>
      <c r="E612" s="428"/>
      <c r="F612" s="428"/>
      <c r="G612" s="428"/>
      <c r="H612" s="428"/>
      <c r="I612" s="428"/>
      <c r="J612" s="428"/>
      <c r="K612" s="428"/>
      <c r="L612" s="380"/>
      <c r="M612" s="428"/>
      <c r="N612" s="380"/>
      <c r="O612" s="428"/>
      <c r="P612" s="428"/>
      <c r="Q612" s="428"/>
      <c r="R612" s="428"/>
      <c r="S612" s="428"/>
      <c r="T612" s="428"/>
      <c r="U612" s="428"/>
      <c r="V612" s="428"/>
      <c r="W612" s="428"/>
      <c r="X612" s="428"/>
      <c r="Y612" s="428"/>
      <c r="Z612" s="428"/>
      <c r="AA612" s="428"/>
      <c r="AB612" s="428"/>
      <c r="AC612" s="428"/>
      <c r="AD612" s="428"/>
      <c r="AE612" s="428"/>
      <c r="AF612" s="380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500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1846.5</v>
      </c>
      <c r="E613" s="46">
        <f>IFERROR(Y104*1,"0")+IFERROR(Y105*1,"0")+IFERROR(Y106*1,"0")+IFERROR(Y110*1,"0")+IFERROR(Y111*1,"0")+IFERROR(Y112*1,"0")+IFERROR(Y113*1,"0")+IFERROR(Y114*1,"0")</f>
        <v>1274.4000000000001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3511.8</v>
      </c>
      <c r="G613" s="46">
        <f>IFERROR(Y148*1,"0")+IFERROR(Y149*1,"0")+IFERROR(Y153*1,"0")+IFERROR(Y154*1,"0")+IFERROR(Y158*1,"0")+IFERROR(Y159*1,"0")</f>
        <v>163.60000000000002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27</v>
      </c>
      <c r="I613" s="46">
        <f>IFERROR(Y186*1,"0")+IFERROR(Y187*1,"0")+IFERROR(Y188*1,"0")+IFERROR(Y189*1,"0")+IFERROR(Y190*1,"0")+IFERROR(Y191*1,"0")+IFERROR(Y192*1,"0")+IFERROR(Y193*1,"0")</f>
        <v>142.80000000000001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1667.9999999999998</v>
      </c>
      <c r="K613" s="46">
        <f>IFERROR(Y242*1,"0")+IFERROR(Y243*1,"0")+IFERROR(Y244*1,"0")+IFERROR(Y245*1,"0")+IFERROR(Y246*1,"0")+IFERROR(Y247*1,"0")+IFERROR(Y248*1,"0")+IFERROR(Y249*1,"0")</f>
        <v>58</v>
      </c>
      <c r="L613" s="380"/>
      <c r="M613" s="46">
        <f>IFERROR(Y254*1,"0")+IFERROR(Y255*1,"0")+IFERROR(Y256*1,"0")+IFERROR(Y257*1,"0")+IFERROR(Y258*1,"0")+IFERROR(Y259*1,"0")+IFERROR(Y260*1,"0")+IFERROR(Y261*1,"0")</f>
        <v>80</v>
      </c>
      <c r="N613" s="380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0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185.39999999999998</v>
      </c>
      <c r="V613" s="46">
        <f>IFERROR(Y357*1,"0")+IFERROR(Y361*1,"0")+IFERROR(Y362*1,"0")+IFERROR(Y363*1,"0")</f>
        <v>2826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2325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72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186.6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110.4</v>
      </c>
      <c r="AA613" s="46">
        <f>IFERROR(Y492*1,"0")+IFERROR(Y493*1,"0")+IFERROR(Y494*1,"0")</f>
        <v>10.799999999999999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335.52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813.2</v>
      </c>
      <c r="AE613" s="46">
        <f>IFERROR(Y587*1,"0")+IFERROR(Y588*1,"0")+IFERROR(Y592*1,"0")+IFERROR(Y596*1,"0")+IFERROR(Y600*1,"0")</f>
        <v>0</v>
      </c>
      <c r="AF613" s="380"/>
    </row>
  </sheetData>
  <sheetProtection algorithmName="SHA-512" hashValue="pWgYWr6Xvp58nAqxytTHAVg6vNMSP2zkPIVPFWtJJ896jmz1UDWAxOzxCPd8I+VQtRuQ53amg5IIBQa8XoHdtg==" saltValue="YyKsa3VH+RELOOkZW4IreA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0">
    <mergeCell ref="X611:X612"/>
    <mergeCell ref="P216:V216"/>
    <mergeCell ref="C611:C612"/>
    <mergeCell ref="P496:V496"/>
    <mergeCell ref="P449:T449"/>
    <mergeCell ref="E611:E612"/>
    <mergeCell ref="A10:C10"/>
    <mergeCell ref="D553:E553"/>
    <mergeCell ref="A497:Z497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D515:E515"/>
    <mergeCell ref="D344:E344"/>
    <mergeCell ref="P338:T338"/>
    <mergeCell ref="D471:E471"/>
    <mergeCell ref="D173:E173"/>
    <mergeCell ref="D542:E542"/>
    <mergeCell ref="P71:T71"/>
    <mergeCell ref="P313:T313"/>
    <mergeCell ref="D17:E18"/>
    <mergeCell ref="P373:T373"/>
    <mergeCell ref="D123:E123"/>
    <mergeCell ref="P444:T444"/>
    <mergeCell ref="P500:T500"/>
    <mergeCell ref="A52:Z52"/>
    <mergeCell ref="P58:T58"/>
    <mergeCell ref="A595:Z595"/>
    <mergeCell ref="P501:V501"/>
    <mergeCell ref="D291:E291"/>
    <mergeCell ref="D552:E552"/>
    <mergeCell ref="A103:Z103"/>
    <mergeCell ref="D266:E266"/>
    <mergeCell ref="D537:E537"/>
    <mergeCell ref="P174:T174"/>
    <mergeCell ref="P149:T149"/>
    <mergeCell ref="P447:T447"/>
    <mergeCell ref="D331:E331"/>
    <mergeCell ref="Y17:Y18"/>
    <mergeCell ref="D57:E57"/>
    <mergeCell ref="U17:V17"/>
    <mergeCell ref="A8:C8"/>
    <mergeCell ref="P608:V608"/>
    <mergeCell ref="C610:H610"/>
    <mergeCell ref="D32:E32"/>
    <mergeCell ref="D268:E268"/>
    <mergeCell ref="D97:E97"/>
    <mergeCell ref="P76:V76"/>
    <mergeCell ref="D566:E566"/>
    <mergeCell ref="X17:X18"/>
    <mergeCell ref="D579:E579"/>
    <mergeCell ref="Q6:R6"/>
    <mergeCell ref="P134:T134"/>
    <mergeCell ref="P243:T243"/>
    <mergeCell ref="A124:O125"/>
    <mergeCell ref="P436:T436"/>
    <mergeCell ref="P81:V81"/>
    <mergeCell ref="P528:T528"/>
    <mergeCell ref="P379:V379"/>
    <mergeCell ref="P450:V450"/>
    <mergeCell ref="P145:V145"/>
    <mergeCell ref="P23:V23"/>
    <mergeCell ref="P272:V272"/>
    <mergeCell ref="D133:E133"/>
    <mergeCell ref="P510:T510"/>
    <mergeCell ref="P308:V308"/>
    <mergeCell ref="D54:E54"/>
    <mergeCell ref="P606:V606"/>
    <mergeCell ref="P544:V544"/>
    <mergeCell ref="P427:V427"/>
    <mergeCell ref="P160:V160"/>
    <mergeCell ref="P283:V283"/>
    <mergeCell ref="D483:E483"/>
    <mergeCell ref="P83:T83"/>
    <mergeCell ref="P519:V519"/>
    <mergeCell ref="V12:W12"/>
    <mergeCell ref="A200:O201"/>
    <mergeCell ref="D458:E458"/>
    <mergeCell ref="D433:E433"/>
    <mergeCell ref="D191:E191"/>
    <mergeCell ref="D237:E237"/>
    <mergeCell ref="A310:Z310"/>
    <mergeCell ref="A44:O45"/>
    <mergeCell ref="AE611:AE612"/>
    <mergeCell ref="P439:T439"/>
    <mergeCell ref="D249:E249"/>
    <mergeCell ref="P433:T433"/>
    <mergeCell ref="D105:E105"/>
    <mergeCell ref="P524:V524"/>
    <mergeCell ref="P353:V353"/>
    <mergeCell ref="A349:Z349"/>
    <mergeCell ref="A51:Z51"/>
    <mergeCell ref="D170:E170"/>
    <mergeCell ref="P303:V303"/>
    <mergeCell ref="P72:T72"/>
    <mergeCell ref="N17:N18"/>
    <mergeCell ref="Q5:R5"/>
    <mergeCell ref="P370:T370"/>
    <mergeCell ref="D242:E242"/>
    <mergeCell ref="P199:T199"/>
    <mergeCell ref="D120:E120"/>
    <mergeCell ref="F17:F18"/>
    <mergeCell ref="P568:T568"/>
    <mergeCell ref="D478:E478"/>
    <mergeCell ref="D549:E549"/>
    <mergeCell ref="P435:T435"/>
    <mergeCell ref="A589:O590"/>
    <mergeCell ref="D405:E405"/>
    <mergeCell ref="P288:T288"/>
    <mergeCell ref="A408:O409"/>
    <mergeCell ref="A383:O384"/>
    <mergeCell ref="P291:T291"/>
    <mergeCell ref="D234:E234"/>
    <mergeCell ref="P136:T136"/>
    <mergeCell ref="P70:T70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P144:V144"/>
    <mergeCell ref="P467:V467"/>
    <mergeCell ref="A463:Z463"/>
    <mergeCell ref="A25:Z25"/>
    <mergeCell ref="D430:E430"/>
    <mergeCell ref="P186:T186"/>
    <mergeCell ref="A36:O37"/>
    <mergeCell ref="A334:O335"/>
    <mergeCell ref="D392:E392"/>
    <mergeCell ref="D221:E221"/>
    <mergeCell ref="A294:Z294"/>
    <mergeCell ref="V11:W11"/>
    <mergeCell ref="P57:T57"/>
    <mergeCell ref="D165:E165"/>
    <mergeCell ref="A205:O206"/>
    <mergeCell ref="P317:T317"/>
    <mergeCell ref="D323:E323"/>
    <mergeCell ref="D223:E223"/>
    <mergeCell ref="F10:G10"/>
    <mergeCell ref="P121:T121"/>
    <mergeCell ref="P357:T357"/>
    <mergeCell ref="D29:E29"/>
    <mergeCell ref="P515:T515"/>
    <mergeCell ref="P344:T344"/>
    <mergeCell ref="P2:W3"/>
    <mergeCell ref="D560:E560"/>
    <mergeCell ref="P133:T133"/>
    <mergeCell ref="P127:T127"/>
    <mergeCell ref="D437:E437"/>
    <mergeCell ref="P369:T369"/>
    <mergeCell ref="P198:T198"/>
    <mergeCell ref="P54:T54"/>
    <mergeCell ref="D35:E35"/>
    <mergeCell ref="D228:E228"/>
    <mergeCell ref="P412:T412"/>
    <mergeCell ref="D333:E333"/>
    <mergeCell ref="D575:E575"/>
    <mergeCell ref="A23:O24"/>
    <mergeCell ref="D10:E10"/>
    <mergeCell ref="P135:T135"/>
    <mergeCell ref="P362:T362"/>
    <mergeCell ref="P191:T191"/>
    <mergeCell ref="D305:E305"/>
    <mergeCell ref="A181:O182"/>
    <mergeCell ref="D243:E243"/>
    <mergeCell ref="A115:O116"/>
    <mergeCell ref="D270:E270"/>
    <mergeCell ref="D99:E99"/>
    <mergeCell ref="D34:E34"/>
    <mergeCell ref="P205:V205"/>
    <mergeCell ref="D528:E528"/>
    <mergeCell ref="P128:T128"/>
    <mergeCell ref="P195:V195"/>
    <mergeCell ref="A20:Z20"/>
    <mergeCell ref="A194:O195"/>
    <mergeCell ref="P536:T536"/>
    <mergeCell ref="M17:M18"/>
    <mergeCell ref="O17:O18"/>
    <mergeCell ref="P131:V131"/>
    <mergeCell ref="P556:V556"/>
    <mergeCell ref="O611:O612"/>
    <mergeCell ref="P430:T430"/>
    <mergeCell ref="Q611:Q612"/>
    <mergeCell ref="P588:T588"/>
    <mergeCell ref="P481:V481"/>
    <mergeCell ref="D531:E531"/>
    <mergeCell ref="P456:V456"/>
    <mergeCell ref="A185:Z185"/>
    <mergeCell ref="A508:Z508"/>
    <mergeCell ref="D33:E33"/>
    <mergeCell ref="A484:O485"/>
    <mergeCell ref="D226:E226"/>
    <mergeCell ref="D164:E164"/>
    <mergeCell ref="A404:Z404"/>
    <mergeCell ref="P62:T62"/>
    <mergeCell ref="D550:E550"/>
    <mergeCell ref="P123:T123"/>
    <mergeCell ref="P358:V358"/>
    <mergeCell ref="A146:Z146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P434:T434"/>
    <mergeCell ref="A593:O594"/>
    <mergeCell ref="P214:T214"/>
    <mergeCell ref="D213:E213"/>
    <mergeCell ref="A457:Z457"/>
    <mergeCell ref="D86:E86"/>
    <mergeCell ref="A64:O65"/>
    <mergeCell ref="D449:E449"/>
    <mergeCell ref="P284:V284"/>
    <mergeCell ref="P478:T478"/>
    <mergeCell ref="D321:E321"/>
    <mergeCell ref="A402:O403"/>
    <mergeCell ref="P465:T465"/>
    <mergeCell ref="D386:E386"/>
    <mergeCell ref="A426:O427"/>
    <mergeCell ref="D513:E513"/>
    <mergeCell ref="A364:O365"/>
    <mergeCell ref="P250:V250"/>
    <mergeCell ref="D215:E215"/>
    <mergeCell ref="P194:V194"/>
    <mergeCell ref="P415:T415"/>
    <mergeCell ref="P584:V584"/>
    <mergeCell ref="D244:E244"/>
    <mergeCell ref="A358:O359"/>
    <mergeCell ref="P228:T228"/>
    <mergeCell ref="P499:T499"/>
    <mergeCell ref="D171:E171"/>
    <mergeCell ref="D204:E204"/>
    <mergeCell ref="D407:E407"/>
    <mergeCell ref="P85:T85"/>
    <mergeCell ref="D522:E522"/>
    <mergeCell ref="Y611:Y612"/>
    <mergeCell ref="D436:E436"/>
    <mergeCell ref="P346:T346"/>
    <mergeCell ref="D227:E227"/>
    <mergeCell ref="P582:T582"/>
    <mergeCell ref="P262:V262"/>
    <mergeCell ref="P321:T321"/>
    <mergeCell ref="A9:C9"/>
    <mergeCell ref="D373:E373"/>
    <mergeCell ref="D58:E58"/>
    <mergeCell ref="D500:E500"/>
    <mergeCell ref="P112:T112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247:T247"/>
    <mergeCell ref="P114:T114"/>
    <mergeCell ref="D84:E84"/>
    <mergeCell ref="P483:T483"/>
    <mergeCell ref="A157:Z157"/>
    <mergeCell ref="Z611:Z612"/>
    <mergeCell ref="D370:E370"/>
    <mergeCell ref="A100:O101"/>
    <mergeCell ref="P476:V476"/>
    <mergeCell ref="D222:E222"/>
    <mergeCell ref="P35:T35"/>
    <mergeCell ref="P399:T399"/>
    <mergeCell ref="P333:T333"/>
    <mergeCell ref="A295:Z295"/>
    <mergeCell ref="D314:E314"/>
    <mergeCell ref="G17:G18"/>
    <mergeCell ref="A450:O451"/>
    <mergeCell ref="D159:E159"/>
    <mergeCell ref="A232:Z232"/>
    <mergeCell ref="P188:T188"/>
    <mergeCell ref="A207:Z207"/>
    <mergeCell ref="P551:T551"/>
    <mergeCell ref="A169:Z169"/>
    <mergeCell ref="D459:E459"/>
    <mergeCell ref="D288:E288"/>
    <mergeCell ref="P421:V421"/>
    <mergeCell ref="P190:T190"/>
    <mergeCell ref="D136:E136"/>
    <mergeCell ref="D434:E434"/>
    <mergeCell ref="A507:Z507"/>
    <mergeCell ref="P282:T282"/>
    <mergeCell ref="D154:E154"/>
    <mergeCell ref="A539:O540"/>
    <mergeCell ref="P580:T580"/>
    <mergeCell ref="D225:E225"/>
    <mergeCell ref="P111:T111"/>
    <mergeCell ref="W611:W612"/>
    <mergeCell ref="H5:M5"/>
    <mergeCell ref="P98:T98"/>
    <mergeCell ref="D212:E212"/>
    <mergeCell ref="P567:T567"/>
    <mergeCell ref="D439:E439"/>
    <mergeCell ref="D510:E510"/>
    <mergeCell ref="D317:E317"/>
    <mergeCell ref="A285:Z285"/>
    <mergeCell ref="P225:T225"/>
    <mergeCell ref="A75:O76"/>
    <mergeCell ref="D6:M6"/>
    <mergeCell ref="P95:V95"/>
    <mergeCell ref="A292:O293"/>
    <mergeCell ref="D83:E83"/>
    <mergeCell ref="P502:V502"/>
    <mergeCell ref="A278:Z278"/>
    <mergeCell ref="P460:T460"/>
    <mergeCell ref="D143:E143"/>
    <mergeCell ref="D441:E441"/>
    <mergeCell ref="D512:E512"/>
    <mergeCell ref="P398:T398"/>
    <mergeCell ref="P227:T227"/>
    <mergeCell ref="P106:T106"/>
    <mergeCell ref="P33:T33"/>
    <mergeCell ref="P226:T226"/>
    <mergeCell ref="P539:V539"/>
    <mergeCell ref="D256:E256"/>
    <mergeCell ref="P269:T269"/>
    <mergeCell ref="P164:T164"/>
    <mergeCell ref="A150:O151"/>
    <mergeCell ref="P93:T93"/>
    <mergeCell ref="D85:E85"/>
    <mergeCell ref="P314:T314"/>
    <mergeCell ref="A61:Z61"/>
    <mergeCell ref="D415:E415"/>
    <mergeCell ref="A603:O608"/>
    <mergeCell ref="A455:O456"/>
    <mergeCell ref="P394:V394"/>
    <mergeCell ref="P334:V334"/>
    <mergeCell ref="P257:T257"/>
    <mergeCell ref="Z17:Z18"/>
    <mergeCell ref="A501:O502"/>
    <mergeCell ref="AB17:AB18"/>
    <mergeCell ref="P271:V271"/>
    <mergeCell ref="P100:V100"/>
    <mergeCell ref="P94:V94"/>
    <mergeCell ref="P563:V563"/>
    <mergeCell ref="D446:E446"/>
    <mergeCell ref="P44:V44"/>
    <mergeCell ref="P569:T569"/>
    <mergeCell ref="A273:Z273"/>
    <mergeCell ref="A599:Z599"/>
    <mergeCell ref="D22:E22"/>
    <mergeCell ref="D149:E149"/>
    <mergeCell ref="P470:T470"/>
    <mergeCell ref="P575:T575"/>
    <mergeCell ref="D447:E447"/>
    <mergeCell ref="P426:V426"/>
    <mergeCell ref="P301:T301"/>
    <mergeCell ref="P178:T178"/>
    <mergeCell ref="P34:T34"/>
    <mergeCell ref="P105:T105"/>
    <mergeCell ref="D257:E257"/>
    <mergeCell ref="P270:T270"/>
    <mergeCell ref="AA17:AA18"/>
    <mergeCell ref="H10:M10"/>
    <mergeCell ref="P107:V107"/>
    <mergeCell ref="AC17:AC18"/>
    <mergeCell ref="P101:V101"/>
    <mergeCell ref="A591:Z591"/>
    <mergeCell ref="P472:T472"/>
    <mergeCell ref="A491:Z491"/>
    <mergeCell ref="D393:E393"/>
    <mergeCell ref="P254:T254"/>
    <mergeCell ref="G611:G612"/>
    <mergeCell ref="P512:T512"/>
    <mergeCell ref="P487:T487"/>
    <mergeCell ref="I611:I612"/>
    <mergeCell ref="P343:T343"/>
    <mergeCell ref="A533:O534"/>
    <mergeCell ref="A297:O298"/>
    <mergeCell ref="A175:O176"/>
    <mergeCell ref="D153:E153"/>
    <mergeCell ref="P530:T530"/>
    <mergeCell ref="P256:T256"/>
    <mergeCell ref="D128:E128"/>
    <mergeCell ref="D199:E199"/>
    <mergeCell ref="P554:T554"/>
    <mergeCell ref="D435:E435"/>
    <mergeCell ref="D186:E186"/>
    <mergeCell ref="A597:O598"/>
    <mergeCell ref="A475:O476"/>
    <mergeCell ref="D413:E413"/>
    <mergeCell ref="P345:T345"/>
    <mergeCell ref="A155:O156"/>
    <mergeCell ref="P222:T222"/>
    <mergeCell ref="BD17:BD18"/>
    <mergeCell ref="P330:T330"/>
    <mergeCell ref="P159:T159"/>
    <mergeCell ref="A82:Z82"/>
    <mergeCell ref="P566:T566"/>
    <mergeCell ref="P517:T517"/>
    <mergeCell ref="D438:E438"/>
    <mergeCell ref="A276:O277"/>
    <mergeCell ref="D267:E267"/>
    <mergeCell ref="D425:E425"/>
    <mergeCell ref="A486:Z486"/>
    <mergeCell ref="H17:H18"/>
    <mergeCell ref="P261:T261"/>
    <mergeCell ref="P532:T532"/>
    <mergeCell ref="P332:T332"/>
    <mergeCell ref="P559:T559"/>
    <mergeCell ref="P388:T388"/>
    <mergeCell ref="P459:T459"/>
    <mergeCell ref="D465:E465"/>
    <mergeCell ref="D440:E440"/>
    <mergeCell ref="A505:O506"/>
    <mergeCell ref="D296:E296"/>
    <mergeCell ref="D269:E269"/>
    <mergeCell ref="A252:Z252"/>
    <mergeCell ref="D198:E198"/>
    <mergeCell ref="P27:T27"/>
    <mergeCell ref="P154:T154"/>
    <mergeCell ref="P561:T561"/>
    <mergeCell ref="A271:O272"/>
    <mergeCell ref="D504:E504"/>
    <mergeCell ref="A66:Z66"/>
    <mergeCell ref="P41:V41"/>
    <mergeCell ref="P596:T596"/>
    <mergeCell ref="P562:V562"/>
    <mergeCell ref="A583:O584"/>
    <mergeCell ref="P248:T248"/>
    <mergeCell ref="P143:T143"/>
    <mergeCell ref="P441:T441"/>
    <mergeCell ref="D362:E362"/>
    <mergeCell ref="P235:T235"/>
    <mergeCell ref="P306:T306"/>
    <mergeCell ref="P384:V384"/>
    <mergeCell ref="A380:Z380"/>
    <mergeCell ref="P455:V455"/>
    <mergeCell ref="A147:Z147"/>
    <mergeCell ref="A38:Z38"/>
    <mergeCell ref="A274:Z274"/>
    <mergeCell ref="P520:V520"/>
    <mergeCell ref="A302:O303"/>
    <mergeCell ref="P150:V150"/>
    <mergeCell ref="P326:V326"/>
    <mergeCell ref="D138:E138"/>
    <mergeCell ref="P393:T393"/>
    <mergeCell ref="A67:Z67"/>
    <mergeCell ref="A509:Z509"/>
    <mergeCell ref="D374:E374"/>
    <mergeCell ref="D203:E203"/>
    <mergeCell ref="A576:O577"/>
    <mergeCell ref="D596:E596"/>
    <mergeCell ref="A80:O81"/>
    <mergeCell ref="A378:O379"/>
    <mergeCell ref="A571:O572"/>
    <mergeCell ref="P341:V341"/>
    <mergeCell ref="D39:E39"/>
    <mergeCell ref="P179:T179"/>
    <mergeCell ref="P440:T440"/>
    <mergeCell ref="A418:Z418"/>
    <mergeCell ref="D554:E554"/>
    <mergeCell ref="A356:Z356"/>
    <mergeCell ref="D581:E581"/>
    <mergeCell ref="P538:T538"/>
    <mergeCell ref="P389:V389"/>
    <mergeCell ref="A283:O284"/>
    <mergeCell ref="D112:E112"/>
    <mergeCell ref="J9:M9"/>
    <mergeCell ref="D62:E62"/>
    <mergeCell ref="A519:O520"/>
    <mergeCell ref="D56:E56"/>
    <mergeCell ref="D193:E193"/>
    <mergeCell ref="P377:T377"/>
    <mergeCell ref="D127:E127"/>
    <mergeCell ref="P448:T448"/>
    <mergeCell ref="P504:T504"/>
    <mergeCell ref="P233:T233"/>
    <mergeCell ref="P155:V155"/>
    <mergeCell ref="D114:E114"/>
    <mergeCell ref="D412:E412"/>
    <mergeCell ref="A464:Z464"/>
    <mergeCell ref="P577:V577"/>
    <mergeCell ref="A141:Z141"/>
    <mergeCell ref="A144:O145"/>
    <mergeCell ref="P212:T212"/>
    <mergeCell ref="V6:W9"/>
    <mergeCell ref="P193:T193"/>
    <mergeCell ref="P84:T84"/>
    <mergeCell ref="P22:T22"/>
    <mergeCell ref="P26:T26"/>
    <mergeCell ref="P461:V461"/>
    <mergeCell ref="P324:T324"/>
    <mergeCell ref="P153:T153"/>
    <mergeCell ref="P511:T511"/>
    <mergeCell ref="P534:V534"/>
    <mergeCell ref="A546:Z546"/>
    <mergeCell ref="P525:V525"/>
    <mergeCell ref="P611:P612"/>
    <mergeCell ref="P307:V307"/>
    <mergeCell ref="H611:H612"/>
    <mergeCell ref="R611:R612"/>
    <mergeCell ref="A13:M13"/>
    <mergeCell ref="J611:J612"/>
    <mergeCell ref="A230:O231"/>
    <mergeCell ref="A59:O60"/>
    <mergeCell ref="A367:Z367"/>
    <mergeCell ref="A196:Z196"/>
    <mergeCell ref="D254:E254"/>
    <mergeCell ref="P231:V231"/>
    <mergeCell ref="A498:Z498"/>
    <mergeCell ref="P302:V302"/>
    <mergeCell ref="A183:Z183"/>
    <mergeCell ref="A611:A612"/>
    <mergeCell ref="A15:M15"/>
    <mergeCell ref="D346:E346"/>
    <mergeCell ref="P594:V594"/>
    <mergeCell ref="P229:T229"/>
    <mergeCell ref="P375:T375"/>
    <mergeCell ref="A264:Z264"/>
    <mergeCell ref="P446:T446"/>
    <mergeCell ref="P204:T204"/>
    <mergeCell ref="Q10:R10"/>
    <mergeCell ref="AD610:AE610"/>
    <mergeCell ref="P296:T296"/>
    <mergeCell ref="P318:V318"/>
    <mergeCell ref="P383:V383"/>
    <mergeCell ref="D371:E371"/>
    <mergeCell ref="P60:V60"/>
    <mergeCell ref="D43:E43"/>
    <mergeCell ref="P387:T387"/>
    <mergeCell ref="D233:E233"/>
    <mergeCell ref="D137:E137"/>
    <mergeCell ref="P514:T514"/>
    <mergeCell ref="P124:V124"/>
    <mergeCell ref="P80:V80"/>
    <mergeCell ref="D74:E74"/>
    <mergeCell ref="P151:V151"/>
    <mergeCell ref="P87:T87"/>
    <mergeCell ref="D372:E372"/>
    <mergeCell ref="D68:E68"/>
    <mergeCell ref="P245:T245"/>
    <mergeCell ref="P516:T516"/>
    <mergeCell ref="D188:E188"/>
    <mergeCell ref="P224:T224"/>
    <mergeCell ref="P322:T322"/>
    <mergeCell ref="P260:T260"/>
    <mergeCell ref="D399:E399"/>
    <mergeCell ref="P211:T211"/>
    <mergeCell ref="P558:T558"/>
    <mergeCell ref="P505:V505"/>
    <mergeCell ref="D178:E178"/>
    <mergeCell ref="D172:E172"/>
    <mergeCell ref="P88:T88"/>
    <mergeCell ref="T5:U5"/>
    <mergeCell ref="D119:E119"/>
    <mergeCell ref="D190:E190"/>
    <mergeCell ref="P374:T374"/>
    <mergeCell ref="D246:E246"/>
    <mergeCell ref="A490:Z490"/>
    <mergeCell ref="P203:T203"/>
    <mergeCell ref="V5:W5"/>
    <mergeCell ref="D111:E111"/>
    <mergeCell ref="A466:O467"/>
    <mergeCell ref="P361:T361"/>
    <mergeCell ref="A477:Z477"/>
    <mergeCell ref="D580:E580"/>
    <mergeCell ref="U611:U612"/>
    <mergeCell ref="D469:E469"/>
    <mergeCell ref="A347:O348"/>
    <mergeCell ref="D338:E338"/>
    <mergeCell ref="D282:E282"/>
    <mergeCell ref="P311:T311"/>
    <mergeCell ref="P69:T69"/>
    <mergeCell ref="Q8:R8"/>
    <mergeCell ref="P438:T438"/>
    <mergeCell ref="D444:E444"/>
    <mergeCell ref="D419:E419"/>
    <mergeCell ref="P267:T267"/>
    <mergeCell ref="D275:E275"/>
    <mergeCell ref="A555:O556"/>
    <mergeCell ref="P425:T425"/>
    <mergeCell ref="D248:E248"/>
    <mergeCell ref="D219:E219"/>
    <mergeCell ref="D104:E104"/>
    <mergeCell ref="T6:U9"/>
    <mergeCell ref="D328:E328"/>
    <mergeCell ref="P65:V65"/>
    <mergeCell ref="A545:Z545"/>
    <mergeCell ref="P43:T43"/>
    <mergeCell ref="P263:V263"/>
    <mergeCell ref="A126:Z126"/>
    <mergeCell ref="A424:Z424"/>
    <mergeCell ref="A253:Z253"/>
    <mergeCell ref="A109:Z109"/>
    <mergeCell ref="A12:M12"/>
    <mergeCell ref="P597:V597"/>
    <mergeCell ref="D487:E487"/>
    <mergeCell ref="D343:E343"/>
    <mergeCell ref="A482:Z482"/>
    <mergeCell ref="P293:V293"/>
    <mergeCell ref="A240:Z240"/>
    <mergeCell ref="P200:V200"/>
    <mergeCell ref="P74:T74"/>
    <mergeCell ref="A19:Z19"/>
    <mergeCell ref="P372:T372"/>
    <mergeCell ref="P292:V292"/>
    <mergeCell ref="A117:Z117"/>
    <mergeCell ref="P59:V59"/>
    <mergeCell ref="A14:M14"/>
    <mergeCell ref="D280:E280"/>
    <mergeCell ref="D551:E551"/>
    <mergeCell ref="A160:O161"/>
    <mergeCell ref="D345:E345"/>
    <mergeCell ref="D538:E538"/>
    <mergeCell ref="P138:T138"/>
    <mergeCell ref="D582:E582"/>
    <mergeCell ref="P319:V319"/>
    <mergeCell ref="AA611:AA612"/>
    <mergeCell ref="P603:V603"/>
    <mergeCell ref="P75:V75"/>
    <mergeCell ref="D63:E63"/>
    <mergeCell ref="D330:E330"/>
    <mergeCell ref="P602:V602"/>
    <mergeCell ref="D492:E492"/>
    <mergeCell ref="P540:V540"/>
    <mergeCell ref="P305:T305"/>
    <mergeCell ref="P181:V181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D460:E460"/>
    <mergeCell ref="A340:O341"/>
    <mergeCell ref="D569:E569"/>
    <mergeCell ref="D454:E454"/>
    <mergeCell ref="D398:E398"/>
    <mergeCell ref="P210:T210"/>
    <mergeCell ref="D106:E106"/>
    <mergeCell ref="D401:E401"/>
    <mergeCell ref="D339:E339"/>
    <mergeCell ref="D180:E180"/>
    <mergeCell ref="P137:T137"/>
    <mergeCell ref="D9:E9"/>
    <mergeCell ref="F9:G9"/>
    <mergeCell ref="P53:T53"/>
    <mergeCell ref="P351:T351"/>
    <mergeCell ref="P289:T289"/>
    <mergeCell ref="P587:T587"/>
    <mergeCell ref="D530:E530"/>
    <mergeCell ref="P238:V238"/>
    <mergeCell ref="Y610:AB610"/>
    <mergeCell ref="P68:T68"/>
    <mergeCell ref="P601:V601"/>
    <mergeCell ref="D532:E532"/>
    <mergeCell ref="A265:Z265"/>
    <mergeCell ref="A262:O263"/>
    <mergeCell ref="A420:O421"/>
    <mergeCell ref="A40:O41"/>
    <mergeCell ref="D27:E27"/>
    <mergeCell ref="P15:T16"/>
    <mergeCell ref="D93:E93"/>
    <mergeCell ref="P581:T581"/>
    <mergeCell ref="D220:E220"/>
    <mergeCell ref="A394:O395"/>
    <mergeCell ref="P297:V297"/>
    <mergeCell ref="P122:T122"/>
    <mergeCell ref="P484:V484"/>
    <mergeCell ref="P589:V589"/>
    <mergeCell ref="A309:Z309"/>
    <mergeCell ref="A42:Z42"/>
    <mergeCell ref="P246:T246"/>
    <mergeCell ref="D561:E561"/>
    <mergeCell ref="P469:T469"/>
    <mergeCell ref="P298:V298"/>
    <mergeCell ref="P347:V347"/>
    <mergeCell ref="A5:C5"/>
    <mergeCell ref="D548:E548"/>
    <mergeCell ref="A107:O108"/>
    <mergeCell ref="P583:V583"/>
    <mergeCell ref="A535:Z535"/>
    <mergeCell ref="P406:T406"/>
    <mergeCell ref="P64:V64"/>
    <mergeCell ref="AB611:AB612"/>
    <mergeCell ref="D179:E179"/>
    <mergeCell ref="A423:Z423"/>
    <mergeCell ref="AD611:AD612"/>
    <mergeCell ref="P420:V420"/>
    <mergeCell ref="V611:V612"/>
    <mergeCell ref="D337:E337"/>
    <mergeCell ref="A410:Z410"/>
    <mergeCell ref="P592:T592"/>
    <mergeCell ref="D166:E166"/>
    <mergeCell ref="A118:Z118"/>
    <mergeCell ref="P364:V364"/>
    <mergeCell ref="A17:A18"/>
    <mergeCell ref="P493:T493"/>
    <mergeCell ref="P371:T371"/>
    <mergeCell ref="P431:T431"/>
    <mergeCell ref="C17:C18"/>
    <mergeCell ref="K17:K18"/>
    <mergeCell ref="A488:O489"/>
    <mergeCell ref="P529:T529"/>
    <mergeCell ref="Q9:R9"/>
    <mergeCell ref="P312:T312"/>
    <mergeCell ref="D255:E255"/>
    <mergeCell ref="P49:V49"/>
    <mergeCell ref="P36:V36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180:T180"/>
    <mergeCell ref="A96:Z96"/>
    <mergeCell ref="D88:E88"/>
    <mergeCell ref="P142:T142"/>
    <mergeCell ref="D148:E148"/>
    <mergeCell ref="D26:E26"/>
    <mergeCell ref="P574:T574"/>
    <mergeCell ref="D324:E324"/>
    <mergeCell ref="D517:E517"/>
    <mergeCell ref="A495:O496"/>
    <mergeCell ref="D311:E311"/>
    <mergeCell ref="P55:T55"/>
    <mergeCell ref="P417:V417"/>
    <mergeCell ref="P280:T280"/>
    <mergeCell ref="Q12:R12"/>
    <mergeCell ref="D261:E261"/>
    <mergeCell ref="P411:T411"/>
    <mergeCell ref="D388:E388"/>
    <mergeCell ref="P223:T223"/>
    <mergeCell ref="P494:T494"/>
    <mergeCell ref="A480:O481"/>
    <mergeCell ref="P350:T350"/>
    <mergeCell ref="AG17:AG18"/>
    <mergeCell ref="P201:V201"/>
    <mergeCell ref="P139:V139"/>
    <mergeCell ref="I17:I18"/>
    <mergeCell ref="A48:O49"/>
    <mergeCell ref="D306:E306"/>
    <mergeCell ref="P189:T189"/>
    <mergeCell ref="D377:E377"/>
    <mergeCell ref="P176:V176"/>
    <mergeCell ref="D135:E135"/>
    <mergeCell ref="P287:T287"/>
    <mergeCell ref="A547:Z547"/>
    <mergeCell ref="K611:K612"/>
    <mergeCell ref="P548:T548"/>
    <mergeCell ref="P523:T523"/>
    <mergeCell ref="M611:M612"/>
    <mergeCell ref="P414:T414"/>
    <mergeCell ref="P352:T352"/>
    <mergeCell ref="P281:T281"/>
    <mergeCell ref="D72:E72"/>
    <mergeCell ref="P276:V276"/>
    <mergeCell ref="D235:E235"/>
    <mergeCell ref="P442:T442"/>
    <mergeCell ref="P489:V489"/>
    <mergeCell ref="D448:E448"/>
    <mergeCell ref="A130:O131"/>
    <mergeCell ref="P119:T119"/>
    <mergeCell ref="P354:V354"/>
    <mergeCell ref="AC611:AC612"/>
    <mergeCell ref="D211:E211"/>
    <mergeCell ref="P488:V488"/>
    <mergeCell ref="P130:V130"/>
    <mergeCell ref="P97:T97"/>
    <mergeCell ref="P47:T47"/>
    <mergeCell ref="D1:F1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348:V348"/>
    <mergeCell ref="P113:T113"/>
    <mergeCell ref="P17:T18"/>
    <mergeCell ref="A77:Z77"/>
    <mergeCell ref="P129:T129"/>
    <mergeCell ref="D523:E523"/>
    <mergeCell ref="P63:T63"/>
    <mergeCell ref="P492:T492"/>
    <mergeCell ref="D31:E31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516:E516"/>
    <mergeCell ref="D301:E301"/>
    <mergeCell ref="D122:E122"/>
    <mergeCell ref="P32:T32"/>
    <mergeCell ref="P474:T474"/>
    <mergeCell ref="D224:E224"/>
    <mergeCell ref="A468:Z468"/>
    <mergeCell ref="P401:T401"/>
    <mergeCell ref="D382:E382"/>
    <mergeCell ref="P339:T339"/>
    <mergeCell ref="P268:T268"/>
    <mergeCell ref="A416:O417"/>
    <mergeCell ref="D329:E329"/>
    <mergeCell ref="A167:O168"/>
    <mergeCell ref="P479:T479"/>
    <mergeCell ref="D400:E400"/>
    <mergeCell ref="D229:E229"/>
    <mergeCell ref="D158:E158"/>
    <mergeCell ref="P187:T187"/>
    <mergeCell ref="D375:E375"/>
    <mergeCell ref="P429:T429"/>
    <mergeCell ref="P258:T258"/>
    <mergeCell ref="D369:E369"/>
    <mergeCell ref="P453:T453"/>
    <mergeCell ref="A238:O239"/>
    <mergeCell ref="D290:E290"/>
    <mergeCell ref="D361:E361"/>
    <mergeCell ref="A601:O602"/>
    <mergeCell ref="D588:E588"/>
    <mergeCell ref="P471:T471"/>
    <mergeCell ref="P259:T259"/>
    <mergeCell ref="P148:T148"/>
    <mergeCell ref="D69:E69"/>
    <mergeCell ref="P175:V175"/>
    <mergeCell ref="A279:Z279"/>
    <mergeCell ref="A521:Z521"/>
    <mergeCell ref="P475:V475"/>
    <mergeCell ref="D527:E527"/>
    <mergeCell ref="A300:Z300"/>
    <mergeCell ref="P335:V335"/>
    <mergeCell ref="P542:T542"/>
    <mergeCell ref="P462:V462"/>
    <mergeCell ref="A585:Z585"/>
    <mergeCell ref="A452:Z452"/>
    <mergeCell ref="D316:E316"/>
    <mergeCell ref="D387:E387"/>
    <mergeCell ref="D443:E443"/>
    <mergeCell ref="P400:T400"/>
    <mergeCell ref="D514:E514"/>
    <mergeCell ref="D381:E381"/>
    <mergeCell ref="A250:O251"/>
    <mergeCell ref="A218:Z218"/>
    <mergeCell ref="D210:E210"/>
    <mergeCell ref="D565:E565"/>
    <mergeCell ref="A353:O354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P605:V605"/>
    <mergeCell ref="A163:Z163"/>
    <mergeCell ref="D28:E28"/>
    <mergeCell ref="P405:T405"/>
    <mergeCell ref="D313:E313"/>
    <mergeCell ref="T611:T612"/>
    <mergeCell ref="D432:E432"/>
    <mergeCell ref="D236:E236"/>
    <mergeCell ref="D559:E559"/>
    <mergeCell ref="A543:O544"/>
    <mergeCell ref="P607:V607"/>
    <mergeCell ref="P413:T413"/>
    <mergeCell ref="P340:V340"/>
    <mergeCell ref="P407:T407"/>
    <mergeCell ref="P242:T242"/>
    <mergeCell ref="P171:T171"/>
    <mergeCell ref="D92:E92"/>
    <mergeCell ref="D55:E55"/>
    <mergeCell ref="A524:O525"/>
    <mergeCell ref="D30:E30"/>
    <mergeCell ref="D5:E5"/>
    <mergeCell ref="P553:T553"/>
    <mergeCell ref="D7:M7"/>
    <mergeCell ref="D536:E536"/>
    <mergeCell ref="P236:T236"/>
    <mergeCell ref="D79:E79"/>
    <mergeCell ref="P156:V156"/>
    <mergeCell ref="A152:Z152"/>
    <mergeCell ref="P92:T92"/>
    <mergeCell ref="D315:E315"/>
    <mergeCell ref="P570:T570"/>
    <mergeCell ref="D442:E442"/>
    <mergeCell ref="D600:E600"/>
    <mergeCell ref="D429:E429"/>
    <mergeCell ref="P173:T173"/>
    <mergeCell ref="P29:T29"/>
    <mergeCell ref="P458:T458"/>
    <mergeCell ref="D208:E208"/>
    <mergeCell ref="D8:M8"/>
    <mergeCell ref="P485:V485"/>
    <mergeCell ref="P550:T550"/>
    <mergeCell ref="P237:T237"/>
    <mergeCell ref="P108:V108"/>
    <mergeCell ref="P31:T31"/>
    <mergeCell ref="P473:T473"/>
    <mergeCell ref="P329:T329"/>
    <mergeCell ref="P158:T158"/>
    <mergeCell ref="P522:T522"/>
    <mergeCell ref="D406:E406"/>
    <mergeCell ref="P251:V251"/>
    <mergeCell ref="P565:T565"/>
    <mergeCell ref="P416:V416"/>
    <mergeCell ref="A241:Z241"/>
    <mergeCell ref="P45:V45"/>
    <mergeCell ref="D351:E351"/>
    <mergeCell ref="D47:E47"/>
    <mergeCell ref="D411:E411"/>
    <mergeCell ref="D289:E289"/>
    <mergeCell ref="D587:E587"/>
    <mergeCell ref="P395:V395"/>
    <mergeCell ref="P209:T209"/>
    <mergeCell ref="A385:Z385"/>
    <mergeCell ref="A578:Z578"/>
    <mergeCell ref="P445:T445"/>
    <mergeCell ref="A50:Z50"/>
    <mergeCell ref="W17:W18"/>
    <mergeCell ref="A562:O563"/>
    <mergeCell ref="P90:V90"/>
    <mergeCell ref="P161:V161"/>
    <mergeCell ref="P217:V217"/>
    <mergeCell ref="D110:E110"/>
    <mergeCell ref="P234:T234"/>
    <mergeCell ref="P325:V325"/>
    <mergeCell ref="D142:E142"/>
    <mergeCell ref="P390:V390"/>
    <mergeCell ref="D129:E129"/>
    <mergeCell ref="A573:Z573"/>
    <mergeCell ref="P266:T266"/>
    <mergeCell ref="A526:Z526"/>
    <mergeCell ref="A355:Z355"/>
    <mergeCell ref="P527:T527"/>
    <mergeCell ref="A461:O462"/>
    <mergeCell ref="D470:E470"/>
    <mergeCell ref="P331:T331"/>
    <mergeCell ref="P182:V182"/>
    <mergeCell ref="P382:T382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275:T275"/>
    <mergeCell ref="P168:V168"/>
    <mergeCell ref="P104:T104"/>
    <mergeCell ref="P466:V466"/>
    <mergeCell ref="B17:B18"/>
    <mergeCell ref="D479:E479"/>
    <mergeCell ref="B611:B612"/>
    <mergeCell ref="I610:V610"/>
    <mergeCell ref="A564:Z564"/>
    <mergeCell ref="D611:D612"/>
    <mergeCell ref="P533:V533"/>
    <mergeCell ref="P506:V506"/>
    <mergeCell ref="D494:E494"/>
    <mergeCell ref="D258:E258"/>
    <mergeCell ref="D518:E518"/>
    <mergeCell ref="P56:T56"/>
    <mergeCell ref="A197:Z197"/>
    <mergeCell ref="D493:E493"/>
    <mergeCell ref="D189:E189"/>
    <mergeCell ref="D431:E431"/>
    <mergeCell ref="P99:T99"/>
    <mergeCell ref="A422:Z422"/>
    <mergeCell ref="D558:E558"/>
    <mergeCell ref="D363:E363"/>
    <mergeCell ref="D357:E357"/>
    <mergeCell ref="P172:T172"/>
    <mergeCell ref="R1:T1"/>
    <mergeCell ref="D71:E71"/>
    <mergeCell ref="P28:T28"/>
    <mergeCell ref="P392:T392"/>
    <mergeCell ref="P221:T221"/>
    <mergeCell ref="D332:E332"/>
    <mergeCell ref="P386:T386"/>
    <mergeCell ref="D574:E574"/>
    <mergeCell ref="P215:T215"/>
    <mergeCell ref="A139:O140"/>
    <mergeCell ref="P115:V115"/>
    <mergeCell ref="P549:T549"/>
    <mergeCell ref="P432:T432"/>
    <mergeCell ref="P165:T165"/>
    <mergeCell ref="A89:O90"/>
    <mergeCell ref="D98:E98"/>
    <mergeCell ref="D73:E73"/>
    <mergeCell ref="P30:T30"/>
    <mergeCell ref="V10:W10"/>
    <mergeCell ref="A360:Z360"/>
    <mergeCell ref="D287:E287"/>
    <mergeCell ref="P170:T170"/>
    <mergeCell ref="D474:E474"/>
    <mergeCell ref="A94:O95"/>
    <mergeCell ref="P316:T316"/>
    <mergeCell ref="P443:T443"/>
    <mergeCell ref="P552:T552"/>
    <mergeCell ref="P381:T381"/>
    <mergeCell ref="D53:E53"/>
    <mergeCell ref="P79:T79"/>
    <mergeCell ref="D473:E473"/>
    <mergeCell ref="P244:T244"/>
    <mergeCell ref="P73:T73"/>
    <mergeCell ref="P437:T437"/>
    <mergeCell ref="P315:T315"/>
    <mergeCell ref="D187:E187"/>
    <mergeCell ref="D174:E174"/>
    <mergeCell ref="P600:T600"/>
    <mergeCell ref="D472:E472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D312:E312"/>
    <mergeCell ref="P220:T220"/>
    <mergeCell ref="P518:T518"/>
    <mergeCell ref="D499:E499"/>
    <mergeCell ref="A216:O217"/>
    <mergeCell ref="P86:T86"/>
    <mergeCell ref="P328:T328"/>
    <mergeCell ref="P213:T213"/>
    <mergeCell ref="D134:E134"/>
    <mergeCell ref="D376:E376"/>
    <mergeCell ref="D78:E78"/>
    <mergeCell ref="P249:T24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9" spans="2:8" x14ac:dyDescent="0.2">
      <c r="B9" s="47" t="s">
        <v>816</v>
      </c>
      <c r="C9" s="47" t="s">
        <v>811</v>
      </c>
      <c r="D9" s="47"/>
      <c r="E9" s="47"/>
    </row>
    <row r="11" spans="2:8" x14ac:dyDescent="0.2">
      <c r="B11" s="47" t="s">
        <v>816</v>
      </c>
      <c r="C11" s="47" t="s">
        <v>814</v>
      </c>
      <c r="D11" s="47"/>
      <c r="E11" s="47"/>
    </row>
    <row r="13" spans="2:8" x14ac:dyDescent="0.2">
      <c r="B13" s="47" t="s">
        <v>817</v>
      </c>
      <c r="C13" s="47"/>
      <c r="D13" s="47"/>
      <c r="E13" s="47"/>
    </row>
    <row r="14" spans="2:8" x14ac:dyDescent="0.2">
      <c r="B14" s="47" t="s">
        <v>818</v>
      </c>
      <c r="C14" s="47"/>
      <c r="D14" s="47"/>
      <c r="E14" s="47"/>
    </row>
    <row r="15" spans="2:8" x14ac:dyDescent="0.2">
      <c r="B15" s="47" t="s">
        <v>819</v>
      </c>
      <c r="C15" s="47"/>
      <c r="D15" s="47"/>
      <c r="E15" s="47"/>
    </row>
    <row r="16" spans="2:8" x14ac:dyDescent="0.2">
      <c r="B16" s="47" t="s">
        <v>820</v>
      </c>
      <c r="C16" s="47"/>
      <c r="D16" s="47"/>
      <c r="E16" s="47"/>
    </row>
    <row r="17" spans="2:5" x14ac:dyDescent="0.2">
      <c r="B17" s="47" t="s">
        <v>821</v>
      </c>
      <c r="C17" s="47"/>
      <c r="D17" s="47"/>
      <c r="E17" s="47"/>
    </row>
    <row r="18" spans="2:5" x14ac:dyDescent="0.2">
      <c r="B18" s="47" t="s">
        <v>822</v>
      </c>
      <c r="C18" s="47"/>
      <c r="D18" s="47"/>
      <c r="E18" s="47"/>
    </row>
    <row r="19" spans="2:5" x14ac:dyDescent="0.2">
      <c r="B19" s="47" t="s">
        <v>823</v>
      </c>
      <c r="C19" s="47"/>
      <c r="D19" s="47"/>
      <c r="E19" s="47"/>
    </row>
    <row r="20" spans="2:5" x14ac:dyDescent="0.2">
      <c r="B20" s="47" t="s">
        <v>824</v>
      </c>
      <c r="C20" s="47"/>
      <c r="D20" s="47"/>
      <c r="E20" s="47"/>
    </row>
    <row r="21" spans="2:5" x14ac:dyDescent="0.2">
      <c r="B21" s="47" t="s">
        <v>825</v>
      </c>
      <c r="C21" s="47"/>
      <c r="D21" s="47"/>
      <c r="E21" s="47"/>
    </row>
    <row r="22" spans="2:5" x14ac:dyDescent="0.2">
      <c r="B22" s="47" t="s">
        <v>826</v>
      </c>
      <c r="C22" s="47"/>
      <c r="D22" s="47"/>
      <c r="E22" s="47"/>
    </row>
    <row r="23" spans="2:5" x14ac:dyDescent="0.2">
      <c r="B23" s="47" t="s">
        <v>827</v>
      </c>
      <c r="C23" s="47"/>
      <c r="D23" s="47"/>
      <c r="E23" s="47"/>
    </row>
  </sheetData>
  <sheetProtection algorithmName="SHA-512" hashValue="StPzrk9AhdABiw+c//14WxGmVyLtlJmy1ECR350YTMyGrqpZmJAvQlF47NMRS/vawv+Pg33VAQWkj82Fw8lCGw==" saltValue="EAR0WonsrfzusjZqoV1G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2024-08-14T10:28:50Z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