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A9EFD9-B873-44BA-A145-BE9E15C147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Y594" i="2" s="1"/>
  <c r="X590" i="2"/>
  <c r="X589" i="2"/>
  <c r="BO588" i="2"/>
  <c r="BM588" i="2"/>
  <c r="Y588" i="2"/>
  <c r="BN588" i="2" s="1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O575" i="2"/>
  <c r="BM575" i="2"/>
  <c r="Y575" i="2"/>
  <c r="BO574" i="2"/>
  <c r="BM574" i="2"/>
  <c r="Y574" i="2"/>
  <c r="BN574" i="2" s="1"/>
  <c r="X572" i="2"/>
  <c r="X571" i="2"/>
  <c r="BO570" i="2"/>
  <c r="BM570" i="2"/>
  <c r="Y570" i="2"/>
  <c r="BP570" i="2" s="1"/>
  <c r="BO569" i="2"/>
  <c r="BM569" i="2"/>
  <c r="Y569" i="2"/>
  <c r="BP569" i="2" s="1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BP561" i="2" s="1"/>
  <c r="BO560" i="2"/>
  <c r="BM560" i="2"/>
  <c r="Y560" i="2"/>
  <c r="BP560" i="2" s="1"/>
  <c r="BO559" i="2"/>
  <c r="BM559" i="2"/>
  <c r="Y559" i="2"/>
  <c r="BP559" i="2" s="1"/>
  <c r="BO558" i="2"/>
  <c r="BM558" i="2"/>
  <c r="Y558" i="2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X543" i="2"/>
  <c r="BO542" i="2"/>
  <c r="BM542" i="2"/>
  <c r="Y542" i="2"/>
  <c r="Y544" i="2" s="1"/>
  <c r="P542" i="2"/>
  <c r="X540" i="2"/>
  <c r="X539" i="2"/>
  <c r="BO538" i="2"/>
  <c r="BM538" i="2"/>
  <c r="Y538" i="2"/>
  <c r="BN538" i="2" s="1"/>
  <c r="P538" i="2"/>
  <c r="BO537" i="2"/>
  <c r="BM537" i="2"/>
  <c r="Y537" i="2"/>
  <c r="BP537" i="2" s="1"/>
  <c r="P537" i="2"/>
  <c r="BO536" i="2"/>
  <c r="BM536" i="2"/>
  <c r="Y536" i="2"/>
  <c r="BP536" i="2" s="1"/>
  <c r="P536" i="2"/>
  <c r="X534" i="2"/>
  <c r="X533" i="2"/>
  <c r="BO532" i="2"/>
  <c r="BM532" i="2"/>
  <c r="Y532" i="2"/>
  <c r="BN532" i="2" s="1"/>
  <c r="P532" i="2"/>
  <c r="BO531" i="2"/>
  <c r="BM531" i="2"/>
  <c r="Y531" i="2"/>
  <c r="BP531" i="2" s="1"/>
  <c r="P531" i="2"/>
  <c r="BO530" i="2"/>
  <c r="BM530" i="2"/>
  <c r="Y530" i="2"/>
  <c r="Z530" i="2" s="1"/>
  <c r="P530" i="2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Z527" i="2" s="1"/>
  <c r="P527" i="2"/>
  <c r="X525" i="2"/>
  <c r="X524" i="2"/>
  <c r="BO523" i="2"/>
  <c r="BM523" i="2"/>
  <c r="Y523" i="2"/>
  <c r="BP523" i="2" s="1"/>
  <c r="P523" i="2"/>
  <c r="BO522" i="2"/>
  <c r="BM522" i="2"/>
  <c r="Y522" i="2"/>
  <c r="Y525" i="2" s="1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BN515" i="2" s="1"/>
  <c r="P515" i="2"/>
  <c r="BO514" i="2"/>
  <c r="BM514" i="2"/>
  <c r="Y514" i="2"/>
  <c r="BN514" i="2" s="1"/>
  <c r="P514" i="2"/>
  <c r="BO513" i="2"/>
  <c r="BM513" i="2"/>
  <c r="Y513" i="2"/>
  <c r="BP513" i="2" s="1"/>
  <c r="P513" i="2"/>
  <c r="BO512" i="2"/>
  <c r="BM512" i="2"/>
  <c r="Y512" i="2"/>
  <c r="BP512" i="2" s="1"/>
  <c r="P512" i="2"/>
  <c r="BO511" i="2"/>
  <c r="BM511" i="2"/>
  <c r="Y511" i="2"/>
  <c r="BP511" i="2" s="1"/>
  <c r="BO510" i="2"/>
  <c r="BM510" i="2"/>
  <c r="Y510" i="2"/>
  <c r="P510" i="2"/>
  <c r="X506" i="2"/>
  <c r="X505" i="2"/>
  <c r="BO504" i="2"/>
  <c r="BM504" i="2"/>
  <c r="Y504" i="2"/>
  <c r="X502" i="2"/>
  <c r="X501" i="2"/>
  <c r="BO500" i="2"/>
  <c r="BM500" i="2"/>
  <c r="Y500" i="2"/>
  <c r="BP500" i="2" s="1"/>
  <c r="P500" i="2"/>
  <c r="BO499" i="2"/>
  <c r="BM499" i="2"/>
  <c r="Y499" i="2"/>
  <c r="Y502" i="2" s="1"/>
  <c r="X496" i="2"/>
  <c r="X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BN492" i="2" s="1"/>
  <c r="P492" i="2"/>
  <c r="X489" i="2"/>
  <c r="X488" i="2"/>
  <c r="BO487" i="2"/>
  <c r="BM487" i="2"/>
  <c r="Y487" i="2"/>
  <c r="Y488" i="2" s="1"/>
  <c r="P487" i="2"/>
  <c r="X485" i="2"/>
  <c r="X484" i="2"/>
  <c r="BO483" i="2"/>
  <c r="BM483" i="2"/>
  <c r="Y483" i="2"/>
  <c r="Y484" i="2" s="1"/>
  <c r="P483" i="2"/>
  <c r="X481" i="2"/>
  <c r="X480" i="2"/>
  <c r="BO479" i="2"/>
  <c r="BM479" i="2"/>
  <c r="Y479" i="2"/>
  <c r="P479" i="2"/>
  <c r="BO478" i="2"/>
  <c r="BM478" i="2"/>
  <c r="Y478" i="2"/>
  <c r="P478" i="2"/>
  <c r="X476" i="2"/>
  <c r="X475" i="2"/>
  <c r="BO474" i="2"/>
  <c r="BM474" i="2"/>
  <c r="Y474" i="2"/>
  <c r="P474" i="2"/>
  <c r="BO473" i="2"/>
  <c r="BM473" i="2"/>
  <c r="Y473" i="2"/>
  <c r="BN473" i="2" s="1"/>
  <c r="BO472" i="2"/>
  <c r="BM472" i="2"/>
  <c r="Y472" i="2"/>
  <c r="BP472" i="2" s="1"/>
  <c r="BO471" i="2"/>
  <c r="BM471" i="2"/>
  <c r="Y471" i="2"/>
  <c r="BO470" i="2"/>
  <c r="BM470" i="2"/>
  <c r="Y470" i="2"/>
  <c r="BN470" i="2" s="1"/>
  <c r="P470" i="2"/>
  <c r="BO469" i="2"/>
  <c r="BM469" i="2"/>
  <c r="Y469" i="2"/>
  <c r="X467" i="2"/>
  <c r="X466" i="2"/>
  <c r="BO465" i="2"/>
  <c r="BM465" i="2"/>
  <c r="Y465" i="2"/>
  <c r="Y467" i="2" s="1"/>
  <c r="X462" i="2"/>
  <c r="X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P458" i="2"/>
  <c r="X456" i="2"/>
  <c r="X455" i="2"/>
  <c r="BO454" i="2"/>
  <c r="BM454" i="2"/>
  <c r="Y454" i="2"/>
  <c r="BN454" i="2" s="1"/>
  <c r="P454" i="2"/>
  <c r="BO453" i="2"/>
  <c r="BM453" i="2"/>
  <c r="Y453" i="2"/>
  <c r="Y456" i="2" s="1"/>
  <c r="P453" i="2"/>
  <c r="X451" i="2"/>
  <c r="X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BO446" i="2"/>
  <c r="BM446" i="2"/>
  <c r="Y446" i="2"/>
  <c r="Z446" i="2" s="1"/>
  <c r="BO445" i="2"/>
  <c r="BM445" i="2"/>
  <c r="Y445" i="2"/>
  <c r="BO444" i="2"/>
  <c r="BM444" i="2"/>
  <c r="Y444" i="2"/>
  <c r="Z444" i="2" s="1"/>
  <c r="BO443" i="2"/>
  <c r="BM443" i="2"/>
  <c r="Y443" i="2"/>
  <c r="BP443" i="2" s="1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BN440" i="2" s="1"/>
  <c r="BO439" i="2"/>
  <c r="BM439" i="2"/>
  <c r="Y439" i="2"/>
  <c r="BN439" i="2" s="1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BO435" i="2"/>
  <c r="BM435" i="2"/>
  <c r="Y435" i="2"/>
  <c r="BP435" i="2" s="1"/>
  <c r="P435" i="2"/>
  <c r="BO434" i="2"/>
  <c r="BM434" i="2"/>
  <c r="Y434" i="2"/>
  <c r="BP434" i="2" s="1"/>
  <c r="BO433" i="2"/>
  <c r="BM433" i="2"/>
  <c r="Y433" i="2"/>
  <c r="BP433" i="2" s="1"/>
  <c r="BO432" i="2"/>
  <c r="BM432" i="2"/>
  <c r="Y432" i="2"/>
  <c r="BP432" i="2" s="1"/>
  <c r="BO431" i="2"/>
  <c r="BM431" i="2"/>
  <c r="Y431" i="2"/>
  <c r="BP431" i="2" s="1"/>
  <c r="BO430" i="2"/>
  <c r="BM430" i="2"/>
  <c r="Y430" i="2"/>
  <c r="BP430" i="2" s="1"/>
  <c r="BO429" i="2"/>
  <c r="BM429" i="2"/>
  <c r="Y429" i="2"/>
  <c r="BP429" i="2" s="1"/>
  <c r="X427" i="2"/>
  <c r="X426" i="2"/>
  <c r="BO425" i="2"/>
  <c r="BM425" i="2"/>
  <c r="Y425" i="2"/>
  <c r="Y427" i="2" s="1"/>
  <c r="P425" i="2"/>
  <c r="X421" i="2"/>
  <c r="X420" i="2"/>
  <c r="BO419" i="2"/>
  <c r="BM419" i="2"/>
  <c r="Y419" i="2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N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O406" i="2"/>
  <c r="BM406" i="2"/>
  <c r="Y406" i="2"/>
  <c r="BN406" i="2" s="1"/>
  <c r="P406" i="2"/>
  <c r="BO405" i="2"/>
  <c r="BM405" i="2"/>
  <c r="Y405" i="2"/>
  <c r="BP405" i="2" s="1"/>
  <c r="P405" i="2"/>
  <c r="X403" i="2"/>
  <c r="X402" i="2"/>
  <c r="BO401" i="2"/>
  <c r="BM401" i="2"/>
  <c r="Y401" i="2"/>
  <c r="BP401" i="2" s="1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Y392" i="2"/>
  <c r="BN392" i="2" s="1"/>
  <c r="P392" i="2"/>
  <c r="X390" i="2"/>
  <c r="X389" i="2"/>
  <c r="BO388" i="2"/>
  <c r="BM388" i="2"/>
  <c r="Y388" i="2"/>
  <c r="P388" i="2"/>
  <c r="BO387" i="2"/>
  <c r="BM387" i="2"/>
  <c r="Y387" i="2"/>
  <c r="BN387" i="2" s="1"/>
  <c r="P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Y384" i="2" s="1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Z369" i="2" s="1"/>
  <c r="P369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BO361" i="2"/>
  <c r="BM361" i="2"/>
  <c r="Y361" i="2"/>
  <c r="BP361" i="2" s="1"/>
  <c r="P361" i="2"/>
  <c r="X359" i="2"/>
  <c r="X358" i="2"/>
  <c r="BO357" i="2"/>
  <c r="BM357" i="2"/>
  <c r="Y357" i="2"/>
  <c r="BN357" i="2" s="1"/>
  <c r="P357" i="2"/>
  <c r="X354" i="2"/>
  <c r="X353" i="2"/>
  <c r="BO352" i="2"/>
  <c r="BM352" i="2"/>
  <c r="Y352" i="2"/>
  <c r="BN352" i="2" s="1"/>
  <c r="P352" i="2"/>
  <c r="BO351" i="2"/>
  <c r="BM351" i="2"/>
  <c r="Y351" i="2"/>
  <c r="BP351" i="2" s="1"/>
  <c r="P351" i="2"/>
  <c r="BO350" i="2"/>
  <c r="BM350" i="2"/>
  <c r="Y350" i="2"/>
  <c r="BP350" i="2" s="1"/>
  <c r="P350" i="2"/>
  <c r="X348" i="2"/>
  <c r="X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O343" i="2"/>
  <c r="BM343" i="2"/>
  <c r="Y343" i="2"/>
  <c r="Z343" i="2" s="1"/>
  <c r="X341" i="2"/>
  <c r="X340" i="2"/>
  <c r="BO339" i="2"/>
  <c r="BM339" i="2"/>
  <c r="Y339" i="2"/>
  <c r="BP339" i="2" s="1"/>
  <c r="P339" i="2"/>
  <c r="BO338" i="2"/>
  <c r="BM338" i="2"/>
  <c r="Y338" i="2"/>
  <c r="BN338" i="2" s="1"/>
  <c r="P338" i="2"/>
  <c r="BO337" i="2"/>
  <c r="BM337" i="2"/>
  <c r="Y337" i="2"/>
  <c r="X335" i="2"/>
  <c r="X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BN331" i="2" s="1"/>
  <c r="P331" i="2"/>
  <c r="BO330" i="2"/>
  <c r="BM330" i="2"/>
  <c r="Y330" i="2"/>
  <c r="BN330" i="2" s="1"/>
  <c r="P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BO316" i="2"/>
  <c r="BM316" i="2"/>
  <c r="Y316" i="2"/>
  <c r="BP316" i="2" s="1"/>
  <c r="P316" i="2"/>
  <c r="BO315" i="2"/>
  <c r="BM315" i="2"/>
  <c r="Y315" i="2"/>
  <c r="BN315" i="2" s="1"/>
  <c r="P315" i="2"/>
  <c r="BO314" i="2"/>
  <c r="BM314" i="2"/>
  <c r="Y314" i="2"/>
  <c r="Z314" i="2" s="1"/>
  <c r="BO313" i="2"/>
  <c r="BM313" i="2"/>
  <c r="Y313" i="2"/>
  <c r="BP313" i="2" s="1"/>
  <c r="BO312" i="2"/>
  <c r="BM312" i="2"/>
  <c r="Y312" i="2"/>
  <c r="Z312" i="2" s="1"/>
  <c r="BO311" i="2"/>
  <c r="BM311" i="2"/>
  <c r="Y311" i="2"/>
  <c r="X308" i="2"/>
  <c r="X307" i="2"/>
  <c r="BO306" i="2"/>
  <c r="BM306" i="2"/>
  <c r="Y306" i="2"/>
  <c r="BP306" i="2" s="1"/>
  <c r="P306" i="2"/>
  <c r="BO305" i="2"/>
  <c r="BM305" i="2"/>
  <c r="Y305" i="2"/>
  <c r="BN305" i="2" s="1"/>
  <c r="P305" i="2"/>
  <c r="X303" i="2"/>
  <c r="X302" i="2"/>
  <c r="BO301" i="2"/>
  <c r="BM301" i="2"/>
  <c r="Y301" i="2"/>
  <c r="BP301" i="2" s="1"/>
  <c r="P301" i="2"/>
  <c r="X298" i="2"/>
  <c r="X297" i="2"/>
  <c r="BO296" i="2"/>
  <c r="BM296" i="2"/>
  <c r="Y296" i="2"/>
  <c r="S613" i="2" s="1"/>
  <c r="P296" i="2"/>
  <c r="X293" i="2"/>
  <c r="X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BO281" i="2"/>
  <c r="BM281" i="2"/>
  <c r="Y281" i="2"/>
  <c r="BN281" i="2" s="1"/>
  <c r="BO280" i="2"/>
  <c r="BM280" i="2"/>
  <c r="Y280" i="2"/>
  <c r="P280" i="2"/>
  <c r="X277" i="2"/>
  <c r="X276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BP269" i="2" s="1"/>
  <c r="BO268" i="2"/>
  <c r="BM268" i="2"/>
  <c r="Y268" i="2"/>
  <c r="BO267" i="2"/>
  <c r="BM267" i="2"/>
  <c r="Y267" i="2"/>
  <c r="BO266" i="2"/>
  <c r="BM266" i="2"/>
  <c r="Y266" i="2"/>
  <c r="BN266" i="2" s="1"/>
  <c r="X263" i="2"/>
  <c r="X262" i="2"/>
  <c r="BO261" i="2"/>
  <c r="BM261" i="2"/>
  <c r="Y261" i="2"/>
  <c r="BP261" i="2" s="1"/>
  <c r="P261" i="2"/>
  <c r="BO260" i="2"/>
  <c r="BM260" i="2"/>
  <c r="Y260" i="2"/>
  <c r="Z260" i="2" s="1"/>
  <c r="P260" i="2"/>
  <c r="BO259" i="2"/>
  <c r="BM259" i="2"/>
  <c r="Y259" i="2"/>
  <c r="BP259" i="2" s="1"/>
  <c r="BO258" i="2"/>
  <c r="BM258" i="2"/>
  <c r="Y258" i="2"/>
  <c r="BN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N254" i="2" s="1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BN245" i="2" s="1"/>
  <c r="BO244" i="2"/>
  <c r="BM244" i="2"/>
  <c r="Y244" i="2"/>
  <c r="P244" i="2"/>
  <c r="BO243" i="2"/>
  <c r="BM243" i="2"/>
  <c r="Y243" i="2"/>
  <c r="BN243" i="2" s="1"/>
  <c r="P243" i="2"/>
  <c r="BO242" i="2"/>
  <c r="BM242" i="2"/>
  <c r="Y242" i="2"/>
  <c r="BP242" i="2" s="1"/>
  <c r="X239" i="2"/>
  <c r="X238" i="2"/>
  <c r="BO237" i="2"/>
  <c r="BM237" i="2"/>
  <c r="Y237" i="2"/>
  <c r="BP237" i="2" s="1"/>
  <c r="BO236" i="2"/>
  <c r="BM236" i="2"/>
  <c r="Y236" i="2"/>
  <c r="BP236" i="2" s="1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N233" i="2" s="1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P227" i="2" s="1"/>
  <c r="BO226" i="2"/>
  <c r="BM226" i="2"/>
  <c r="Y226" i="2"/>
  <c r="Z226" i="2" s="1"/>
  <c r="BO225" i="2"/>
  <c r="BM225" i="2"/>
  <c r="Y225" i="2"/>
  <c r="BP225" i="2" s="1"/>
  <c r="BO224" i="2"/>
  <c r="BM224" i="2"/>
  <c r="Y224" i="2"/>
  <c r="Z224" i="2" s="1"/>
  <c r="BO223" i="2"/>
  <c r="BM223" i="2"/>
  <c r="Y223" i="2"/>
  <c r="BN223" i="2" s="1"/>
  <c r="P223" i="2"/>
  <c r="BO222" i="2"/>
  <c r="BM222" i="2"/>
  <c r="Y222" i="2"/>
  <c r="Z222" i="2" s="1"/>
  <c r="BO221" i="2"/>
  <c r="BM221" i="2"/>
  <c r="Y221" i="2"/>
  <c r="BN221" i="2" s="1"/>
  <c r="P221" i="2"/>
  <c r="BO220" i="2"/>
  <c r="BM220" i="2"/>
  <c r="Y220" i="2"/>
  <c r="BN220" i="2" s="1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P199" i="2" s="1"/>
  <c r="P199" i="2"/>
  <c r="BO198" i="2"/>
  <c r="BM198" i="2"/>
  <c r="Y198" i="2"/>
  <c r="BN198" i="2" s="1"/>
  <c r="P198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Z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N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X161" i="2"/>
  <c r="X160" i="2"/>
  <c r="BO159" i="2"/>
  <c r="BM159" i="2"/>
  <c r="Y159" i="2"/>
  <c r="BP159" i="2" s="1"/>
  <c r="P159" i="2"/>
  <c r="BO158" i="2"/>
  <c r="BM158" i="2"/>
  <c r="Y158" i="2"/>
  <c r="Y161" i="2" s="1"/>
  <c r="P158" i="2"/>
  <c r="X156" i="2"/>
  <c r="X155" i="2"/>
  <c r="BO154" i="2"/>
  <c r="BM154" i="2"/>
  <c r="Y154" i="2"/>
  <c r="Z154" i="2" s="1"/>
  <c r="P154" i="2"/>
  <c r="BO153" i="2"/>
  <c r="BM153" i="2"/>
  <c r="Y153" i="2"/>
  <c r="Y156" i="2" s="1"/>
  <c r="P153" i="2"/>
  <c r="X151" i="2"/>
  <c r="X150" i="2"/>
  <c r="BO149" i="2"/>
  <c r="BM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BP135" i="2" s="1"/>
  <c r="P135" i="2"/>
  <c r="BO134" i="2"/>
  <c r="BM134" i="2"/>
  <c r="Y134" i="2"/>
  <c r="Z134" i="2" s="1"/>
  <c r="P134" i="2"/>
  <c r="BO133" i="2"/>
  <c r="BM133" i="2"/>
  <c r="Y133" i="2"/>
  <c r="Y140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1" i="2" s="1"/>
  <c r="P127" i="2"/>
  <c r="X125" i="2"/>
  <c r="X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BP106" i="2" s="1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Y100" i="2" s="1"/>
  <c r="P97" i="2"/>
  <c r="X95" i="2"/>
  <c r="X94" i="2"/>
  <c r="BO93" i="2"/>
  <c r="BM93" i="2"/>
  <c r="Y93" i="2"/>
  <c r="BP93" i="2" s="1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Y87" i="2"/>
  <c r="BP87" i="2" s="1"/>
  <c r="BO86" i="2"/>
  <c r="BM86" i="2"/>
  <c r="Y86" i="2"/>
  <c r="BN86" i="2" s="1"/>
  <c r="BO85" i="2"/>
  <c r="BM85" i="2"/>
  <c r="Y85" i="2"/>
  <c r="BP85" i="2" s="1"/>
  <c r="BO84" i="2"/>
  <c r="BM84" i="2"/>
  <c r="Y84" i="2"/>
  <c r="BN84" i="2" s="1"/>
  <c r="BO83" i="2"/>
  <c r="BM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M73" i="2"/>
  <c r="Y73" i="2"/>
  <c r="BP73" i="2" s="1"/>
  <c r="BO72" i="2"/>
  <c r="BM72" i="2"/>
  <c r="Y72" i="2"/>
  <c r="BN72" i="2" s="1"/>
  <c r="BO71" i="2"/>
  <c r="BM71" i="2"/>
  <c r="Y71" i="2"/>
  <c r="BP71" i="2" s="1"/>
  <c r="P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P68" i="2"/>
  <c r="X65" i="2"/>
  <c r="X64" i="2"/>
  <c r="BO63" i="2"/>
  <c r="BM63" i="2"/>
  <c r="Y63" i="2"/>
  <c r="BN63" i="2" s="1"/>
  <c r="BO62" i="2"/>
  <c r="BM62" i="2"/>
  <c r="Y62" i="2"/>
  <c r="BN62" i="2" s="1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Z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N32" i="2" s="1"/>
  <c r="BO31" i="2"/>
  <c r="BM31" i="2"/>
  <c r="Y31" i="2"/>
  <c r="BN31" i="2" s="1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N26" i="2" s="1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Z234" i="2" l="1"/>
  <c r="Z254" i="2"/>
  <c r="Z415" i="2"/>
  <c r="BN415" i="2"/>
  <c r="Z454" i="2"/>
  <c r="BP465" i="2"/>
  <c r="Z470" i="2"/>
  <c r="BP473" i="2"/>
  <c r="Z516" i="2"/>
  <c r="BN516" i="2"/>
  <c r="Z71" i="2"/>
  <c r="Z113" i="2"/>
  <c r="Z191" i="2"/>
  <c r="BN191" i="2"/>
  <c r="Z225" i="2"/>
  <c r="BN225" i="2"/>
  <c r="Z257" i="2"/>
  <c r="Z290" i="2"/>
  <c r="BN290" i="2"/>
  <c r="Z494" i="2"/>
  <c r="BN494" i="2"/>
  <c r="Z536" i="2"/>
  <c r="BN536" i="2"/>
  <c r="Z22" i="2"/>
  <c r="Z23" i="2" s="1"/>
  <c r="BN22" i="2"/>
  <c r="BP22" i="2"/>
  <c r="Z58" i="2"/>
  <c r="Y75" i="2"/>
  <c r="Z137" i="2"/>
  <c r="Y168" i="2"/>
  <c r="Z178" i="2"/>
  <c r="Z233" i="2"/>
  <c r="Z235" i="2"/>
  <c r="BN235" i="2"/>
  <c r="Z237" i="2"/>
  <c r="Z242" i="2"/>
  <c r="Z255" i="2"/>
  <c r="Z281" i="2"/>
  <c r="Z301" i="2"/>
  <c r="Z302" i="2" s="1"/>
  <c r="BN301" i="2"/>
  <c r="Z305" i="2"/>
  <c r="Z382" i="2"/>
  <c r="Z406" i="2"/>
  <c r="Y426" i="2"/>
  <c r="Z432" i="2"/>
  <c r="Z433" i="2"/>
  <c r="BN433" i="2"/>
  <c r="Z447" i="2"/>
  <c r="BN447" i="2"/>
  <c r="Z487" i="2"/>
  <c r="Z488" i="2" s="1"/>
  <c r="BN487" i="2"/>
  <c r="BP487" i="2"/>
  <c r="Z512" i="2"/>
  <c r="BN512" i="2"/>
  <c r="Z523" i="2"/>
  <c r="Z560" i="2"/>
  <c r="BN560" i="2"/>
  <c r="Z561" i="2"/>
  <c r="BN561" i="2"/>
  <c r="Y589" i="2"/>
  <c r="BN29" i="2"/>
  <c r="BN35" i="2"/>
  <c r="BP56" i="2"/>
  <c r="BN57" i="2"/>
  <c r="BP62" i="2"/>
  <c r="BN134" i="2"/>
  <c r="BN154" i="2"/>
  <c r="BN296" i="2"/>
  <c r="BN324" i="2"/>
  <c r="BN350" i="2"/>
  <c r="Y358" i="2"/>
  <c r="BN377" i="2"/>
  <c r="BN401" i="2"/>
  <c r="BN429" i="2"/>
  <c r="BN443" i="2"/>
  <c r="BN444" i="2"/>
  <c r="BN448" i="2"/>
  <c r="BN453" i="2"/>
  <c r="BN483" i="2"/>
  <c r="BN517" i="2"/>
  <c r="BN522" i="2"/>
  <c r="BN530" i="2"/>
  <c r="BP111" i="2"/>
  <c r="BN179" i="2"/>
  <c r="BN343" i="2"/>
  <c r="Y24" i="2"/>
  <c r="Z56" i="2"/>
  <c r="BP58" i="2"/>
  <c r="Z62" i="2"/>
  <c r="Z69" i="2"/>
  <c r="BN69" i="2"/>
  <c r="Z73" i="2"/>
  <c r="Z87" i="2"/>
  <c r="BN106" i="2"/>
  <c r="Z111" i="2"/>
  <c r="Z112" i="2"/>
  <c r="BN158" i="2"/>
  <c r="BN171" i="2"/>
  <c r="Z174" i="2"/>
  <c r="Z223" i="2"/>
  <c r="BN228" i="2"/>
  <c r="BP233" i="2"/>
  <c r="BP234" i="2"/>
  <c r="Z243" i="2"/>
  <c r="Z246" i="2"/>
  <c r="BN248" i="2"/>
  <c r="BP254" i="2"/>
  <c r="BP255" i="2"/>
  <c r="Z258" i="2"/>
  <c r="Z261" i="2"/>
  <c r="BN261" i="2"/>
  <c r="Z289" i="2"/>
  <c r="BN323" i="2"/>
  <c r="BN329" i="2"/>
  <c r="Z330" i="2"/>
  <c r="BN332" i="2"/>
  <c r="Z345" i="2"/>
  <c r="BN345" i="2"/>
  <c r="BN346" i="2"/>
  <c r="BN363" i="2"/>
  <c r="Z375" i="2"/>
  <c r="BN375" i="2"/>
  <c r="BN376" i="2"/>
  <c r="BN400" i="2"/>
  <c r="BN425" i="2"/>
  <c r="BN431" i="2"/>
  <c r="BN435" i="2"/>
  <c r="BP439" i="2"/>
  <c r="Z440" i="2"/>
  <c r="BN446" i="2"/>
  <c r="BN449" i="2"/>
  <c r="Z500" i="2"/>
  <c r="BN500" i="2"/>
  <c r="BP514" i="2"/>
  <c r="BN518" i="2"/>
  <c r="BP538" i="2"/>
  <c r="Y562" i="2"/>
  <c r="Y577" i="2"/>
  <c r="Z587" i="2"/>
  <c r="BP223" i="2"/>
  <c r="Z219" i="2"/>
  <c r="BN68" i="2"/>
  <c r="Z338" i="2"/>
  <c r="BN328" i="2"/>
  <c r="BP338" i="2"/>
  <c r="E613" i="2"/>
  <c r="BN110" i="2"/>
  <c r="BN399" i="2"/>
  <c r="Z399" i="2"/>
  <c r="BP373" i="2"/>
  <c r="BN211" i="2"/>
  <c r="BN362" i="2"/>
  <c r="Z568" i="2"/>
  <c r="BP568" i="2"/>
  <c r="BN405" i="2"/>
  <c r="Z236" i="2"/>
  <c r="Y238" i="2"/>
  <c r="Z429" i="2"/>
  <c r="BN369" i="2"/>
  <c r="BN339" i="2"/>
  <c r="Z208" i="2"/>
  <c r="Z220" i="2"/>
  <c r="BN381" i="2"/>
  <c r="X603" i="2"/>
  <c r="Z29" i="2"/>
  <c r="BN39" i="2"/>
  <c r="BN43" i="2"/>
  <c r="BN47" i="2"/>
  <c r="Y65" i="2"/>
  <c r="Y89" i="2"/>
  <c r="BN93" i="2"/>
  <c r="BN97" i="2"/>
  <c r="BN105" i="2"/>
  <c r="BN121" i="2"/>
  <c r="BP123" i="2"/>
  <c r="BP127" i="2"/>
  <c r="BN136" i="2"/>
  <c r="BN138" i="2"/>
  <c r="BN173" i="2"/>
  <c r="BP178" i="2"/>
  <c r="BP189" i="2"/>
  <c r="BN193" i="2"/>
  <c r="BN199" i="2"/>
  <c r="BP226" i="2"/>
  <c r="BN227" i="2"/>
  <c r="BP268" i="2"/>
  <c r="BN268" i="2"/>
  <c r="BP291" i="2"/>
  <c r="Z291" i="2"/>
  <c r="BN351" i="2"/>
  <c r="Z351" i="2"/>
  <c r="Y389" i="2"/>
  <c r="Z386" i="2"/>
  <c r="Z393" i="2"/>
  <c r="BN393" i="2"/>
  <c r="Y461" i="2"/>
  <c r="Z458" i="2"/>
  <c r="BN471" i="2"/>
  <c r="BP471" i="2"/>
  <c r="Y505" i="2"/>
  <c r="BN504" i="2"/>
  <c r="Y506" i="2"/>
  <c r="BP504" i="2"/>
  <c r="Z504" i="2"/>
  <c r="Z505" i="2" s="1"/>
  <c r="BP31" i="2"/>
  <c r="BP33" i="2"/>
  <c r="Y124" i="2"/>
  <c r="BP142" i="2"/>
  <c r="Y175" i="2"/>
  <c r="BP209" i="2"/>
  <c r="BP222" i="2"/>
  <c r="BP224" i="2"/>
  <c r="BP245" i="2"/>
  <c r="Z249" i="2"/>
  <c r="Y250" i="2"/>
  <c r="BN270" i="2"/>
  <c r="Y277" i="2"/>
  <c r="BP275" i="2"/>
  <c r="Y276" i="2"/>
  <c r="BN306" i="2"/>
  <c r="Z306" i="2"/>
  <c r="BP314" i="2"/>
  <c r="BN314" i="2"/>
  <c r="BN344" i="2"/>
  <c r="BP344" i="2"/>
  <c r="Z344" i="2"/>
  <c r="BP388" i="2"/>
  <c r="BN388" i="2"/>
  <c r="BP460" i="2"/>
  <c r="BN460" i="2"/>
  <c r="BN493" i="2"/>
  <c r="BP493" i="2"/>
  <c r="Z493" i="2"/>
  <c r="X607" i="2"/>
  <c r="Y37" i="2"/>
  <c r="Z31" i="2"/>
  <c r="Z33" i="2"/>
  <c r="Y64" i="2"/>
  <c r="BP70" i="2"/>
  <c r="Z85" i="2"/>
  <c r="Z93" i="2"/>
  <c r="Z97" i="2"/>
  <c r="Z105" i="2"/>
  <c r="BP112" i="2"/>
  <c r="Y115" i="2"/>
  <c r="Z121" i="2"/>
  <c r="BN123" i="2"/>
  <c r="BN127" i="2"/>
  <c r="Z133" i="2"/>
  <c r="BP134" i="2"/>
  <c r="BN135" i="2"/>
  <c r="Z136" i="2"/>
  <c r="Z138" i="2"/>
  <c r="Z153" i="2"/>
  <c r="Z155" i="2" s="1"/>
  <c r="BP154" i="2"/>
  <c r="Y160" i="2"/>
  <c r="BP158" i="2"/>
  <c r="Z173" i="2"/>
  <c r="Y195" i="2"/>
  <c r="BP187" i="2"/>
  <c r="BN189" i="2"/>
  <c r="Z193" i="2"/>
  <c r="J613" i="2"/>
  <c r="Z199" i="2"/>
  <c r="Y201" i="2"/>
  <c r="BN208" i="2"/>
  <c r="Z209" i="2"/>
  <c r="BN226" i="2"/>
  <c r="Z227" i="2"/>
  <c r="Z229" i="2"/>
  <c r="Y230" i="2"/>
  <c r="BN237" i="2"/>
  <c r="Z245" i="2"/>
  <c r="BP248" i="2"/>
  <c r="BP258" i="2"/>
  <c r="BN260" i="2"/>
  <c r="BN291" i="2"/>
  <c r="BP312" i="2"/>
  <c r="BN312" i="2"/>
  <c r="BN316" i="2"/>
  <c r="Z316" i="2"/>
  <c r="Z333" i="2"/>
  <c r="BN333" i="2"/>
  <c r="BN361" i="2"/>
  <c r="Z361" i="2"/>
  <c r="Z413" i="2"/>
  <c r="BN413" i="2"/>
  <c r="BN445" i="2"/>
  <c r="BP445" i="2"/>
  <c r="Z445" i="2"/>
  <c r="BN479" i="2"/>
  <c r="BP479" i="2"/>
  <c r="Z479" i="2"/>
  <c r="Y36" i="2"/>
  <c r="Y40" i="2"/>
  <c r="Y44" i="2"/>
  <c r="Y48" i="2"/>
  <c r="Z70" i="2"/>
  <c r="BN71" i="2"/>
  <c r="BN73" i="2"/>
  <c r="Z83" i="2"/>
  <c r="BN113" i="2"/>
  <c r="Z129" i="2"/>
  <c r="BN142" i="2"/>
  <c r="Y144" i="2"/>
  <c r="Z149" i="2"/>
  <c r="Z166" i="2"/>
  <c r="Z171" i="2"/>
  <c r="BP174" i="2"/>
  <c r="Z179" i="2"/>
  <c r="Z181" i="2" s="1"/>
  <c r="Z187" i="2"/>
  <c r="Z190" i="2"/>
  <c r="Z198" i="2"/>
  <c r="BP198" i="2"/>
  <c r="Y200" i="2"/>
  <c r="BP211" i="2"/>
  <c r="BP220" i="2"/>
  <c r="BN222" i="2"/>
  <c r="BN224" i="2"/>
  <c r="BP228" i="2"/>
  <c r="BP246" i="2"/>
  <c r="BN247" i="2"/>
  <c r="Z269" i="2"/>
  <c r="BN269" i="2"/>
  <c r="BP281" i="2"/>
  <c r="BP289" i="2"/>
  <c r="Y319" i="2"/>
  <c r="Y318" i="2"/>
  <c r="BP386" i="2"/>
  <c r="BP393" i="2"/>
  <c r="Y421" i="2"/>
  <c r="Y420" i="2"/>
  <c r="BN419" i="2"/>
  <c r="BP419" i="2"/>
  <c r="Z419" i="2"/>
  <c r="Z420" i="2" s="1"/>
  <c r="BP436" i="2"/>
  <c r="BN436" i="2"/>
  <c r="Z436" i="2"/>
  <c r="BP458" i="2"/>
  <c r="BN472" i="2"/>
  <c r="Z472" i="2"/>
  <c r="AC613" i="2"/>
  <c r="BN510" i="2"/>
  <c r="BP510" i="2"/>
  <c r="Z510" i="2"/>
  <c r="BN528" i="2"/>
  <c r="BP528" i="2"/>
  <c r="Z528" i="2"/>
  <c r="BP331" i="2"/>
  <c r="BP407" i="2"/>
  <c r="BP411" i="2"/>
  <c r="Y416" i="2"/>
  <c r="Y475" i="2"/>
  <c r="BP469" i="2"/>
  <c r="Y485" i="2"/>
  <c r="AA613" i="2"/>
  <c r="BP542" i="2"/>
  <c r="AD613" i="2"/>
  <c r="Z558" i="2"/>
  <c r="BP558" i="2"/>
  <c r="BN559" i="2"/>
  <c r="Z566" i="2"/>
  <c r="BP566" i="2"/>
  <c r="BN570" i="2"/>
  <c r="Z575" i="2"/>
  <c r="BP575" i="2"/>
  <c r="Z596" i="2"/>
  <c r="Z597" i="2" s="1"/>
  <c r="BP596" i="2"/>
  <c r="BP315" i="2"/>
  <c r="Z324" i="2"/>
  <c r="Z329" i="2"/>
  <c r="Z331" i="2"/>
  <c r="Y341" i="2"/>
  <c r="BP352" i="2"/>
  <c r="BP357" i="2"/>
  <c r="Y359" i="2"/>
  <c r="Z370" i="2"/>
  <c r="Z377" i="2"/>
  <c r="Z381" i="2"/>
  <c r="BP387" i="2"/>
  <c r="Z401" i="2"/>
  <c r="Z405" i="2"/>
  <c r="Z407" i="2"/>
  <c r="Z411" i="2"/>
  <c r="Z430" i="2"/>
  <c r="Z431" i="2"/>
  <c r="Z434" i="2"/>
  <c r="BP437" i="2"/>
  <c r="Z443" i="2"/>
  <c r="BP446" i="2"/>
  <c r="Z449" i="2"/>
  <c r="Z453" i="2"/>
  <c r="Z455" i="2" s="1"/>
  <c r="BP459" i="2"/>
  <c r="Z469" i="2"/>
  <c r="Z483" i="2"/>
  <c r="Z484" i="2" s="1"/>
  <c r="BP483" i="2"/>
  <c r="Z492" i="2"/>
  <c r="BP492" i="2"/>
  <c r="Y501" i="2"/>
  <c r="Z518" i="2"/>
  <c r="Z522" i="2"/>
  <c r="Z532" i="2"/>
  <c r="BP532" i="2"/>
  <c r="Y572" i="2"/>
  <c r="Z296" i="2"/>
  <c r="Z297" i="2" s="1"/>
  <c r="Y308" i="2"/>
  <c r="Z315" i="2"/>
  <c r="Z323" i="2"/>
  <c r="Z328" i="2"/>
  <c r="BP330" i="2"/>
  <c r="Z339" i="2"/>
  <c r="BP343" i="2"/>
  <c r="Z346" i="2"/>
  <c r="Z350" i="2"/>
  <c r="Z352" i="2"/>
  <c r="Z357" i="2"/>
  <c r="Z358" i="2" s="1"/>
  <c r="BP363" i="2"/>
  <c r="BP369" i="2"/>
  <c r="Z376" i="2"/>
  <c r="BP382" i="2"/>
  <c r="Z387" i="2"/>
  <c r="Y395" i="2"/>
  <c r="Z400" i="2"/>
  <c r="BP406" i="2"/>
  <c r="Y417" i="2"/>
  <c r="Z414" i="2"/>
  <c r="Z425" i="2"/>
  <c r="Z426" i="2" s="1"/>
  <c r="BP425" i="2"/>
  <c r="Z435" i="2"/>
  <c r="Z437" i="2"/>
  <c r="BP440" i="2"/>
  <c r="BN441" i="2"/>
  <c r="BP444" i="2"/>
  <c r="Z448" i="2"/>
  <c r="BP454" i="2"/>
  <c r="Z459" i="2"/>
  <c r="Y466" i="2"/>
  <c r="BP470" i="2"/>
  <c r="Y489" i="2"/>
  <c r="Z499" i="2"/>
  <c r="Z501" i="2" s="1"/>
  <c r="Z511" i="2"/>
  <c r="Z517" i="2"/>
  <c r="Y534" i="2"/>
  <c r="BP530" i="2"/>
  <c r="Y540" i="2"/>
  <c r="Y539" i="2"/>
  <c r="Y543" i="2"/>
  <c r="BN558" i="2"/>
  <c r="Z559" i="2"/>
  <c r="Z570" i="2"/>
  <c r="Y576" i="2"/>
  <c r="BP574" i="2"/>
  <c r="BN575" i="2"/>
  <c r="AE613" i="2"/>
  <c r="BP587" i="2"/>
  <c r="BP588" i="2"/>
  <c r="BN596" i="2"/>
  <c r="Y533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Y145" i="2"/>
  <c r="BN149" i="2"/>
  <c r="BN153" i="2"/>
  <c r="Z159" i="2"/>
  <c r="Z164" i="2"/>
  <c r="Z167" i="2" s="1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Z230" i="2" s="1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BP282" i="2"/>
  <c r="Y326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0" i="2" s="1"/>
  <c r="Z84" i="2"/>
  <c r="Z86" i="2"/>
  <c r="Z88" i="2"/>
  <c r="Z98" i="2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Z262" i="2" s="1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Z205" i="2" s="1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X613" i="2"/>
  <c r="Y403" i="2"/>
  <c r="BP398" i="2"/>
  <c r="Y402" i="2"/>
  <c r="Y451" i="2"/>
  <c r="BP148" i="2"/>
  <c r="Y151" i="2"/>
  <c r="R613" i="2"/>
  <c r="BN287" i="2"/>
  <c r="Y293" i="2"/>
  <c r="Z287" i="2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514" i="2"/>
  <c r="Z538" i="2"/>
  <c r="Z542" i="2"/>
  <c r="Z543" i="2" s="1"/>
  <c r="Z588" i="2"/>
  <c r="V613" i="2"/>
  <c r="Z247" i="2"/>
  <c r="Z266" i="2"/>
  <c r="Z268" i="2"/>
  <c r="Z270" i="2"/>
  <c r="Y298" i="2"/>
  <c r="Y303" i="2"/>
  <c r="Z332" i="2"/>
  <c r="Y348" i="2"/>
  <c r="Z362" i="2"/>
  <c r="Z364" i="2" s="1"/>
  <c r="Y379" i="2"/>
  <c r="BN386" i="2"/>
  <c r="Z388" i="2"/>
  <c r="Z392" i="2"/>
  <c r="Z412" i="2"/>
  <c r="Z416" i="2" s="1"/>
  <c r="Z441" i="2"/>
  <c r="BN458" i="2"/>
  <c r="Z460" i="2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Z450" i="2" s="1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292" i="2" l="1"/>
  <c r="Z283" i="2"/>
  <c r="Z495" i="2"/>
  <c r="Z383" i="2"/>
  <c r="Z238" i="2"/>
  <c r="Z89" i="2"/>
  <c r="Z461" i="2"/>
  <c r="Z394" i="2"/>
  <c r="Z250" i="2"/>
  <c r="Z589" i="2"/>
  <c r="Z340" i="2"/>
  <c r="Z100" i="2"/>
  <c r="Z347" i="2"/>
  <c r="Z524" i="2"/>
  <c r="Z307" i="2"/>
  <c r="Z353" i="2"/>
  <c r="Z408" i="2"/>
  <c r="Z402" i="2"/>
  <c r="Z334" i="2"/>
  <c r="Z139" i="2"/>
  <c r="Z533" i="2"/>
  <c r="Z475" i="2"/>
  <c r="Z389" i="2"/>
  <c r="Z216" i="2"/>
  <c r="Z200" i="2"/>
  <c r="Y603" i="2"/>
  <c r="Z378" i="2"/>
  <c r="Z107" i="2"/>
  <c r="Z562" i="2"/>
  <c r="Z539" i="2"/>
  <c r="Y605" i="2"/>
  <c r="Z519" i="2"/>
  <c r="Y607" i="2"/>
  <c r="Y604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<sst xmlns="http://schemas.openxmlformats.org/spreadsheetml/2006/main" count="3839" uniqueCount="850">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</sst>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525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 t="s">
        <v>849</v>
      </c>
      <c r="I5" s="391"/>
      <c r="J5" s="391"/>
      <c r="K5" s="391"/>
      <c r="L5" s="391"/>
      <c r="M5" s="391"/>
      <c r="N5" s="70"/>
      <c r="P5" s="26" t="s">
        <v>4</v>
      </c>
      <c r="Q5" s="393">
        <v>45519</v>
      </c>
      <c r="R5" s="393"/>
      <c r="T5" s="394" t="s">
        <v>3</v>
      </c>
      <c r="U5" s="395"/>
      <c r="V5" s="396" t="s">
        <v>813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826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Четверг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0.375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hidden="1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3"/>
      <c r="AB19" s="53"/>
      <c r="AC19" s="53"/>
    </row>
    <row r="20" spans="1:68" ht="16.5" hidden="1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3"/>
      <c r="AB20" s="63"/>
      <c r="AC20" s="63"/>
    </row>
    <row r="21" spans="1:68" ht="14.25" hidden="1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51">
        <v>4680115885004</v>
      </c>
      <c r="E22" s="45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451">
        <v>4680115885912</v>
      </c>
      <c r="E26" s="451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60" t="s">
        <v>87</v>
      </c>
      <c r="Q26" s="453"/>
      <c r="R26" s="453"/>
      <c r="S26" s="453"/>
      <c r="T26" s="454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451">
        <v>4607091383881</v>
      </c>
      <c r="E27" s="45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451">
        <v>4607091388237</v>
      </c>
      <c r="E28" s="45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451">
        <v>4607091383935</v>
      </c>
      <c r="E29" s="45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451">
        <v>4607091383935</v>
      </c>
      <c r="E30" s="45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451">
        <v>4680115881990</v>
      </c>
      <c r="E31" s="451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5" t="s">
        <v>98</v>
      </c>
      <c r="Q31" s="453"/>
      <c r="R31" s="453"/>
      <c r="S31" s="453"/>
      <c r="T31" s="454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99</v>
      </c>
      <c r="B32" s="61" t="s">
        <v>100</v>
      </c>
      <c r="C32" s="35">
        <v>4301051786</v>
      </c>
      <c r="D32" s="451">
        <v>4680115881853</v>
      </c>
      <c r="E32" s="45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6" t="s">
        <v>101</v>
      </c>
      <c r="Q32" s="453"/>
      <c r="R32" s="453"/>
      <c r="S32" s="453"/>
      <c r="T32" s="454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102</v>
      </c>
      <c r="B33" s="61" t="s">
        <v>103</v>
      </c>
      <c r="C33" s="35">
        <v>4301051861</v>
      </c>
      <c r="D33" s="451">
        <v>4680115885905</v>
      </c>
      <c r="E33" s="451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7" t="s">
        <v>104</v>
      </c>
      <c r="Q33" s="453"/>
      <c r="R33" s="453"/>
      <c r="S33" s="453"/>
      <c r="T33" s="454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105</v>
      </c>
      <c r="B34" s="61" t="s">
        <v>106</v>
      </c>
      <c r="C34" s="35">
        <v>4301051593</v>
      </c>
      <c r="D34" s="451">
        <v>4607091383911</v>
      </c>
      <c r="E34" s="451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107</v>
      </c>
      <c r="B35" s="61" t="s">
        <v>108</v>
      </c>
      <c r="C35" s="35">
        <v>4301051592</v>
      </c>
      <c r="D35" s="451">
        <v>4607091388244</v>
      </c>
      <c r="E35" s="451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450" t="s">
        <v>109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4"/>
      <c r="AB38" s="64"/>
      <c r="AC38" s="64"/>
    </row>
    <row r="39" spans="1:68" ht="27" hidden="1" customHeight="1" x14ac:dyDescent="0.25">
      <c r="A39" s="61" t="s">
        <v>110</v>
      </c>
      <c r="B39" s="61" t="s">
        <v>111</v>
      </c>
      <c r="C39" s="35">
        <v>4301032013</v>
      </c>
      <c r="D39" s="451">
        <v>4607091388503</v>
      </c>
      <c r="E39" s="451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450" t="s">
        <v>114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4"/>
      <c r="AB42" s="64"/>
      <c r="AC42" s="64"/>
    </row>
    <row r="43" spans="1:68" ht="80.25" hidden="1" customHeight="1" x14ac:dyDescent="0.25">
      <c r="A43" s="61" t="s">
        <v>115</v>
      </c>
      <c r="B43" s="61" t="s">
        <v>116</v>
      </c>
      <c r="C43" s="35">
        <v>4301160001</v>
      </c>
      <c r="D43" s="451">
        <v>4607091388282</v>
      </c>
      <c r="E43" s="451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450" t="s">
        <v>118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4"/>
      <c r="AB46" s="64"/>
      <c r="AC46" s="64"/>
    </row>
    <row r="47" spans="1:68" ht="27" hidden="1" customHeight="1" x14ac:dyDescent="0.25">
      <c r="A47" s="61" t="s">
        <v>119</v>
      </c>
      <c r="B47" s="61" t="s">
        <v>120</v>
      </c>
      <c r="C47" s="35">
        <v>4301170002</v>
      </c>
      <c r="D47" s="451">
        <v>4607091389111</v>
      </c>
      <c r="E47" s="451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8" t="s">
        <v>121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3"/>
      <c r="AB50" s="53"/>
      <c r="AC50" s="53"/>
    </row>
    <row r="51" spans="1:68" ht="16.5" hidden="1" customHeight="1" x14ac:dyDescent="0.25">
      <c r="A51" s="449" t="s">
        <v>122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3"/>
      <c r="AB51" s="63"/>
      <c r="AC51" s="63"/>
    </row>
    <row r="52" spans="1:68" ht="14.25" hidden="1" customHeight="1" x14ac:dyDescent="0.25">
      <c r="A52" s="450" t="s">
        <v>123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4"/>
      <c r="AB52" s="64"/>
      <c r="AC52" s="64"/>
    </row>
    <row r="53" spans="1:68" ht="16.5" hidden="1" customHeight="1" x14ac:dyDescent="0.25">
      <c r="A53" s="61" t="s">
        <v>124</v>
      </c>
      <c r="B53" s="61" t="s">
        <v>125</v>
      </c>
      <c r="C53" s="35">
        <v>4301011380</v>
      </c>
      <c r="D53" s="451">
        <v>4607091385670</v>
      </c>
      <c r="E53" s="451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124</v>
      </c>
      <c r="B54" s="61" t="s">
        <v>128</v>
      </c>
      <c r="C54" s="35">
        <v>4301011540</v>
      </c>
      <c r="D54" s="451">
        <v>4607091385670</v>
      </c>
      <c r="E54" s="451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130</v>
      </c>
      <c r="B55" s="61" t="s">
        <v>131</v>
      </c>
      <c r="C55" s="35">
        <v>4301011625</v>
      </c>
      <c r="D55" s="451">
        <v>4680115883956</v>
      </c>
      <c r="E55" s="451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132</v>
      </c>
      <c r="B56" s="61" t="s">
        <v>133</v>
      </c>
      <c r="C56" s="35">
        <v>4301011382</v>
      </c>
      <c r="D56" s="451">
        <v>4607091385687</v>
      </c>
      <c r="E56" s="451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134</v>
      </c>
      <c r="B57" s="61" t="s">
        <v>135</v>
      </c>
      <c r="C57" s="35">
        <v>4301011565</v>
      </c>
      <c r="D57" s="451">
        <v>4680115882539</v>
      </c>
      <c r="E57" s="451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136</v>
      </c>
      <c r="B58" s="61" t="s">
        <v>137</v>
      </c>
      <c r="C58" s="35">
        <v>4301011624</v>
      </c>
      <c r="D58" s="451">
        <v>4680115883949</v>
      </c>
      <c r="E58" s="451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4"/>
      <c r="AB61" s="64"/>
      <c r="AC61" s="64"/>
    </row>
    <row r="62" spans="1:68" ht="16.5" hidden="1" customHeight="1" x14ac:dyDescent="0.25">
      <c r="A62" s="61" t="s">
        <v>138</v>
      </c>
      <c r="B62" s="61" t="s">
        <v>139</v>
      </c>
      <c r="C62" s="35">
        <v>4301051842</v>
      </c>
      <c r="D62" s="451">
        <v>4680115885233</v>
      </c>
      <c r="E62" s="451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479" t="s">
        <v>140</v>
      </c>
      <c r="Q62" s="453"/>
      <c r="R62" s="453"/>
      <c r="S62" s="453"/>
      <c r="T62" s="454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141</v>
      </c>
      <c r="B63" s="61" t="s">
        <v>142</v>
      </c>
      <c r="C63" s="35">
        <v>4301051820</v>
      </c>
      <c r="D63" s="451">
        <v>4680115884915</v>
      </c>
      <c r="E63" s="451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480" t="s">
        <v>143</v>
      </c>
      <c r="Q63" s="453"/>
      <c r="R63" s="453"/>
      <c r="S63" s="453"/>
      <c r="T63" s="454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49" t="s">
        <v>144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3"/>
      <c r="AB66" s="63"/>
      <c r="AC66" s="63"/>
    </row>
    <row r="67" spans="1:68" ht="14.25" hidden="1" customHeight="1" x14ac:dyDescent="0.25">
      <c r="A67" s="450" t="s">
        <v>123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4"/>
      <c r="AB67" s="64"/>
      <c r="AC67" s="64"/>
    </row>
    <row r="68" spans="1:68" ht="27" customHeight="1" x14ac:dyDescent="0.25">
      <c r="A68" s="61" t="s">
        <v>145</v>
      </c>
      <c r="B68" s="61" t="s">
        <v>146</v>
      </c>
      <c r="C68" s="35">
        <v>4301011481</v>
      </c>
      <c r="D68" s="451">
        <v>4680115881426</v>
      </c>
      <c r="E68" s="451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3"/>
      <c r="R68" s="453"/>
      <c r="S68" s="453"/>
      <c r="T68" s="454"/>
      <c r="U68" s="38" t="s">
        <v>48</v>
      </c>
      <c r="V68" s="38" t="s">
        <v>48</v>
      </c>
      <c r="W68" s="39" t="s">
        <v>0</v>
      </c>
      <c r="X68" s="57">
        <v>70</v>
      </c>
      <c r="Y68" s="54">
        <f t="shared" ref="Y68:Y74" si="11">IFERROR(IF(X68="",0,CEILING((X68/$H68),1)*$H68),"")</f>
        <v>75.600000000000009</v>
      </c>
      <c r="Z68" s="40">
        <f>IFERROR(IF(Y68=0,"",ROUNDUP(Y68/H68,0)*0.02039),"")</f>
        <v>0.14273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73.1111111111111</v>
      </c>
      <c r="BN68" s="76">
        <f t="shared" ref="BN68:BN74" si="13">IFERROR(Y68*I68/H68,"0")</f>
        <v>78.959999999999994</v>
      </c>
      <c r="BO68" s="76">
        <f t="shared" ref="BO68:BO74" si="14">IFERROR(1/J68*(X68/H68),"0")</f>
        <v>0.13503086419753085</v>
      </c>
      <c r="BP68" s="76">
        <f t="shared" ref="BP68:BP74" si="15">IFERROR(1/J68*(Y68/H68),"0")</f>
        <v>0.14583333333333331</v>
      </c>
    </row>
    <row r="69" spans="1:68" ht="27" hidden="1" customHeight="1" x14ac:dyDescent="0.25">
      <c r="A69" s="61" t="s">
        <v>145</v>
      </c>
      <c r="B69" s="61" t="s">
        <v>148</v>
      </c>
      <c r="C69" s="35">
        <v>4301011452</v>
      </c>
      <c r="D69" s="451">
        <v>4680115881426</v>
      </c>
      <c r="E69" s="45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149</v>
      </c>
      <c r="B70" s="61" t="s">
        <v>150</v>
      </c>
      <c r="C70" s="35">
        <v>4301011386</v>
      </c>
      <c r="D70" s="451">
        <v>4680115880283</v>
      </c>
      <c r="E70" s="451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3"/>
      <c r="R70" s="453"/>
      <c r="S70" s="453"/>
      <c r="T70" s="454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4301011432</v>
      </c>
      <c r="D71" s="451">
        <v>4680115882720</v>
      </c>
      <c r="E71" s="451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3"/>
      <c r="R71" s="453"/>
      <c r="S71" s="453"/>
      <c r="T71" s="454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hidden="1" customHeight="1" x14ac:dyDescent="0.25">
      <c r="A72" s="61" t="s">
        <v>154</v>
      </c>
      <c r="B72" s="61" t="s">
        <v>155</v>
      </c>
      <c r="C72" s="35">
        <v>4301011458</v>
      </c>
      <c r="D72" s="451">
        <v>4680115881525</v>
      </c>
      <c r="E72" s="451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485" t="s">
        <v>156</v>
      </c>
      <c r="Q72" s="453"/>
      <c r="R72" s="453"/>
      <c r="S72" s="453"/>
      <c r="T72" s="454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158</v>
      </c>
      <c r="B73" s="61" t="s">
        <v>159</v>
      </c>
      <c r="C73" s="35">
        <v>4301012008</v>
      </c>
      <c r="D73" s="451">
        <v>4680115881525</v>
      </c>
      <c r="E73" s="451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486" t="s">
        <v>160</v>
      </c>
      <c r="Q73" s="453"/>
      <c r="R73" s="453"/>
      <c r="S73" s="453"/>
      <c r="T73" s="454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hidden="1" customHeight="1" x14ac:dyDescent="0.25">
      <c r="A74" s="61" t="s">
        <v>162</v>
      </c>
      <c r="B74" s="61" t="s">
        <v>163</v>
      </c>
      <c r="C74" s="35">
        <v>4301011437</v>
      </c>
      <c r="D74" s="451">
        <v>4680115881419</v>
      </c>
      <c r="E74" s="451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3"/>
      <c r="R74" s="453"/>
      <c r="S74" s="453"/>
      <c r="T74" s="454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58"/>
      <c r="B75" s="458"/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9"/>
      <c r="P75" s="455" t="s">
        <v>43</v>
      </c>
      <c r="Q75" s="456"/>
      <c r="R75" s="456"/>
      <c r="S75" s="456"/>
      <c r="T75" s="456"/>
      <c r="U75" s="456"/>
      <c r="V75" s="457"/>
      <c r="W75" s="41" t="s">
        <v>42</v>
      </c>
      <c r="X75" s="42">
        <f>IFERROR(X68/H68,"0")+IFERROR(X69/H69,"0")+IFERROR(X70/H70,"0")+IFERROR(X71/H71,"0")+IFERROR(X72/H72,"0")+IFERROR(X73/H73,"0")+IFERROR(X74/H74,"0")</f>
        <v>6.481481481481481</v>
      </c>
      <c r="Y75" s="42">
        <f>IFERROR(Y68/H68,"0")+IFERROR(Y69/H69,"0")+IFERROR(Y70/H70,"0")+IFERROR(Y71/H71,"0")+IFERROR(Y72/H72,"0")+IFERROR(Y73/H73,"0")+IFERROR(Y74/H74,"0")</f>
        <v>7</v>
      </c>
      <c r="Z75" s="42">
        <f>IFERROR(IF(Z68="",0,Z68),"0")+IFERROR(IF(Z69="",0,Z69),"0")+IFERROR(IF(Z70="",0,Z70),"0")+IFERROR(IF(Z71="",0,Z71),"0")+IFERROR(IF(Z72="",0,Z72),"0")+IFERROR(IF(Z73="",0,Z73),"0")+IFERROR(IF(Z74="",0,Z74),"0")</f>
        <v>0.14273</v>
      </c>
      <c r="AA75" s="65"/>
      <c r="AB75" s="65"/>
      <c r="AC75" s="65"/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1" t="s">
        <v>0</v>
      </c>
      <c r="X76" s="42">
        <f>IFERROR(SUM(X68:X74),"0")</f>
        <v>70</v>
      </c>
      <c r="Y76" s="42">
        <f>IFERROR(SUM(Y68:Y74),"0")</f>
        <v>75.600000000000009</v>
      </c>
      <c r="Z76" s="41"/>
      <c r="AA76" s="65"/>
      <c r="AB76" s="65"/>
      <c r="AC76" s="65"/>
    </row>
    <row r="77" spans="1:68" ht="14.25" hidden="1" customHeight="1" x14ac:dyDescent="0.25">
      <c r="A77" s="450" t="s">
        <v>164</v>
      </c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  <c r="AA77" s="64"/>
      <c r="AB77" s="64"/>
      <c r="AC77" s="64"/>
    </row>
    <row r="78" spans="1:68" ht="27" hidden="1" customHeight="1" x14ac:dyDescent="0.25">
      <c r="A78" s="61" t="s">
        <v>165</v>
      </c>
      <c r="B78" s="61" t="s">
        <v>166</v>
      </c>
      <c r="C78" s="35">
        <v>4301020234</v>
      </c>
      <c r="D78" s="451">
        <v>4680115881440</v>
      </c>
      <c r="E78" s="451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3"/>
      <c r="R78" s="453"/>
      <c r="S78" s="453"/>
      <c r="T78" s="454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hidden="1" customHeight="1" x14ac:dyDescent="0.25">
      <c r="A79" s="61" t="s">
        <v>167</v>
      </c>
      <c r="B79" s="61" t="s">
        <v>168</v>
      </c>
      <c r="C79" s="35">
        <v>4301020232</v>
      </c>
      <c r="D79" s="451">
        <v>4680115881433</v>
      </c>
      <c r="E79" s="451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3"/>
      <c r="R79" s="453"/>
      <c r="S79" s="453"/>
      <c r="T79" s="454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idden="1" x14ac:dyDescent="0.2">
      <c r="A80" s="458"/>
      <c r="B80" s="458"/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9"/>
      <c r="P80" s="455" t="s">
        <v>43</v>
      </c>
      <c r="Q80" s="456"/>
      <c r="R80" s="456"/>
      <c r="S80" s="456"/>
      <c r="T80" s="456"/>
      <c r="U80" s="456"/>
      <c r="V80" s="457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hidden="1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hidden="1" customHeight="1" x14ac:dyDescent="0.25">
      <c r="A82" s="450" t="s">
        <v>79</v>
      </c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  <c r="AA82" s="64"/>
      <c r="AB82" s="64"/>
      <c r="AC82" s="64"/>
    </row>
    <row r="83" spans="1:68" ht="16.5" hidden="1" customHeight="1" x14ac:dyDescent="0.25">
      <c r="A83" s="61" t="s">
        <v>169</v>
      </c>
      <c r="B83" s="61" t="s">
        <v>170</v>
      </c>
      <c r="C83" s="35">
        <v>4301031242</v>
      </c>
      <c r="D83" s="451">
        <v>4680115885066</v>
      </c>
      <c r="E83" s="451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90" t="s">
        <v>171</v>
      </c>
      <c r="Q83" s="453"/>
      <c r="R83" s="453"/>
      <c r="S83" s="453"/>
      <c r="T83" s="454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hidden="1" customHeight="1" x14ac:dyDescent="0.25">
      <c r="A84" s="61" t="s">
        <v>173</v>
      </c>
      <c r="B84" s="61" t="s">
        <v>174</v>
      </c>
      <c r="C84" s="35">
        <v>4301031243</v>
      </c>
      <c r="D84" s="451">
        <v>4680115885073</v>
      </c>
      <c r="E84" s="451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491" t="s">
        <v>175</v>
      </c>
      <c r="Q84" s="453"/>
      <c r="R84" s="453"/>
      <c r="S84" s="453"/>
      <c r="T84" s="454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hidden="1" customHeight="1" x14ac:dyDescent="0.25">
      <c r="A85" s="61" t="s">
        <v>176</v>
      </c>
      <c r="B85" s="61" t="s">
        <v>177</v>
      </c>
      <c r="C85" s="35">
        <v>4301031240</v>
      </c>
      <c r="D85" s="451">
        <v>4680115885042</v>
      </c>
      <c r="E85" s="451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92" t="s">
        <v>178</v>
      </c>
      <c r="Q85" s="453"/>
      <c r="R85" s="453"/>
      <c r="S85" s="453"/>
      <c r="T85" s="454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hidden="1" customHeight="1" x14ac:dyDescent="0.25">
      <c r="A86" s="61" t="s">
        <v>179</v>
      </c>
      <c r="B86" s="61" t="s">
        <v>180</v>
      </c>
      <c r="C86" s="35">
        <v>4301031241</v>
      </c>
      <c r="D86" s="451">
        <v>4680115885059</v>
      </c>
      <c r="E86" s="451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93" t="s">
        <v>181</v>
      </c>
      <c r="Q86" s="453"/>
      <c r="R86" s="453"/>
      <c r="S86" s="453"/>
      <c r="T86" s="454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hidden="1" customHeight="1" x14ac:dyDescent="0.25">
      <c r="A87" s="61" t="s">
        <v>182</v>
      </c>
      <c r="B87" s="61" t="s">
        <v>183</v>
      </c>
      <c r="C87" s="35">
        <v>4301031315</v>
      </c>
      <c r="D87" s="451">
        <v>4680115885080</v>
      </c>
      <c r="E87" s="451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494" t="s">
        <v>184</v>
      </c>
      <c r="Q87" s="453"/>
      <c r="R87" s="453"/>
      <c r="S87" s="453"/>
      <c r="T87" s="454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185</v>
      </c>
      <c r="B88" s="61" t="s">
        <v>186</v>
      </c>
      <c r="C88" s="35">
        <v>4301031316</v>
      </c>
      <c r="D88" s="451">
        <v>4680115885097</v>
      </c>
      <c r="E88" s="451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5" t="s">
        <v>187</v>
      </c>
      <c r="Q88" s="453"/>
      <c r="R88" s="453"/>
      <c r="S88" s="453"/>
      <c r="T88" s="454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idden="1" x14ac:dyDescent="0.2">
      <c r="A89" s="458"/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9"/>
      <c r="P89" s="455" t="s">
        <v>43</v>
      </c>
      <c r="Q89" s="456"/>
      <c r="R89" s="456"/>
      <c r="S89" s="456"/>
      <c r="T89" s="456"/>
      <c r="U89" s="456"/>
      <c r="V89" s="457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hidden="1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hidden="1" customHeight="1" x14ac:dyDescent="0.25">
      <c r="A91" s="450" t="s">
        <v>84</v>
      </c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  <c r="AA91" s="64"/>
      <c r="AB91" s="64"/>
      <c r="AC91" s="64"/>
    </row>
    <row r="92" spans="1:68" ht="16.5" hidden="1" customHeight="1" x14ac:dyDescent="0.25">
      <c r="A92" s="61" t="s">
        <v>188</v>
      </c>
      <c r="B92" s="61" t="s">
        <v>189</v>
      </c>
      <c r="C92" s="35">
        <v>4301051827</v>
      </c>
      <c r="D92" s="451">
        <v>4680115884403</v>
      </c>
      <c r="E92" s="451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6" t="s">
        <v>190</v>
      </c>
      <c r="Q92" s="453"/>
      <c r="R92" s="453"/>
      <c r="S92" s="453"/>
      <c r="T92" s="454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hidden="1" customHeight="1" x14ac:dyDescent="0.25">
      <c r="A93" s="61" t="s">
        <v>191</v>
      </c>
      <c r="B93" s="61" t="s">
        <v>192</v>
      </c>
      <c r="C93" s="35">
        <v>4301051837</v>
      </c>
      <c r="D93" s="451">
        <v>4680115884311</v>
      </c>
      <c r="E93" s="451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497" t="s">
        <v>193</v>
      </c>
      <c r="Q93" s="453"/>
      <c r="R93" s="453"/>
      <c r="S93" s="453"/>
      <c r="T93" s="454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idden="1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9"/>
      <c r="P94" s="455" t="s">
        <v>43</v>
      </c>
      <c r="Q94" s="456"/>
      <c r="R94" s="456"/>
      <c r="S94" s="456"/>
      <c r="T94" s="456"/>
      <c r="U94" s="456"/>
      <c r="V94" s="457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hidden="1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hidden="1" customHeight="1" x14ac:dyDescent="0.25">
      <c r="A96" s="450" t="s">
        <v>194</v>
      </c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64"/>
      <c r="AB96" s="64"/>
      <c r="AC96" s="64"/>
    </row>
    <row r="97" spans="1:68" ht="27" hidden="1" customHeight="1" x14ac:dyDescent="0.25">
      <c r="A97" s="61" t="s">
        <v>195</v>
      </c>
      <c r="B97" s="61" t="s">
        <v>196</v>
      </c>
      <c r="C97" s="35">
        <v>4301060366</v>
      </c>
      <c r="D97" s="451">
        <v>4680115881532</v>
      </c>
      <c r="E97" s="451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3"/>
      <c r="R97" s="453"/>
      <c r="S97" s="453"/>
      <c r="T97" s="454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195</v>
      </c>
      <c r="B98" s="61" t="s">
        <v>197</v>
      </c>
      <c r="C98" s="35">
        <v>4301060371</v>
      </c>
      <c r="D98" s="451">
        <v>4680115881532</v>
      </c>
      <c r="E98" s="451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198</v>
      </c>
      <c r="B99" s="61" t="s">
        <v>199</v>
      </c>
      <c r="C99" s="35">
        <v>4301060351</v>
      </c>
      <c r="D99" s="451">
        <v>4680115881464</v>
      </c>
      <c r="E99" s="451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5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3"/>
      <c r="R99" s="453"/>
      <c r="S99" s="453"/>
      <c r="T99" s="454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idden="1" x14ac:dyDescent="0.2">
      <c r="A100" s="458"/>
      <c r="B100" s="458"/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9"/>
      <c r="P100" s="455" t="s">
        <v>43</v>
      </c>
      <c r="Q100" s="456"/>
      <c r="R100" s="456"/>
      <c r="S100" s="456"/>
      <c r="T100" s="456"/>
      <c r="U100" s="456"/>
      <c r="V100" s="457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hidden="1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hidden="1" customHeight="1" x14ac:dyDescent="0.25">
      <c r="A102" s="449" t="s">
        <v>200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3"/>
      <c r="AB102" s="63"/>
      <c r="AC102" s="63"/>
    </row>
    <row r="103" spans="1:68" ht="14.25" hidden="1" customHeight="1" x14ac:dyDescent="0.25">
      <c r="A103" s="450" t="s">
        <v>123</v>
      </c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450"/>
      <c r="V103" s="450"/>
      <c r="W103" s="450"/>
      <c r="X103" s="450"/>
      <c r="Y103" s="450"/>
      <c r="Z103" s="450"/>
      <c r="AA103" s="64"/>
      <c r="AB103" s="64"/>
      <c r="AC103" s="64"/>
    </row>
    <row r="104" spans="1:68" ht="27" hidden="1" customHeight="1" x14ac:dyDescent="0.25">
      <c r="A104" s="61" t="s">
        <v>201</v>
      </c>
      <c r="B104" s="61" t="s">
        <v>202</v>
      </c>
      <c r="C104" s="35">
        <v>4301011468</v>
      </c>
      <c r="D104" s="451">
        <v>4680115881327</v>
      </c>
      <c r="E104" s="451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3"/>
      <c r="R104" s="453"/>
      <c r="S104" s="453"/>
      <c r="T104" s="454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hidden="1" customHeight="1" x14ac:dyDescent="0.25">
      <c r="A105" s="61" t="s">
        <v>203</v>
      </c>
      <c r="B105" s="61" t="s">
        <v>204</v>
      </c>
      <c r="C105" s="35">
        <v>4301011476</v>
      </c>
      <c r="D105" s="451">
        <v>4680115881518</v>
      </c>
      <c r="E105" s="451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5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3"/>
      <c r="R105" s="453"/>
      <c r="S105" s="453"/>
      <c r="T105" s="454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hidden="1" customHeight="1" x14ac:dyDescent="0.25">
      <c r="A106" s="61" t="s">
        <v>205</v>
      </c>
      <c r="B106" s="61" t="s">
        <v>206</v>
      </c>
      <c r="C106" s="35">
        <v>4301012007</v>
      </c>
      <c r="D106" s="451">
        <v>4680115881303</v>
      </c>
      <c r="E106" s="451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503" t="s">
        <v>207</v>
      </c>
      <c r="Q106" s="453"/>
      <c r="R106" s="453"/>
      <c r="S106" s="453"/>
      <c r="T106" s="454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idden="1" x14ac:dyDescent="0.2">
      <c r="A107" s="458"/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9"/>
      <c r="P107" s="455" t="s">
        <v>43</v>
      </c>
      <c r="Q107" s="456"/>
      <c r="R107" s="456"/>
      <c r="S107" s="456"/>
      <c r="T107" s="456"/>
      <c r="U107" s="456"/>
      <c r="V107" s="457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hidden="1" x14ac:dyDescent="0.2">
      <c r="A108" s="458"/>
      <c r="B108" s="458"/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9"/>
      <c r="P108" s="455" t="s">
        <v>43</v>
      </c>
      <c r="Q108" s="456"/>
      <c r="R108" s="456"/>
      <c r="S108" s="456"/>
      <c r="T108" s="456"/>
      <c r="U108" s="456"/>
      <c r="V108" s="457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hidden="1" customHeight="1" x14ac:dyDescent="0.25">
      <c r="A109" s="450" t="s">
        <v>84</v>
      </c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64"/>
      <c r="AB109" s="64"/>
      <c r="AC109" s="64"/>
    </row>
    <row r="110" spans="1:68" ht="27" customHeight="1" x14ac:dyDescent="0.25">
      <c r="A110" s="61" t="s">
        <v>208</v>
      </c>
      <c r="B110" s="61" t="s">
        <v>209</v>
      </c>
      <c r="C110" s="35">
        <v>4301051437</v>
      </c>
      <c r="D110" s="451">
        <v>4607091386967</v>
      </c>
      <c r="E110" s="451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3"/>
      <c r="R110" s="453"/>
      <c r="S110" s="453"/>
      <c r="T110" s="454"/>
      <c r="U110" s="38" t="s">
        <v>48</v>
      </c>
      <c r="V110" s="38" t="s">
        <v>48</v>
      </c>
      <c r="W110" s="39" t="s">
        <v>0</v>
      </c>
      <c r="X110" s="57">
        <v>30</v>
      </c>
      <c r="Y110" s="54">
        <f>IFERROR(IF(X110="",0,CEILING((X110/$H110),1)*$H110),"")</f>
        <v>32.4</v>
      </c>
      <c r="Z110" s="40">
        <f>IFERROR(IF(Y110=0,"",ROUNDUP(Y110/H110,0)*0.02175),"")</f>
        <v>8.6999999999999994E-2</v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32.088888888888896</v>
      </c>
      <c r="BN110" s="76">
        <f>IFERROR(Y110*I110/H110,"0")</f>
        <v>34.655999999999999</v>
      </c>
      <c r="BO110" s="76">
        <f>IFERROR(1/J110*(X110/H110),"0")</f>
        <v>6.6137566137566134E-2</v>
      </c>
      <c r="BP110" s="76">
        <f>IFERROR(1/J110*(Y110/H110),"0")</f>
        <v>7.1428571428571425E-2</v>
      </c>
    </row>
    <row r="111" spans="1:68" ht="27" hidden="1" customHeight="1" x14ac:dyDescent="0.25">
      <c r="A111" s="61" t="s">
        <v>208</v>
      </c>
      <c r="B111" s="61" t="s">
        <v>210</v>
      </c>
      <c r="C111" s="35">
        <v>4301051543</v>
      </c>
      <c r="D111" s="451">
        <v>4607091386967</v>
      </c>
      <c r="E111" s="451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3"/>
      <c r="R111" s="453"/>
      <c r="S111" s="453"/>
      <c r="T111" s="454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hidden="1" customHeight="1" x14ac:dyDescent="0.25">
      <c r="A112" s="61" t="s">
        <v>211</v>
      </c>
      <c r="B112" s="61" t="s">
        <v>212</v>
      </c>
      <c r="C112" s="35">
        <v>4301051436</v>
      </c>
      <c r="D112" s="451">
        <v>4607091385731</v>
      </c>
      <c r="E112" s="451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3"/>
      <c r="R112" s="453"/>
      <c r="S112" s="453"/>
      <c r="T112" s="454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hidden="1" customHeight="1" x14ac:dyDescent="0.25">
      <c r="A113" s="61" t="s">
        <v>213</v>
      </c>
      <c r="B113" s="61" t="s">
        <v>214</v>
      </c>
      <c r="C113" s="35">
        <v>4301051438</v>
      </c>
      <c r="D113" s="451">
        <v>4680115880894</v>
      </c>
      <c r="E113" s="451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5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3"/>
      <c r="R113" s="453"/>
      <c r="S113" s="453"/>
      <c r="T113" s="454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215</v>
      </c>
      <c r="B114" s="61" t="s">
        <v>216</v>
      </c>
      <c r="C114" s="35">
        <v>4301051439</v>
      </c>
      <c r="D114" s="451">
        <v>4680115880214</v>
      </c>
      <c r="E114" s="451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3"/>
      <c r="R114" s="453"/>
      <c r="S114" s="453"/>
      <c r="T114" s="454"/>
      <c r="U114" s="38" t="s">
        <v>48</v>
      </c>
      <c r="V114" s="38" t="s">
        <v>48</v>
      </c>
      <c r="W114" s="39" t="s">
        <v>0</v>
      </c>
      <c r="X114" s="57">
        <v>67</v>
      </c>
      <c r="Y114" s="54">
        <f>IFERROR(IF(X114="",0,CEILING((X114/$H114),1)*$H114),"")</f>
        <v>67.5</v>
      </c>
      <c r="Z114" s="40">
        <f>IFERROR(IF(Y114=0,"",ROUNDUP(Y114/H114,0)*0.00937),"")</f>
        <v>0.23424999999999999</v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74.146666666666661</v>
      </c>
      <c r="BN114" s="76">
        <f>IFERROR(Y114*I114/H114,"0")</f>
        <v>74.699999999999989</v>
      </c>
      <c r="BO114" s="76">
        <f>IFERROR(1/J114*(X114/H114),"0")</f>
        <v>0.2067901234567901</v>
      </c>
      <c r="BP114" s="76">
        <f>IFERROR(1/J114*(Y114/H114),"0")</f>
        <v>0.20833333333333334</v>
      </c>
    </row>
    <row r="115" spans="1:68" x14ac:dyDescent="0.2">
      <c r="A115" s="458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9"/>
      <c r="P115" s="455" t="s">
        <v>43</v>
      </c>
      <c r="Q115" s="456"/>
      <c r="R115" s="456"/>
      <c r="S115" s="456"/>
      <c r="T115" s="456"/>
      <c r="U115" s="456"/>
      <c r="V115" s="457"/>
      <c r="W115" s="41" t="s">
        <v>42</v>
      </c>
      <c r="X115" s="42">
        <f>IFERROR(X110/H110,"0")+IFERROR(X111/H111,"0")+IFERROR(X112/H112,"0")+IFERROR(X113/H113,"0")+IFERROR(X114/H114,"0")</f>
        <v>28.518518518518515</v>
      </c>
      <c r="Y115" s="42">
        <f>IFERROR(Y110/H110,"0")+IFERROR(Y111/H111,"0")+IFERROR(Y112/H112,"0")+IFERROR(Y113/H113,"0")+IFERROR(Y114/H114,"0")</f>
        <v>29</v>
      </c>
      <c r="Z115" s="42">
        <f>IFERROR(IF(Z110="",0,Z110),"0")+IFERROR(IF(Z111="",0,Z111),"0")+IFERROR(IF(Z112="",0,Z112),"0")+IFERROR(IF(Z113="",0,Z113),"0")+IFERROR(IF(Z114="",0,Z114),"0")</f>
        <v>0.32124999999999998</v>
      </c>
      <c r="AA115" s="65"/>
      <c r="AB115" s="65"/>
      <c r="AC115" s="65"/>
    </row>
    <row r="116" spans="1:68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9"/>
      <c r="P116" s="455" t="s">
        <v>43</v>
      </c>
      <c r="Q116" s="456"/>
      <c r="R116" s="456"/>
      <c r="S116" s="456"/>
      <c r="T116" s="456"/>
      <c r="U116" s="456"/>
      <c r="V116" s="457"/>
      <c r="W116" s="41" t="s">
        <v>0</v>
      </c>
      <c r="X116" s="42">
        <f>IFERROR(SUM(X110:X114),"0")</f>
        <v>97</v>
      </c>
      <c r="Y116" s="42">
        <f>IFERROR(SUM(Y110:Y114),"0")</f>
        <v>99.9</v>
      </c>
      <c r="Z116" s="41"/>
      <c r="AA116" s="65"/>
      <c r="AB116" s="65"/>
      <c r="AC116" s="65"/>
    </row>
    <row r="117" spans="1:68" ht="16.5" hidden="1" customHeight="1" x14ac:dyDescent="0.25">
      <c r="A117" s="449" t="s">
        <v>217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3"/>
      <c r="AB117" s="63"/>
      <c r="AC117" s="63"/>
    </row>
    <row r="118" spans="1:68" ht="14.25" hidden="1" customHeight="1" x14ac:dyDescent="0.25">
      <c r="A118" s="450" t="s">
        <v>123</v>
      </c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450"/>
      <c r="V118" s="450"/>
      <c r="W118" s="450"/>
      <c r="X118" s="450"/>
      <c r="Y118" s="450"/>
      <c r="Z118" s="450"/>
      <c r="AA118" s="64"/>
      <c r="AB118" s="64"/>
      <c r="AC118" s="64"/>
    </row>
    <row r="119" spans="1:68" ht="16.5" hidden="1" customHeight="1" x14ac:dyDescent="0.25">
      <c r="A119" s="61" t="s">
        <v>218</v>
      </c>
      <c r="B119" s="61" t="s">
        <v>219</v>
      </c>
      <c r="C119" s="35">
        <v>4301011514</v>
      </c>
      <c r="D119" s="451">
        <v>4680115882133</v>
      </c>
      <c r="E119" s="451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3"/>
      <c r="R119" s="453"/>
      <c r="S119" s="453"/>
      <c r="T119" s="454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218</v>
      </c>
      <c r="B120" s="61" t="s">
        <v>220</v>
      </c>
      <c r="C120" s="35">
        <v>4301011703</v>
      </c>
      <c r="D120" s="451">
        <v>4680115882133</v>
      </c>
      <c r="E120" s="451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3"/>
      <c r="R120" s="453"/>
      <c r="S120" s="453"/>
      <c r="T120" s="454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221</v>
      </c>
      <c r="B121" s="61" t="s">
        <v>222</v>
      </c>
      <c r="C121" s="35">
        <v>4301011417</v>
      </c>
      <c r="D121" s="451">
        <v>4680115880269</v>
      </c>
      <c r="E121" s="451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3"/>
      <c r="R121" s="453"/>
      <c r="S121" s="453"/>
      <c r="T121" s="454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223</v>
      </c>
      <c r="B122" s="61" t="s">
        <v>224</v>
      </c>
      <c r="C122" s="35">
        <v>4301011415</v>
      </c>
      <c r="D122" s="451">
        <v>4680115880429</v>
      </c>
      <c r="E122" s="451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3"/>
      <c r="R122" s="453"/>
      <c r="S122" s="453"/>
      <c r="T122" s="454"/>
      <c r="U122" s="38" t="s">
        <v>48</v>
      </c>
      <c r="V122" s="38" t="s">
        <v>48</v>
      </c>
      <c r="W122" s="39" t="s">
        <v>0</v>
      </c>
      <c r="X122" s="57">
        <v>21</v>
      </c>
      <c r="Y122" s="54">
        <f>IFERROR(IF(X122="",0,CEILING((X122/$H122),1)*$H122),"")</f>
        <v>22.5</v>
      </c>
      <c r="Z122" s="40">
        <f>IFERROR(IF(Y122=0,"",ROUNDUP(Y122/H122,0)*0.00937),"")</f>
        <v>4.6850000000000003E-2</v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22.12</v>
      </c>
      <c r="BN122" s="76">
        <f>IFERROR(Y122*I122/H122,"0")</f>
        <v>23.700000000000003</v>
      </c>
      <c r="BO122" s="76">
        <f>IFERROR(1/J122*(X122/H122),"0")</f>
        <v>3.888888888888889E-2</v>
      </c>
      <c r="BP122" s="76">
        <f>IFERROR(1/J122*(Y122/H122),"0")</f>
        <v>4.1666666666666664E-2</v>
      </c>
    </row>
    <row r="123" spans="1:68" ht="16.5" hidden="1" customHeight="1" x14ac:dyDescent="0.25">
      <c r="A123" s="61" t="s">
        <v>225</v>
      </c>
      <c r="B123" s="61" t="s">
        <v>226</v>
      </c>
      <c r="C123" s="35">
        <v>4301011462</v>
      </c>
      <c r="D123" s="451">
        <v>4680115881457</v>
      </c>
      <c r="E123" s="451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5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3"/>
      <c r="R123" s="453"/>
      <c r="S123" s="453"/>
      <c r="T123" s="454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458"/>
      <c r="B124" s="458"/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9"/>
      <c r="P124" s="455" t="s">
        <v>43</v>
      </c>
      <c r="Q124" s="456"/>
      <c r="R124" s="456"/>
      <c r="S124" s="456"/>
      <c r="T124" s="456"/>
      <c r="U124" s="456"/>
      <c r="V124" s="457"/>
      <c r="W124" s="41" t="s">
        <v>42</v>
      </c>
      <c r="X124" s="42">
        <f>IFERROR(X119/H119,"0")+IFERROR(X120/H120,"0")+IFERROR(X121/H121,"0")+IFERROR(X122/H122,"0")+IFERROR(X123/H123,"0")</f>
        <v>4.666666666666667</v>
      </c>
      <c r="Y124" s="42">
        <f>IFERROR(Y119/H119,"0")+IFERROR(Y120/H120,"0")+IFERROR(Y121/H121,"0")+IFERROR(Y122/H122,"0")+IFERROR(Y123/H123,"0")</f>
        <v>5</v>
      </c>
      <c r="Z124" s="42">
        <f>IFERROR(IF(Z119="",0,Z119),"0")+IFERROR(IF(Z120="",0,Z120),"0")+IFERROR(IF(Z121="",0,Z121),"0")+IFERROR(IF(Z122="",0,Z122),"0")+IFERROR(IF(Z123="",0,Z123),"0")</f>
        <v>4.6850000000000003E-2</v>
      </c>
      <c r="AA124" s="65"/>
      <c r="AB124" s="65"/>
      <c r="AC124" s="65"/>
    </row>
    <row r="125" spans="1:68" x14ac:dyDescent="0.2">
      <c r="A125" s="458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9"/>
      <c r="P125" s="455" t="s">
        <v>43</v>
      </c>
      <c r="Q125" s="456"/>
      <c r="R125" s="456"/>
      <c r="S125" s="456"/>
      <c r="T125" s="456"/>
      <c r="U125" s="456"/>
      <c r="V125" s="457"/>
      <c r="W125" s="41" t="s">
        <v>0</v>
      </c>
      <c r="X125" s="42">
        <f>IFERROR(SUM(X119:X123),"0")</f>
        <v>21</v>
      </c>
      <c r="Y125" s="42">
        <f>IFERROR(SUM(Y119:Y123),"0")</f>
        <v>22.5</v>
      </c>
      <c r="Z125" s="41"/>
      <c r="AA125" s="65"/>
      <c r="AB125" s="65"/>
      <c r="AC125" s="65"/>
    </row>
    <row r="126" spans="1:68" ht="14.25" hidden="1" customHeight="1" x14ac:dyDescent="0.25">
      <c r="A126" s="450" t="s">
        <v>164</v>
      </c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64"/>
      <c r="AB126" s="64"/>
      <c r="AC126" s="64"/>
    </row>
    <row r="127" spans="1:68" ht="16.5" hidden="1" customHeight="1" x14ac:dyDescent="0.25">
      <c r="A127" s="61" t="s">
        <v>227</v>
      </c>
      <c r="B127" s="61" t="s">
        <v>228</v>
      </c>
      <c r="C127" s="35">
        <v>4301020235</v>
      </c>
      <c r="D127" s="451">
        <v>4680115881488</v>
      </c>
      <c r="E127" s="451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3"/>
      <c r="R127" s="453"/>
      <c r="S127" s="453"/>
      <c r="T127" s="454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229</v>
      </c>
      <c r="B128" s="61" t="s">
        <v>230</v>
      </c>
      <c r="C128" s="35">
        <v>4301020258</v>
      </c>
      <c r="D128" s="451">
        <v>4680115882775</v>
      </c>
      <c r="E128" s="451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5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3"/>
      <c r="R128" s="453"/>
      <c r="S128" s="453"/>
      <c r="T128" s="454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231</v>
      </c>
      <c r="B129" s="61" t="s">
        <v>232</v>
      </c>
      <c r="C129" s="35">
        <v>4301020217</v>
      </c>
      <c r="D129" s="451">
        <v>4680115880658</v>
      </c>
      <c r="E129" s="45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3"/>
      <c r="R129" s="453"/>
      <c r="S129" s="453"/>
      <c r="T129" s="454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idden="1" x14ac:dyDescent="0.2">
      <c r="A130" s="458"/>
      <c r="B130" s="458"/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8"/>
      <c r="O130" s="459"/>
      <c r="P130" s="455" t="s">
        <v>43</v>
      </c>
      <c r="Q130" s="456"/>
      <c r="R130" s="456"/>
      <c r="S130" s="456"/>
      <c r="T130" s="456"/>
      <c r="U130" s="456"/>
      <c r="V130" s="457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hidden="1" x14ac:dyDescent="0.2">
      <c r="A131" s="458"/>
      <c r="B131" s="458"/>
      <c r="C131" s="458"/>
      <c r="D131" s="458"/>
      <c r="E131" s="458"/>
      <c r="F131" s="458"/>
      <c r="G131" s="458"/>
      <c r="H131" s="458"/>
      <c r="I131" s="458"/>
      <c r="J131" s="458"/>
      <c r="K131" s="458"/>
      <c r="L131" s="458"/>
      <c r="M131" s="458"/>
      <c r="N131" s="458"/>
      <c r="O131" s="459"/>
      <c r="P131" s="455" t="s">
        <v>43</v>
      </c>
      <c r="Q131" s="456"/>
      <c r="R131" s="456"/>
      <c r="S131" s="456"/>
      <c r="T131" s="456"/>
      <c r="U131" s="456"/>
      <c r="V131" s="457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hidden="1" customHeight="1" x14ac:dyDescent="0.25">
      <c r="A132" s="450" t="s">
        <v>84</v>
      </c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450"/>
      <c r="AA132" s="64"/>
      <c r="AB132" s="64"/>
      <c r="AC132" s="64"/>
    </row>
    <row r="133" spans="1:68" ht="16.5" customHeight="1" x14ac:dyDescent="0.25">
      <c r="A133" s="61" t="s">
        <v>233</v>
      </c>
      <c r="B133" s="61" t="s">
        <v>234</v>
      </c>
      <c r="C133" s="35">
        <v>4301051360</v>
      </c>
      <c r="D133" s="451">
        <v>4607091385168</v>
      </c>
      <c r="E133" s="451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3"/>
      <c r="R133" s="453"/>
      <c r="S133" s="453"/>
      <c r="T133" s="454"/>
      <c r="U133" s="38" t="s">
        <v>48</v>
      </c>
      <c r="V133" s="38" t="s">
        <v>48</v>
      </c>
      <c r="W133" s="39" t="s">
        <v>0</v>
      </c>
      <c r="X133" s="57">
        <v>260</v>
      </c>
      <c r="Y133" s="54">
        <f t="shared" ref="Y133:Y138" si="21">IFERROR(IF(X133="",0,CEILING((X133/$H133),1)*$H133),"")</f>
        <v>267.3</v>
      </c>
      <c r="Z133" s="40">
        <f>IFERROR(IF(Y133=0,"",ROUNDUP(Y133/H133,0)*0.02175),"")</f>
        <v>0.71775</v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277.9111111111111</v>
      </c>
      <c r="BN133" s="76">
        <f t="shared" ref="BN133:BN138" si="23">IFERROR(Y133*I133/H133,"0")</f>
        <v>285.714</v>
      </c>
      <c r="BO133" s="76">
        <f t="shared" ref="BO133:BO138" si="24">IFERROR(1/J133*(X133/H133),"0")</f>
        <v>0.57319223985890655</v>
      </c>
      <c r="BP133" s="76">
        <f t="shared" ref="BP133:BP138" si="25">IFERROR(1/J133*(Y133/H133),"0")</f>
        <v>0.5892857142857143</v>
      </c>
    </row>
    <row r="134" spans="1:68" ht="16.5" hidden="1" customHeight="1" x14ac:dyDescent="0.25">
      <c r="A134" s="61" t="s">
        <v>233</v>
      </c>
      <c r="B134" s="61" t="s">
        <v>235</v>
      </c>
      <c r="C134" s="35">
        <v>4301051612</v>
      </c>
      <c r="D134" s="451">
        <v>4607091385168</v>
      </c>
      <c r="E134" s="451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3"/>
      <c r="R134" s="453"/>
      <c r="S134" s="453"/>
      <c r="T134" s="454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hidden="1" customHeight="1" x14ac:dyDescent="0.25">
      <c r="A135" s="61" t="s">
        <v>236</v>
      </c>
      <c r="B135" s="61" t="s">
        <v>237</v>
      </c>
      <c r="C135" s="35">
        <v>4301051362</v>
      </c>
      <c r="D135" s="451">
        <v>4607091383256</v>
      </c>
      <c r="E135" s="451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3"/>
      <c r="R135" s="453"/>
      <c r="S135" s="453"/>
      <c r="T135" s="454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hidden="1" customHeight="1" x14ac:dyDescent="0.25">
      <c r="A136" s="61" t="s">
        <v>238</v>
      </c>
      <c r="B136" s="61" t="s">
        <v>239</v>
      </c>
      <c r="C136" s="35">
        <v>4301051358</v>
      </c>
      <c r="D136" s="451">
        <v>4607091385748</v>
      </c>
      <c r="E136" s="451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3"/>
      <c r="R136" s="453"/>
      <c r="S136" s="453"/>
      <c r="T136" s="454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240</v>
      </c>
      <c r="B137" s="61" t="s">
        <v>241</v>
      </c>
      <c r="C137" s="35">
        <v>4301051738</v>
      </c>
      <c r="D137" s="451">
        <v>4680115884533</v>
      </c>
      <c r="E137" s="451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3"/>
      <c r="R137" s="453"/>
      <c r="S137" s="453"/>
      <c r="T137" s="454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hidden="1" customHeight="1" x14ac:dyDescent="0.25">
      <c r="A138" s="61" t="s">
        <v>242</v>
      </c>
      <c r="B138" s="61" t="s">
        <v>243</v>
      </c>
      <c r="C138" s="35">
        <v>4301051480</v>
      </c>
      <c r="D138" s="451">
        <v>4680115882645</v>
      </c>
      <c r="E138" s="451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3"/>
      <c r="R138" s="453"/>
      <c r="S138" s="453"/>
      <c r="T138" s="454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x14ac:dyDescent="0.2">
      <c r="A139" s="458"/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59"/>
      <c r="P139" s="455" t="s">
        <v>43</v>
      </c>
      <c r="Q139" s="456"/>
      <c r="R139" s="456"/>
      <c r="S139" s="456"/>
      <c r="T139" s="456"/>
      <c r="U139" s="456"/>
      <c r="V139" s="457"/>
      <c r="W139" s="41" t="s">
        <v>42</v>
      </c>
      <c r="X139" s="42">
        <f>IFERROR(X133/H133,"0")+IFERROR(X134/H134,"0")+IFERROR(X135/H135,"0")+IFERROR(X136/H136,"0")+IFERROR(X137/H137,"0")+IFERROR(X138/H138,"0")</f>
        <v>32.098765432098766</v>
      </c>
      <c r="Y139" s="42">
        <f>IFERROR(Y133/H133,"0")+IFERROR(Y134/H134,"0")+IFERROR(Y135/H135,"0")+IFERROR(Y136/H136,"0")+IFERROR(Y137/H137,"0")+IFERROR(Y138/H138,"0")</f>
        <v>33</v>
      </c>
      <c r="Z139" s="42">
        <f>IFERROR(IF(Z133="",0,Z133),"0")+IFERROR(IF(Z134="",0,Z134),"0")+IFERROR(IF(Z135="",0,Z135),"0")+IFERROR(IF(Z136="",0,Z136),"0")+IFERROR(IF(Z137="",0,Z137),"0")+IFERROR(IF(Z138="",0,Z138),"0")</f>
        <v>0.71775</v>
      </c>
      <c r="AA139" s="65"/>
      <c r="AB139" s="65"/>
      <c r="AC139" s="65"/>
    </row>
    <row r="140" spans="1:68" x14ac:dyDescent="0.2">
      <c r="A140" s="458"/>
      <c r="B140" s="458"/>
      <c r="C140" s="458"/>
      <c r="D140" s="458"/>
      <c r="E140" s="458"/>
      <c r="F140" s="458"/>
      <c r="G140" s="458"/>
      <c r="H140" s="458"/>
      <c r="I140" s="458"/>
      <c r="J140" s="458"/>
      <c r="K140" s="458"/>
      <c r="L140" s="458"/>
      <c r="M140" s="458"/>
      <c r="N140" s="458"/>
      <c r="O140" s="459"/>
      <c r="P140" s="455" t="s">
        <v>43</v>
      </c>
      <c r="Q140" s="456"/>
      <c r="R140" s="456"/>
      <c r="S140" s="456"/>
      <c r="T140" s="456"/>
      <c r="U140" s="456"/>
      <c r="V140" s="457"/>
      <c r="W140" s="41" t="s">
        <v>0</v>
      </c>
      <c r="X140" s="42">
        <f>IFERROR(SUM(X133:X138),"0")</f>
        <v>260</v>
      </c>
      <c r="Y140" s="42">
        <f>IFERROR(SUM(Y133:Y138),"0")</f>
        <v>267.3</v>
      </c>
      <c r="Z140" s="41"/>
      <c r="AA140" s="65"/>
      <c r="AB140" s="65"/>
      <c r="AC140" s="65"/>
    </row>
    <row r="141" spans="1:68" ht="14.25" hidden="1" customHeight="1" x14ac:dyDescent="0.25">
      <c r="A141" s="450" t="s">
        <v>194</v>
      </c>
      <c r="B141" s="450"/>
      <c r="C141" s="450"/>
      <c r="D141" s="450"/>
      <c r="E141" s="450"/>
      <c r="F141" s="450"/>
      <c r="G141" s="450"/>
      <c r="H141" s="450"/>
      <c r="I141" s="450"/>
      <c r="J141" s="450"/>
      <c r="K141" s="450"/>
      <c r="L141" s="450"/>
      <c r="M141" s="450"/>
      <c r="N141" s="450"/>
      <c r="O141" s="450"/>
      <c r="P141" s="450"/>
      <c r="Q141" s="450"/>
      <c r="R141" s="450"/>
      <c r="S141" s="450"/>
      <c r="T141" s="450"/>
      <c r="U141" s="450"/>
      <c r="V141" s="450"/>
      <c r="W141" s="450"/>
      <c r="X141" s="450"/>
      <c r="Y141" s="450"/>
      <c r="Z141" s="450"/>
      <c r="AA141" s="64"/>
      <c r="AB141" s="64"/>
      <c r="AC141" s="64"/>
    </row>
    <row r="142" spans="1:68" ht="27" hidden="1" customHeight="1" x14ac:dyDescent="0.25">
      <c r="A142" s="61" t="s">
        <v>244</v>
      </c>
      <c r="B142" s="61" t="s">
        <v>245</v>
      </c>
      <c r="C142" s="35">
        <v>4301060356</v>
      </c>
      <c r="D142" s="451">
        <v>4680115882652</v>
      </c>
      <c r="E142" s="451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3"/>
      <c r="R142" s="453"/>
      <c r="S142" s="453"/>
      <c r="T142" s="454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hidden="1" customHeight="1" x14ac:dyDescent="0.25">
      <c r="A143" s="61" t="s">
        <v>246</v>
      </c>
      <c r="B143" s="61" t="s">
        <v>247</v>
      </c>
      <c r="C143" s="35">
        <v>4301060309</v>
      </c>
      <c r="D143" s="451">
        <v>4680115880238</v>
      </c>
      <c r="E143" s="451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3"/>
      <c r="R143" s="453"/>
      <c r="S143" s="453"/>
      <c r="T143" s="454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hidden="1" x14ac:dyDescent="0.2">
      <c r="A144" s="458"/>
      <c r="B144" s="458"/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9"/>
      <c r="P144" s="455" t="s">
        <v>43</v>
      </c>
      <c r="Q144" s="456"/>
      <c r="R144" s="456"/>
      <c r="S144" s="456"/>
      <c r="T144" s="456"/>
      <c r="U144" s="456"/>
      <c r="V144" s="457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hidden="1" x14ac:dyDescent="0.2">
      <c r="A145" s="458"/>
      <c r="B145" s="458"/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9"/>
      <c r="P145" s="455" t="s">
        <v>43</v>
      </c>
      <c r="Q145" s="456"/>
      <c r="R145" s="456"/>
      <c r="S145" s="456"/>
      <c r="T145" s="456"/>
      <c r="U145" s="456"/>
      <c r="V145" s="457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hidden="1" customHeight="1" x14ac:dyDescent="0.25">
      <c r="A146" s="449" t="s">
        <v>248</v>
      </c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/>
      <c r="AA146" s="63"/>
      <c r="AB146" s="63"/>
      <c r="AC146" s="63"/>
    </row>
    <row r="147" spans="1:68" ht="14.25" hidden="1" customHeight="1" x14ac:dyDescent="0.25">
      <c r="A147" s="450" t="s">
        <v>123</v>
      </c>
      <c r="B147" s="450"/>
      <c r="C147" s="450"/>
      <c r="D147" s="450"/>
      <c r="E147" s="450"/>
      <c r="F147" s="450"/>
      <c r="G147" s="450"/>
      <c r="H147" s="450"/>
      <c r="I147" s="450"/>
      <c r="J147" s="450"/>
      <c r="K147" s="450"/>
      <c r="L147" s="450"/>
      <c r="M147" s="450"/>
      <c r="N147" s="450"/>
      <c r="O147" s="450"/>
      <c r="P147" s="450"/>
      <c r="Q147" s="450"/>
      <c r="R147" s="450"/>
      <c r="S147" s="450"/>
      <c r="T147" s="450"/>
      <c r="U147" s="450"/>
      <c r="V147" s="450"/>
      <c r="W147" s="450"/>
      <c r="X147" s="450"/>
      <c r="Y147" s="450"/>
      <c r="Z147" s="450"/>
      <c r="AA147" s="64"/>
      <c r="AB147" s="64"/>
      <c r="AC147" s="64"/>
    </row>
    <row r="148" spans="1:68" ht="27" customHeight="1" x14ac:dyDescent="0.25">
      <c r="A148" s="61" t="s">
        <v>249</v>
      </c>
      <c r="B148" s="61" t="s">
        <v>250</v>
      </c>
      <c r="C148" s="35">
        <v>4301011562</v>
      </c>
      <c r="D148" s="451">
        <v>4680115882577</v>
      </c>
      <c r="E148" s="451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5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3"/>
      <c r="R148" s="453"/>
      <c r="S148" s="453"/>
      <c r="T148" s="454"/>
      <c r="U148" s="38" t="s">
        <v>48</v>
      </c>
      <c r="V148" s="38" t="s">
        <v>48</v>
      </c>
      <c r="W148" s="39" t="s">
        <v>0</v>
      </c>
      <c r="X148" s="57">
        <v>32</v>
      </c>
      <c r="Y148" s="54">
        <f>IFERROR(IF(X148="",0,CEILING((X148/$H148),1)*$H148),"")</f>
        <v>32</v>
      </c>
      <c r="Z148" s="40">
        <f>IFERROR(IF(Y148=0,"",ROUNDUP(Y148/H148,0)*0.00753),"")</f>
        <v>7.5300000000000006E-2</v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34</v>
      </c>
      <c r="BN148" s="76">
        <f>IFERROR(Y148*I148/H148,"0")</f>
        <v>34</v>
      </c>
      <c r="BO148" s="76">
        <f>IFERROR(1/J148*(X148/H148),"0")</f>
        <v>6.4102564102564097E-2</v>
      </c>
      <c r="BP148" s="76">
        <f>IFERROR(1/J148*(Y148/H148),"0")</f>
        <v>6.4102564102564097E-2</v>
      </c>
    </row>
    <row r="149" spans="1:68" ht="27" hidden="1" customHeight="1" x14ac:dyDescent="0.25">
      <c r="A149" s="61" t="s">
        <v>249</v>
      </c>
      <c r="B149" s="61" t="s">
        <v>251</v>
      </c>
      <c r="C149" s="35">
        <v>4301011564</v>
      </c>
      <c r="D149" s="451">
        <v>4680115882577</v>
      </c>
      <c r="E149" s="451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5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3"/>
      <c r="R149" s="453"/>
      <c r="S149" s="453"/>
      <c r="T149" s="454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x14ac:dyDescent="0.2">
      <c r="A150" s="458"/>
      <c r="B150" s="458"/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9"/>
      <c r="P150" s="455" t="s">
        <v>43</v>
      </c>
      <c r="Q150" s="456"/>
      <c r="R150" s="456"/>
      <c r="S150" s="456"/>
      <c r="T150" s="456"/>
      <c r="U150" s="456"/>
      <c r="V150" s="457"/>
      <c r="W150" s="41" t="s">
        <v>42</v>
      </c>
      <c r="X150" s="42">
        <f>IFERROR(X148/H148,"0")+IFERROR(X149/H149,"0")</f>
        <v>10</v>
      </c>
      <c r="Y150" s="42">
        <f>IFERROR(Y148/H148,"0")+IFERROR(Y149/H149,"0")</f>
        <v>10</v>
      </c>
      <c r="Z150" s="42">
        <f>IFERROR(IF(Z148="",0,Z148),"0")+IFERROR(IF(Z149="",0,Z149),"0")</f>
        <v>7.5300000000000006E-2</v>
      </c>
      <c r="AA150" s="65"/>
      <c r="AB150" s="65"/>
      <c r="AC150" s="65"/>
    </row>
    <row r="151" spans="1:68" x14ac:dyDescent="0.2">
      <c r="A151" s="458"/>
      <c r="B151" s="458"/>
      <c r="C151" s="458"/>
      <c r="D151" s="458"/>
      <c r="E151" s="458"/>
      <c r="F151" s="458"/>
      <c r="G151" s="458"/>
      <c r="H151" s="458"/>
      <c r="I151" s="458"/>
      <c r="J151" s="458"/>
      <c r="K151" s="458"/>
      <c r="L151" s="458"/>
      <c r="M151" s="458"/>
      <c r="N151" s="458"/>
      <c r="O151" s="459"/>
      <c r="P151" s="455" t="s">
        <v>43</v>
      </c>
      <c r="Q151" s="456"/>
      <c r="R151" s="456"/>
      <c r="S151" s="456"/>
      <c r="T151" s="456"/>
      <c r="U151" s="456"/>
      <c r="V151" s="457"/>
      <c r="W151" s="41" t="s">
        <v>0</v>
      </c>
      <c r="X151" s="42">
        <f>IFERROR(SUM(X148:X149),"0")</f>
        <v>32</v>
      </c>
      <c r="Y151" s="42">
        <f>IFERROR(SUM(Y148:Y149),"0")</f>
        <v>32</v>
      </c>
      <c r="Z151" s="41"/>
      <c r="AA151" s="65"/>
      <c r="AB151" s="65"/>
      <c r="AC151" s="65"/>
    </row>
    <row r="152" spans="1:68" ht="14.25" hidden="1" customHeight="1" x14ac:dyDescent="0.25">
      <c r="A152" s="450" t="s">
        <v>79</v>
      </c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450"/>
      <c r="V152" s="450"/>
      <c r="W152" s="450"/>
      <c r="X152" s="450"/>
      <c r="Y152" s="450"/>
      <c r="Z152" s="450"/>
      <c r="AA152" s="64"/>
      <c r="AB152" s="64"/>
      <c r="AC152" s="64"/>
    </row>
    <row r="153" spans="1:68" ht="27" hidden="1" customHeight="1" x14ac:dyDescent="0.25">
      <c r="A153" s="61" t="s">
        <v>252</v>
      </c>
      <c r="B153" s="61" t="s">
        <v>253</v>
      </c>
      <c r="C153" s="35">
        <v>4301031235</v>
      </c>
      <c r="D153" s="451">
        <v>4680115883444</v>
      </c>
      <c r="E153" s="451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453"/>
      <c r="R153" s="453"/>
      <c r="S153" s="453"/>
      <c r="T153" s="454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hidden="1" customHeight="1" x14ac:dyDescent="0.25">
      <c r="A154" s="61" t="s">
        <v>252</v>
      </c>
      <c r="B154" s="61" t="s">
        <v>254</v>
      </c>
      <c r="C154" s="35">
        <v>4301031234</v>
      </c>
      <c r="D154" s="451">
        <v>4680115883444</v>
      </c>
      <c r="E154" s="451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5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453"/>
      <c r="R154" s="453"/>
      <c r="S154" s="453"/>
      <c r="T154" s="454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idden="1" x14ac:dyDescent="0.2">
      <c r="A155" s="458"/>
      <c r="B155" s="458"/>
      <c r="C155" s="458"/>
      <c r="D155" s="458"/>
      <c r="E155" s="458"/>
      <c r="F155" s="458"/>
      <c r="G155" s="458"/>
      <c r="H155" s="458"/>
      <c r="I155" s="458"/>
      <c r="J155" s="458"/>
      <c r="K155" s="458"/>
      <c r="L155" s="458"/>
      <c r="M155" s="458"/>
      <c r="N155" s="458"/>
      <c r="O155" s="459"/>
      <c r="P155" s="455" t="s">
        <v>43</v>
      </c>
      <c r="Q155" s="456"/>
      <c r="R155" s="456"/>
      <c r="S155" s="456"/>
      <c r="T155" s="456"/>
      <c r="U155" s="456"/>
      <c r="V155" s="457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hidden="1" x14ac:dyDescent="0.2">
      <c r="A156" s="458"/>
      <c r="B156" s="458"/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9"/>
      <c r="P156" s="455" t="s">
        <v>43</v>
      </c>
      <c r="Q156" s="456"/>
      <c r="R156" s="456"/>
      <c r="S156" s="456"/>
      <c r="T156" s="456"/>
      <c r="U156" s="456"/>
      <c r="V156" s="457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hidden="1" customHeight="1" x14ac:dyDescent="0.25">
      <c r="A157" s="450" t="s">
        <v>84</v>
      </c>
      <c r="B157" s="450"/>
      <c r="C157" s="450"/>
      <c r="D157" s="450"/>
      <c r="E157" s="450"/>
      <c r="F157" s="450"/>
      <c r="G157" s="450"/>
      <c r="H157" s="450"/>
      <c r="I157" s="450"/>
      <c r="J157" s="450"/>
      <c r="K157" s="450"/>
      <c r="L157" s="450"/>
      <c r="M157" s="450"/>
      <c r="N157" s="450"/>
      <c r="O157" s="450"/>
      <c r="P157" s="450"/>
      <c r="Q157" s="450"/>
      <c r="R157" s="450"/>
      <c r="S157" s="450"/>
      <c r="T157" s="450"/>
      <c r="U157" s="450"/>
      <c r="V157" s="450"/>
      <c r="W157" s="450"/>
      <c r="X157" s="450"/>
      <c r="Y157" s="450"/>
      <c r="Z157" s="450"/>
      <c r="AA157" s="64"/>
      <c r="AB157" s="64"/>
      <c r="AC157" s="64"/>
    </row>
    <row r="158" spans="1:68" ht="16.5" hidden="1" customHeight="1" x14ac:dyDescent="0.25">
      <c r="A158" s="61" t="s">
        <v>255</v>
      </c>
      <c r="B158" s="61" t="s">
        <v>256</v>
      </c>
      <c r="C158" s="35">
        <v>4301051476</v>
      </c>
      <c r="D158" s="451">
        <v>4680115882584</v>
      </c>
      <c r="E158" s="451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3"/>
      <c r="R158" s="453"/>
      <c r="S158" s="453"/>
      <c r="T158" s="454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hidden="1" customHeight="1" x14ac:dyDescent="0.25">
      <c r="A159" s="61" t="s">
        <v>255</v>
      </c>
      <c r="B159" s="61" t="s">
        <v>257</v>
      </c>
      <c r="C159" s="35">
        <v>4301051477</v>
      </c>
      <c r="D159" s="451">
        <v>4680115882584</v>
      </c>
      <c r="E159" s="451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5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3"/>
      <c r="R159" s="453"/>
      <c r="S159" s="453"/>
      <c r="T159" s="454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hidden="1" x14ac:dyDescent="0.2">
      <c r="A160" s="458"/>
      <c r="B160" s="458"/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8"/>
      <c r="O160" s="459"/>
      <c r="P160" s="455" t="s">
        <v>43</v>
      </c>
      <c r="Q160" s="456"/>
      <c r="R160" s="456"/>
      <c r="S160" s="456"/>
      <c r="T160" s="456"/>
      <c r="U160" s="456"/>
      <c r="V160" s="457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hidden="1" x14ac:dyDescent="0.2">
      <c r="A161" s="458"/>
      <c r="B161" s="458"/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8"/>
      <c r="O161" s="459"/>
      <c r="P161" s="455" t="s">
        <v>43</v>
      </c>
      <c r="Q161" s="456"/>
      <c r="R161" s="456"/>
      <c r="S161" s="456"/>
      <c r="T161" s="456"/>
      <c r="U161" s="456"/>
      <c r="V161" s="457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hidden="1" customHeight="1" x14ac:dyDescent="0.25">
      <c r="A162" s="449" t="s">
        <v>121</v>
      </c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63"/>
      <c r="AB162" s="63"/>
      <c r="AC162" s="63"/>
    </row>
    <row r="163" spans="1:68" ht="14.25" hidden="1" customHeight="1" x14ac:dyDescent="0.25">
      <c r="A163" s="450" t="s">
        <v>123</v>
      </c>
      <c r="B163" s="450"/>
      <c r="C163" s="450"/>
      <c r="D163" s="450"/>
      <c r="E163" s="450"/>
      <c r="F163" s="450"/>
      <c r="G163" s="450"/>
      <c r="H163" s="450"/>
      <c r="I163" s="450"/>
      <c r="J163" s="450"/>
      <c r="K163" s="450"/>
      <c r="L163" s="450"/>
      <c r="M163" s="450"/>
      <c r="N163" s="450"/>
      <c r="O163" s="450"/>
      <c r="P163" s="450"/>
      <c r="Q163" s="450"/>
      <c r="R163" s="450"/>
      <c r="S163" s="450"/>
      <c r="T163" s="450"/>
      <c r="U163" s="450"/>
      <c r="V163" s="450"/>
      <c r="W163" s="450"/>
      <c r="X163" s="450"/>
      <c r="Y163" s="450"/>
      <c r="Z163" s="450"/>
      <c r="AA163" s="64"/>
      <c r="AB163" s="64"/>
      <c r="AC163" s="64"/>
    </row>
    <row r="164" spans="1:68" ht="27" hidden="1" customHeight="1" x14ac:dyDescent="0.25">
      <c r="A164" s="61" t="s">
        <v>258</v>
      </c>
      <c r="B164" s="61" t="s">
        <v>259</v>
      </c>
      <c r="C164" s="35">
        <v>4301011623</v>
      </c>
      <c r="D164" s="451">
        <v>4607091382945</v>
      </c>
      <c r="E164" s="451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5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3"/>
      <c r="R164" s="453"/>
      <c r="S164" s="453"/>
      <c r="T164" s="454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hidden="1" customHeight="1" x14ac:dyDescent="0.25">
      <c r="A165" s="61" t="s">
        <v>260</v>
      </c>
      <c r="B165" s="61" t="s">
        <v>261</v>
      </c>
      <c r="C165" s="35">
        <v>4301011192</v>
      </c>
      <c r="D165" s="451">
        <v>4607091382952</v>
      </c>
      <c r="E165" s="451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3"/>
      <c r="R165" s="453"/>
      <c r="S165" s="453"/>
      <c r="T165" s="454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hidden="1" customHeight="1" x14ac:dyDescent="0.25">
      <c r="A166" s="61" t="s">
        <v>262</v>
      </c>
      <c r="B166" s="61" t="s">
        <v>263</v>
      </c>
      <c r="C166" s="35">
        <v>4301011705</v>
      </c>
      <c r="D166" s="451">
        <v>4607091384604</v>
      </c>
      <c r="E166" s="451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5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3"/>
      <c r="R166" s="453"/>
      <c r="S166" s="453"/>
      <c r="T166" s="454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idden="1" x14ac:dyDescent="0.2">
      <c r="A167" s="458"/>
      <c r="B167" s="458"/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8"/>
      <c r="O167" s="459"/>
      <c r="P167" s="455" t="s">
        <v>43</v>
      </c>
      <c r="Q167" s="456"/>
      <c r="R167" s="456"/>
      <c r="S167" s="456"/>
      <c r="T167" s="456"/>
      <c r="U167" s="456"/>
      <c r="V167" s="457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hidden="1" x14ac:dyDescent="0.2">
      <c r="A168" s="458"/>
      <c r="B168" s="458"/>
      <c r="C168" s="458"/>
      <c r="D168" s="458"/>
      <c r="E168" s="458"/>
      <c r="F168" s="458"/>
      <c r="G168" s="458"/>
      <c r="H168" s="458"/>
      <c r="I168" s="458"/>
      <c r="J168" s="458"/>
      <c r="K168" s="458"/>
      <c r="L168" s="458"/>
      <c r="M168" s="458"/>
      <c r="N168" s="458"/>
      <c r="O168" s="459"/>
      <c r="P168" s="455" t="s">
        <v>43</v>
      </c>
      <c r="Q168" s="456"/>
      <c r="R168" s="456"/>
      <c r="S168" s="456"/>
      <c r="T168" s="456"/>
      <c r="U168" s="456"/>
      <c r="V168" s="457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hidden="1" customHeight="1" x14ac:dyDescent="0.25">
      <c r="A169" s="450" t="s">
        <v>79</v>
      </c>
      <c r="B169" s="450"/>
      <c r="C169" s="450"/>
      <c r="D169" s="450"/>
      <c r="E169" s="450"/>
      <c r="F169" s="450"/>
      <c r="G169" s="450"/>
      <c r="H169" s="450"/>
      <c r="I169" s="450"/>
      <c r="J169" s="450"/>
      <c r="K169" s="450"/>
      <c r="L169" s="450"/>
      <c r="M169" s="450"/>
      <c r="N169" s="450"/>
      <c r="O169" s="450"/>
      <c r="P169" s="450"/>
      <c r="Q169" s="450"/>
      <c r="R169" s="450"/>
      <c r="S169" s="450"/>
      <c r="T169" s="450"/>
      <c r="U169" s="450"/>
      <c r="V169" s="450"/>
      <c r="W169" s="450"/>
      <c r="X169" s="450"/>
      <c r="Y169" s="450"/>
      <c r="Z169" s="450"/>
      <c r="AA169" s="64"/>
      <c r="AB169" s="64"/>
      <c r="AC169" s="64"/>
    </row>
    <row r="170" spans="1:68" ht="16.5" hidden="1" customHeight="1" x14ac:dyDescent="0.25">
      <c r="A170" s="61" t="s">
        <v>264</v>
      </c>
      <c r="B170" s="61" t="s">
        <v>265</v>
      </c>
      <c r="C170" s="35">
        <v>4301030895</v>
      </c>
      <c r="D170" s="451">
        <v>4607091387667</v>
      </c>
      <c r="E170" s="451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3"/>
      <c r="R170" s="453"/>
      <c r="S170" s="453"/>
      <c r="T170" s="454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IFERROR(IF(Y170=0,"",ROUNDUP(Y170/H170,0)*0.02175),"")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hidden="1" customHeight="1" x14ac:dyDescent="0.25">
      <c r="A171" s="61" t="s">
        <v>266</v>
      </c>
      <c r="B171" s="61" t="s">
        <v>267</v>
      </c>
      <c r="C171" s="35">
        <v>4301030961</v>
      </c>
      <c r="D171" s="451">
        <v>4607091387636</v>
      </c>
      <c r="E171" s="451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3"/>
      <c r="R171" s="453"/>
      <c r="S171" s="453"/>
      <c r="T171" s="454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hidden="1" customHeight="1" x14ac:dyDescent="0.25">
      <c r="A172" s="61" t="s">
        <v>268</v>
      </c>
      <c r="B172" s="61" t="s">
        <v>269</v>
      </c>
      <c r="C172" s="35">
        <v>4301030963</v>
      </c>
      <c r="D172" s="451">
        <v>4607091382426</v>
      </c>
      <c r="E172" s="451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3"/>
      <c r="R172" s="453"/>
      <c r="S172" s="453"/>
      <c r="T172" s="454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hidden="1" customHeight="1" x14ac:dyDescent="0.25">
      <c r="A173" s="61" t="s">
        <v>270</v>
      </c>
      <c r="B173" s="61" t="s">
        <v>271</v>
      </c>
      <c r="C173" s="35">
        <v>4301030962</v>
      </c>
      <c r="D173" s="451">
        <v>4607091386547</v>
      </c>
      <c r="E173" s="451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3"/>
      <c r="R173" s="453"/>
      <c r="S173" s="453"/>
      <c r="T173" s="454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hidden="1" customHeight="1" x14ac:dyDescent="0.25">
      <c r="A174" s="61" t="s">
        <v>272</v>
      </c>
      <c r="B174" s="61" t="s">
        <v>273</v>
      </c>
      <c r="C174" s="35">
        <v>4301030964</v>
      </c>
      <c r="D174" s="451">
        <v>4607091382464</v>
      </c>
      <c r="E174" s="451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5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3"/>
      <c r="R174" s="453"/>
      <c r="S174" s="453"/>
      <c r="T174" s="454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idden="1" x14ac:dyDescent="0.2">
      <c r="A175" s="458"/>
      <c r="B175" s="458"/>
      <c r="C175" s="458"/>
      <c r="D175" s="458"/>
      <c r="E175" s="458"/>
      <c r="F175" s="458"/>
      <c r="G175" s="458"/>
      <c r="H175" s="458"/>
      <c r="I175" s="458"/>
      <c r="J175" s="458"/>
      <c r="K175" s="458"/>
      <c r="L175" s="458"/>
      <c r="M175" s="458"/>
      <c r="N175" s="458"/>
      <c r="O175" s="459"/>
      <c r="P175" s="455" t="s">
        <v>43</v>
      </c>
      <c r="Q175" s="456"/>
      <c r="R175" s="456"/>
      <c r="S175" s="456"/>
      <c r="T175" s="456"/>
      <c r="U175" s="456"/>
      <c r="V175" s="457"/>
      <c r="W175" s="41" t="s">
        <v>42</v>
      </c>
      <c r="X175" s="42">
        <f>IFERROR(X170/H170,"0")+IFERROR(X171/H171,"0")+IFERROR(X172/H172,"0")+IFERROR(X173/H173,"0")+IFERROR(X174/H174,"0")</f>
        <v>0</v>
      </c>
      <c r="Y175" s="42">
        <f>IFERROR(Y170/H170,"0")+IFERROR(Y171/H171,"0")+IFERROR(Y172/H172,"0")+IFERROR(Y173/H173,"0")+IFERROR(Y174/H174,"0")</f>
        <v>0</v>
      </c>
      <c r="Z175" s="42">
        <f>IFERROR(IF(Z170="",0,Z170),"0")+IFERROR(IF(Z171="",0,Z171),"0")+IFERROR(IF(Z172="",0,Z172),"0")+IFERROR(IF(Z173="",0,Z173),"0")+IFERROR(IF(Z174="",0,Z174),"0")</f>
        <v>0</v>
      </c>
      <c r="AA175" s="65"/>
      <c r="AB175" s="65"/>
      <c r="AC175" s="65"/>
    </row>
    <row r="176" spans="1:68" hidden="1" x14ac:dyDescent="0.2">
      <c r="A176" s="458"/>
      <c r="B176" s="458"/>
      <c r="C176" s="458"/>
      <c r="D176" s="458"/>
      <c r="E176" s="458"/>
      <c r="F176" s="458"/>
      <c r="G176" s="458"/>
      <c r="H176" s="458"/>
      <c r="I176" s="458"/>
      <c r="J176" s="458"/>
      <c r="K176" s="458"/>
      <c r="L176" s="458"/>
      <c r="M176" s="458"/>
      <c r="N176" s="458"/>
      <c r="O176" s="459"/>
      <c r="P176" s="455" t="s">
        <v>43</v>
      </c>
      <c r="Q176" s="456"/>
      <c r="R176" s="456"/>
      <c r="S176" s="456"/>
      <c r="T176" s="456"/>
      <c r="U176" s="456"/>
      <c r="V176" s="457"/>
      <c r="W176" s="41" t="s">
        <v>0</v>
      </c>
      <c r="X176" s="42">
        <f>IFERROR(SUM(X170:X174),"0")</f>
        <v>0</v>
      </c>
      <c r="Y176" s="42">
        <f>IFERROR(SUM(Y170:Y174),"0")</f>
        <v>0</v>
      </c>
      <c r="Z176" s="41"/>
      <c r="AA176" s="65"/>
      <c r="AB176" s="65"/>
      <c r="AC176" s="65"/>
    </row>
    <row r="177" spans="1:68" ht="14.25" hidden="1" customHeight="1" x14ac:dyDescent="0.25">
      <c r="A177" s="450" t="s">
        <v>84</v>
      </c>
      <c r="B177" s="450"/>
      <c r="C177" s="450"/>
      <c r="D177" s="450"/>
      <c r="E177" s="450"/>
      <c r="F177" s="450"/>
      <c r="G177" s="450"/>
      <c r="H177" s="450"/>
      <c r="I177" s="450"/>
      <c r="J177" s="450"/>
      <c r="K177" s="450"/>
      <c r="L177" s="450"/>
      <c r="M177" s="450"/>
      <c r="N177" s="450"/>
      <c r="O177" s="450"/>
      <c r="P177" s="450"/>
      <c r="Q177" s="450"/>
      <c r="R177" s="450"/>
      <c r="S177" s="450"/>
      <c r="T177" s="450"/>
      <c r="U177" s="450"/>
      <c r="V177" s="450"/>
      <c r="W177" s="450"/>
      <c r="X177" s="450"/>
      <c r="Y177" s="450"/>
      <c r="Z177" s="450"/>
      <c r="AA177" s="64"/>
      <c r="AB177" s="64"/>
      <c r="AC177" s="64"/>
    </row>
    <row r="178" spans="1:68" ht="16.5" hidden="1" customHeight="1" x14ac:dyDescent="0.25">
      <c r="A178" s="61" t="s">
        <v>274</v>
      </c>
      <c r="B178" s="61" t="s">
        <v>275</v>
      </c>
      <c r="C178" s="35">
        <v>4301051611</v>
      </c>
      <c r="D178" s="451">
        <v>4607091385304</v>
      </c>
      <c r="E178" s="451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3"/>
      <c r="R178" s="453"/>
      <c r="S178" s="453"/>
      <c r="T178" s="454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IFERROR(IF(Y178=0,"",ROUNDUP(Y178/H178,0)*0.02175),"")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hidden="1" customHeight="1" x14ac:dyDescent="0.25">
      <c r="A179" s="61" t="s">
        <v>276</v>
      </c>
      <c r="B179" s="61" t="s">
        <v>277</v>
      </c>
      <c r="C179" s="35">
        <v>4301051648</v>
      </c>
      <c r="D179" s="451">
        <v>4607091386264</v>
      </c>
      <c r="E179" s="451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5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3"/>
      <c r="R179" s="453"/>
      <c r="S179" s="453"/>
      <c r="T179" s="454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16.5" hidden="1" customHeight="1" x14ac:dyDescent="0.25">
      <c r="A180" s="61" t="s">
        <v>278</v>
      </c>
      <c r="B180" s="61" t="s">
        <v>279</v>
      </c>
      <c r="C180" s="35">
        <v>4301051313</v>
      </c>
      <c r="D180" s="451">
        <v>4607091385427</v>
      </c>
      <c r="E180" s="451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3"/>
      <c r="R180" s="453"/>
      <c r="S180" s="453"/>
      <c r="T180" s="454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idden="1" x14ac:dyDescent="0.2">
      <c r="A181" s="458"/>
      <c r="B181" s="458"/>
      <c r="C181" s="458"/>
      <c r="D181" s="458"/>
      <c r="E181" s="458"/>
      <c r="F181" s="458"/>
      <c r="G181" s="458"/>
      <c r="H181" s="458"/>
      <c r="I181" s="458"/>
      <c r="J181" s="458"/>
      <c r="K181" s="458"/>
      <c r="L181" s="458"/>
      <c r="M181" s="458"/>
      <c r="N181" s="458"/>
      <c r="O181" s="459"/>
      <c r="P181" s="455" t="s">
        <v>43</v>
      </c>
      <c r="Q181" s="456"/>
      <c r="R181" s="456"/>
      <c r="S181" s="456"/>
      <c r="T181" s="456"/>
      <c r="U181" s="456"/>
      <c r="V181" s="457"/>
      <c r="W181" s="41" t="s">
        <v>42</v>
      </c>
      <c r="X181" s="42">
        <f>IFERROR(X178/H178,"0")+IFERROR(X179/H179,"0")+IFERROR(X180/H180,"0")</f>
        <v>0</v>
      </c>
      <c r="Y181" s="42">
        <f>IFERROR(Y178/H178,"0")+IFERROR(Y179/H179,"0")+IFERROR(Y180/H180,"0")</f>
        <v>0</v>
      </c>
      <c r="Z181" s="42">
        <f>IFERROR(IF(Z178="",0,Z178),"0")+IFERROR(IF(Z179="",0,Z179),"0")+IFERROR(IF(Z180="",0,Z180),"0")</f>
        <v>0</v>
      </c>
      <c r="AA181" s="65"/>
      <c r="AB181" s="65"/>
      <c r="AC181" s="65"/>
    </row>
    <row r="182" spans="1:68" hidden="1" x14ac:dyDescent="0.2">
      <c r="A182" s="458"/>
      <c r="B182" s="458"/>
      <c r="C182" s="458"/>
      <c r="D182" s="458"/>
      <c r="E182" s="458"/>
      <c r="F182" s="458"/>
      <c r="G182" s="458"/>
      <c r="H182" s="458"/>
      <c r="I182" s="458"/>
      <c r="J182" s="458"/>
      <c r="K182" s="458"/>
      <c r="L182" s="458"/>
      <c r="M182" s="458"/>
      <c r="N182" s="458"/>
      <c r="O182" s="459"/>
      <c r="P182" s="455" t="s">
        <v>43</v>
      </c>
      <c r="Q182" s="456"/>
      <c r="R182" s="456"/>
      <c r="S182" s="456"/>
      <c r="T182" s="456"/>
      <c r="U182" s="456"/>
      <c r="V182" s="457"/>
      <c r="W182" s="41" t="s">
        <v>0</v>
      </c>
      <c r="X182" s="42">
        <f>IFERROR(SUM(X178:X180),"0")</f>
        <v>0</v>
      </c>
      <c r="Y182" s="42">
        <f>IFERROR(SUM(Y178:Y180),"0")</f>
        <v>0</v>
      </c>
      <c r="Z182" s="41"/>
      <c r="AA182" s="65"/>
      <c r="AB182" s="65"/>
      <c r="AC182" s="65"/>
    </row>
    <row r="183" spans="1:68" ht="27.75" hidden="1" customHeight="1" x14ac:dyDescent="0.2">
      <c r="A183" s="448" t="s">
        <v>280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  <c r="W183" s="448"/>
      <c r="X183" s="448"/>
      <c r="Y183" s="448"/>
      <c r="Z183" s="448"/>
      <c r="AA183" s="53"/>
      <c r="AB183" s="53"/>
      <c r="AC183" s="53"/>
    </row>
    <row r="184" spans="1:68" ht="16.5" hidden="1" customHeight="1" x14ac:dyDescent="0.25">
      <c r="A184" s="449" t="s">
        <v>281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63"/>
      <c r="AB184" s="63"/>
      <c r="AC184" s="63"/>
    </row>
    <row r="185" spans="1:68" ht="14.25" hidden="1" customHeight="1" x14ac:dyDescent="0.25">
      <c r="A185" s="450" t="s">
        <v>79</v>
      </c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0"/>
      <c r="P185" s="450"/>
      <c r="Q185" s="450"/>
      <c r="R185" s="450"/>
      <c r="S185" s="450"/>
      <c r="T185" s="450"/>
      <c r="U185" s="450"/>
      <c r="V185" s="450"/>
      <c r="W185" s="450"/>
      <c r="X185" s="450"/>
      <c r="Y185" s="450"/>
      <c r="Z185" s="450"/>
      <c r="AA185" s="64"/>
      <c r="AB185" s="64"/>
      <c r="AC185" s="64"/>
    </row>
    <row r="186" spans="1:68" ht="27" customHeight="1" x14ac:dyDescent="0.25">
      <c r="A186" s="61" t="s">
        <v>282</v>
      </c>
      <c r="B186" s="61" t="s">
        <v>283</v>
      </c>
      <c r="C186" s="35">
        <v>4301031191</v>
      </c>
      <c r="D186" s="451">
        <v>4680115880993</v>
      </c>
      <c r="E186" s="451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5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3"/>
      <c r="R186" s="453"/>
      <c r="S186" s="453"/>
      <c r="T186" s="454"/>
      <c r="U186" s="38" t="s">
        <v>48</v>
      </c>
      <c r="V186" s="38" t="s">
        <v>48</v>
      </c>
      <c r="W186" s="39" t="s">
        <v>0</v>
      </c>
      <c r="X186" s="57">
        <v>120</v>
      </c>
      <c r="Y186" s="54">
        <f t="shared" ref="Y186:Y193" si="26">IFERROR(IF(X186="",0,CEILING((X186/$H186),1)*$H186),"")</f>
        <v>121.80000000000001</v>
      </c>
      <c r="Z186" s="40">
        <f>IFERROR(IF(Y186=0,"",ROUNDUP(Y186/H186,0)*0.00753),"")</f>
        <v>0.21837000000000001</v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127.42857142857143</v>
      </c>
      <c r="BN186" s="76">
        <f t="shared" ref="BN186:BN193" si="28">IFERROR(Y186*I186/H186,"0")</f>
        <v>129.34</v>
      </c>
      <c r="BO186" s="76">
        <f t="shared" ref="BO186:BO193" si="29">IFERROR(1/J186*(X186/H186),"0")</f>
        <v>0.18315018315018314</v>
      </c>
      <c r="BP186" s="76">
        <f t="shared" ref="BP186:BP193" si="30">IFERROR(1/J186*(Y186/H186),"0")</f>
        <v>0.1858974358974359</v>
      </c>
    </row>
    <row r="187" spans="1:68" ht="27" customHeight="1" x14ac:dyDescent="0.25">
      <c r="A187" s="61" t="s">
        <v>284</v>
      </c>
      <c r="B187" s="61" t="s">
        <v>285</v>
      </c>
      <c r="C187" s="35">
        <v>4301031204</v>
      </c>
      <c r="D187" s="451">
        <v>4680115881761</v>
      </c>
      <c r="E187" s="451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3"/>
      <c r="R187" s="453"/>
      <c r="S187" s="453"/>
      <c r="T187" s="454"/>
      <c r="U187" s="38" t="s">
        <v>48</v>
      </c>
      <c r="V187" s="38" t="s">
        <v>48</v>
      </c>
      <c r="W187" s="39" t="s">
        <v>0</v>
      </c>
      <c r="X187" s="57">
        <v>20</v>
      </c>
      <c r="Y187" s="54">
        <f t="shared" si="26"/>
        <v>21</v>
      </c>
      <c r="Z187" s="40">
        <f>IFERROR(IF(Y187=0,"",ROUNDUP(Y187/H187,0)*0.00753),"")</f>
        <v>3.7650000000000003E-2</v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21.238095238095237</v>
      </c>
      <c r="BN187" s="76">
        <f t="shared" si="28"/>
        <v>22.299999999999997</v>
      </c>
      <c r="BO187" s="76">
        <f t="shared" si="29"/>
        <v>3.0525030525030524E-2</v>
      </c>
      <c r="BP187" s="76">
        <f t="shared" si="30"/>
        <v>3.2051282051282048E-2</v>
      </c>
    </row>
    <row r="188" spans="1:68" ht="27" customHeight="1" x14ac:dyDescent="0.25">
      <c r="A188" s="61" t="s">
        <v>286</v>
      </c>
      <c r="B188" s="61" t="s">
        <v>287</v>
      </c>
      <c r="C188" s="35">
        <v>4301031201</v>
      </c>
      <c r="D188" s="451">
        <v>4680115881563</v>
      </c>
      <c r="E188" s="451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3"/>
      <c r="R188" s="453"/>
      <c r="S188" s="453"/>
      <c r="T188" s="454"/>
      <c r="U188" s="38" t="s">
        <v>48</v>
      </c>
      <c r="V188" s="38" t="s">
        <v>48</v>
      </c>
      <c r="W188" s="39" t="s">
        <v>0</v>
      </c>
      <c r="X188" s="57">
        <v>70</v>
      </c>
      <c r="Y188" s="54">
        <f t="shared" si="26"/>
        <v>71.400000000000006</v>
      </c>
      <c r="Z188" s="40">
        <f>IFERROR(IF(Y188=0,"",ROUNDUP(Y188/H188,0)*0.00753),"")</f>
        <v>0.12801000000000001</v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73.333333333333329</v>
      </c>
      <c r="BN188" s="76">
        <f t="shared" si="28"/>
        <v>74.8</v>
      </c>
      <c r="BO188" s="76">
        <f t="shared" si="29"/>
        <v>0.10683760683760682</v>
      </c>
      <c r="BP188" s="76">
        <f t="shared" si="30"/>
        <v>0.10897435897435898</v>
      </c>
    </row>
    <row r="189" spans="1:68" ht="27" hidden="1" customHeight="1" x14ac:dyDescent="0.25">
      <c r="A189" s="61" t="s">
        <v>288</v>
      </c>
      <c r="B189" s="61" t="s">
        <v>289</v>
      </c>
      <c r="C189" s="35">
        <v>4301031199</v>
      </c>
      <c r="D189" s="451">
        <v>4680115880986</v>
      </c>
      <c r="E189" s="451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3"/>
      <c r="R189" s="453"/>
      <c r="S189" s="453"/>
      <c r="T189" s="454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290</v>
      </c>
      <c r="B190" s="61" t="s">
        <v>291</v>
      </c>
      <c r="C190" s="35">
        <v>4301031205</v>
      </c>
      <c r="D190" s="451">
        <v>4680115881785</v>
      </c>
      <c r="E190" s="451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3"/>
      <c r="R190" s="453"/>
      <c r="S190" s="453"/>
      <c r="T190" s="454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hidden="1" customHeight="1" x14ac:dyDescent="0.25">
      <c r="A191" s="61" t="s">
        <v>292</v>
      </c>
      <c r="B191" s="61" t="s">
        <v>293</v>
      </c>
      <c r="C191" s="35">
        <v>4301031202</v>
      </c>
      <c r="D191" s="451">
        <v>4680115881679</v>
      </c>
      <c r="E191" s="451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3"/>
      <c r="R191" s="453"/>
      <c r="S191" s="453"/>
      <c r="T191" s="454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294</v>
      </c>
      <c r="B192" s="61" t="s">
        <v>295</v>
      </c>
      <c r="C192" s="35">
        <v>4301031158</v>
      </c>
      <c r="D192" s="451">
        <v>4680115880191</v>
      </c>
      <c r="E192" s="451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3"/>
      <c r="R192" s="453"/>
      <c r="S192" s="453"/>
      <c r="T192" s="454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hidden="1" customHeight="1" x14ac:dyDescent="0.25">
      <c r="A193" s="61" t="s">
        <v>296</v>
      </c>
      <c r="B193" s="61" t="s">
        <v>297</v>
      </c>
      <c r="C193" s="35">
        <v>4301031245</v>
      </c>
      <c r="D193" s="451">
        <v>4680115883963</v>
      </c>
      <c r="E193" s="451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3"/>
      <c r="R193" s="453"/>
      <c r="S193" s="453"/>
      <c r="T193" s="454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x14ac:dyDescent="0.2">
      <c r="A194" s="458"/>
      <c r="B194" s="458"/>
      <c r="C194" s="458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9"/>
      <c r="P194" s="455" t="s">
        <v>43</v>
      </c>
      <c r="Q194" s="456"/>
      <c r="R194" s="456"/>
      <c r="S194" s="456"/>
      <c r="T194" s="456"/>
      <c r="U194" s="456"/>
      <c r="V194" s="457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49.999999999999993</v>
      </c>
      <c r="Y194" s="42">
        <f>IFERROR(Y186/H186,"0")+IFERROR(Y187/H187,"0")+IFERROR(Y188/H188,"0")+IFERROR(Y189/H189,"0")+IFERROR(Y190/H190,"0")+IFERROR(Y191/H191,"0")+IFERROR(Y192/H192,"0")+IFERROR(Y193/H193,"0")</f>
        <v>51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0.38403000000000004</v>
      </c>
      <c r="AA194" s="65"/>
      <c r="AB194" s="65"/>
      <c r="AC194" s="65"/>
    </row>
    <row r="195" spans="1:68" x14ac:dyDescent="0.2">
      <c r="A195" s="458"/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9"/>
      <c r="P195" s="455" t="s">
        <v>43</v>
      </c>
      <c r="Q195" s="456"/>
      <c r="R195" s="456"/>
      <c r="S195" s="456"/>
      <c r="T195" s="456"/>
      <c r="U195" s="456"/>
      <c r="V195" s="457"/>
      <c r="W195" s="41" t="s">
        <v>0</v>
      </c>
      <c r="X195" s="42">
        <f>IFERROR(SUM(X186:X193),"0")</f>
        <v>210</v>
      </c>
      <c r="Y195" s="42">
        <f>IFERROR(SUM(Y186:Y193),"0")</f>
        <v>214.20000000000002</v>
      </c>
      <c r="Z195" s="41"/>
      <c r="AA195" s="65"/>
      <c r="AB195" s="65"/>
      <c r="AC195" s="65"/>
    </row>
    <row r="196" spans="1:68" ht="16.5" hidden="1" customHeight="1" x14ac:dyDescent="0.25">
      <c r="A196" s="449" t="s">
        <v>298</v>
      </c>
      <c r="B196" s="449"/>
      <c r="C196" s="449"/>
      <c r="D196" s="449"/>
      <c r="E196" s="449"/>
      <c r="F196" s="449"/>
      <c r="G196" s="449"/>
      <c r="H196" s="449"/>
      <c r="I196" s="449"/>
      <c r="J196" s="449"/>
      <c r="K196" s="449"/>
      <c r="L196" s="449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63"/>
      <c r="AB196" s="63"/>
      <c r="AC196" s="63"/>
    </row>
    <row r="197" spans="1:68" ht="14.25" hidden="1" customHeight="1" x14ac:dyDescent="0.25">
      <c r="A197" s="450" t="s">
        <v>123</v>
      </c>
      <c r="B197" s="450"/>
      <c r="C197" s="450"/>
      <c r="D197" s="450"/>
      <c r="E197" s="450"/>
      <c r="F197" s="450"/>
      <c r="G197" s="450"/>
      <c r="H197" s="450"/>
      <c r="I197" s="450"/>
      <c r="J197" s="450"/>
      <c r="K197" s="450"/>
      <c r="L197" s="450"/>
      <c r="M197" s="450"/>
      <c r="N197" s="450"/>
      <c r="O197" s="450"/>
      <c r="P197" s="450"/>
      <c r="Q197" s="450"/>
      <c r="R197" s="450"/>
      <c r="S197" s="450"/>
      <c r="T197" s="450"/>
      <c r="U197" s="450"/>
      <c r="V197" s="450"/>
      <c r="W197" s="450"/>
      <c r="X197" s="450"/>
      <c r="Y197" s="450"/>
      <c r="Z197" s="450"/>
      <c r="AA197" s="64"/>
      <c r="AB197" s="64"/>
      <c r="AC197" s="64"/>
    </row>
    <row r="198" spans="1:68" ht="16.5" hidden="1" customHeight="1" x14ac:dyDescent="0.25">
      <c r="A198" s="61" t="s">
        <v>299</v>
      </c>
      <c r="B198" s="61" t="s">
        <v>300</v>
      </c>
      <c r="C198" s="35">
        <v>4301011450</v>
      </c>
      <c r="D198" s="451">
        <v>4680115881402</v>
      </c>
      <c r="E198" s="451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5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3"/>
      <c r="R198" s="453"/>
      <c r="S198" s="453"/>
      <c r="T198" s="454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4301011454</v>
      </c>
      <c r="D199" s="451">
        <v>4680115881396</v>
      </c>
      <c r="E199" s="451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5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3"/>
      <c r="R199" s="453"/>
      <c r="S199" s="453"/>
      <c r="T199" s="454"/>
      <c r="U199" s="38" t="s">
        <v>48</v>
      </c>
      <c r="V199" s="38" t="s">
        <v>48</v>
      </c>
      <c r="W199" s="39" t="s">
        <v>0</v>
      </c>
      <c r="X199" s="57">
        <v>36</v>
      </c>
      <c r="Y199" s="54">
        <f>IFERROR(IF(X199="",0,CEILING((X199/$H199),1)*$H199),"")</f>
        <v>37.800000000000004</v>
      </c>
      <c r="Z199" s="40">
        <f>IFERROR(IF(Y199=0,"",ROUNDUP(Y199/H199,0)*0.00753),"")</f>
        <v>0.10542</v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38.666666666666664</v>
      </c>
      <c r="BN199" s="76">
        <f>IFERROR(Y199*I199/H199,"0")</f>
        <v>40.6</v>
      </c>
      <c r="BO199" s="76">
        <f>IFERROR(1/J199*(X199/H199),"0")</f>
        <v>8.5470085470085458E-2</v>
      </c>
      <c r="BP199" s="76">
        <f>IFERROR(1/J199*(Y199/H199),"0")</f>
        <v>8.9743589743589744E-2</v>
      </c>
    </row>
    <row r="200" spans="1:68" x14ac:dyDescent="0.2">
      <c r="A200" s="458"/>
      <c r="B200" s="458"/>
      <c r="C200" s="458"/>
      <c r="D200" s="458"/>
      <c r="E200" s="458"/>
      <c r="F200" s="458"/>
      <c r="G200" s="458"/>
      <c r="H200" s="458"/>
      <c r="I200" s="458"/>
      <c r="J200" s="458"/>
      <c r="K200" s="458"/>
      <c r="L200" s="458"/>
      <c r="M200" s="458"/>
      <c r="N200" s="458"/>
      <c r="O200" s="459"/>
      <c r="P200" s="455" t="s">
        <v>43</v>
      </c>
      <c r="Q200" s="456"/>
      <c r="R200" s="456"/>
      <c r="S200" s="456"/>
      <c r="T200" s="456"/>
      <c r="U200" s="456"/>
      <c r="V200" s="457"/>
      <c r="W200" s="41" t="s">
        <v>42</v>
      </c>
      <c r="X200" s="42">
        <f>IFERROR(X198/H198,"0")+IFERROR(X199/H199,"0")</f>
        <v>13.333333333333332</v>
      </c>
      <c r="Y200" s="42">
        <f>IFERROR(Y198/H198,"0")+IFERROR(Y199/H199,"0")</f>
        <v>14</v>
      </c>
      <c r="Z200" s="42">
        <f>IFERROR(IF(Z198="",0,Z198),"0")+IFERROR(IF(Z199="",0,Z199),"0")</f>
        <v>0.10542</v>
      </c>
      <c r="AA200" s="65"/>
      <c r="AB200" s="65"/>
      <c r="AC200" s="65"/>
    </row>
    <row r="201" spans="1:68" x14ac:dyDescent="0.2">
      <c r="A201" s="458"/>
      <c r="B201" s="458"/>
      <c r="C201" s="458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8"/>
      <c r="O201" s="459"/>
      <c r="P201" s="455" t="s">
        <v>43</v>
      </c>
      <c r="Q201" s="456"/>
      <c r="R201" s="456"/>
      <c r="S201" s="456"/>
      <c r="T201" s="456"/>
      <c r="U201" s="456"/>
      <c r="V201" s="457"/>
      <c r="W201" s="41" t="s">
        <v>0</v>
      </c>
      <c r="X201" s="42">
        <f>IFERROR(SUM(X198:X199),"0")</f>
        <v>36</v>
      </c>
      <c r="Y201" s="42">
        <f>IFERROR(SUM(Y198:Y199),"0")</f>
        <v>37.800000000000004</v>
      </c>
      <c r="Z201" s="41"/>
      <c r="AA201" s="65"/>
      <c r="AB201" s="65"/>
      <c r="AC201" s="65"/>
    </row>
    <row r="202" spans="1:68" ht="14.25" hidden="1" customHeight="1" x14ac:dyDescent="0.25">
      <c r="A202" s="450" t="s">
        <v>164</v>
      </c>
      <c r="B202" s="450"/>
      <c r="C202" s="450"/>
      <c r="D202" s="450"/>
      <c r="E202" s="450"/>
      <c r="F202" s="450"/>
      <c r="G202" s="450"/>
      <c r="H202" s="450"/>
      <c r="I202" s="450"/>
      <c r="J202" s="450"/>
      <c r="K202" s="450"/>
      <c r="L202" s="450"/>
      <c r="M202" s="450"/>
      <c r="N202" s="450"/>
      <c r="O202" s="450"/>
      <c r="P202" s="450"/>
      <c r="Q202" s="450"/>
      <c r="R202" s="450"/>
      <c r="S202" s="450"/>
      <c r="T202" s="450"/>
      <c r="U202" s="450"/>
      <c r="V202" s="450"/>
      <c r="W202" s="450"/>
      <c r="X202" s="450"/>
      <c r="Y202" s="450"/>
      <c r="Z202" s="450"/>
      <c r="AA202" s="64"/>
      <c r="AB202" s="64"/>
      <c r="AC202" s="64"/>
    </row>
    <row r="203" spans="1:68" ht="16.5" hidden="1" customHeight="1" x14ac:dyDescent="0.25">
      <c r="A203" s="61" t="s">
        <v>303</v>
      </c>
      <c r="B203" s="61" t="s">
        <v>304</v>
      </c>
      <c r="C203" s="35">
        <v>4301020262</v>
      </c>
      <c r="D203" s="451">
        <v>4680115882935</v>
      </c>
      <c r="E203" s="451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3"/>
      <c r="R203" s="453"/>
      <c r="S203" s="453"/>
      <c r="T203" s="454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hidden="1" customHeight="1" x14ac:dyDescent="0.25">
      <c r="A204" s="61" t="s">
        <v>305</v>
      </c>
      <c r="B204" s="61" t="s">
        <v>306</v>
      </c>
      <c r="C204" s="35">
        <v>4301020220</v>
      </c>
      <c r="D204" s="451">
        <v>4680115880764</v>
      </c>
      <c r="E204" s="451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3"/>
      <c r="R204" s="453"/>
      <c r="S204" s="453"/>
      <c r="T204" s="454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hidden="1" x14ac:dyDescent="0.2">
      <c r="A205" s="458"/>
      <c r="B205" s="458"/>
      <c r="C205" s="458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9"/>
      <c r="P205" s="455" t="s">
        <v>43</v>
      </c>
      <c r="Q205" s="456"/>
      <c r="R205" s="456"/>
      <c r="S205" s="456"/>
      <c r="T205" s="456"/>
      <c r="U205" s="456"/>
      <c r="V205" s="457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hidden="1" x14ac:dyDescent="0.2">
      <c r="A206" s="458"/>
      <c r="B206" s="458"/>
      <c r="C206" s="458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9"/>
      <c r="P206" s="455" t="s">
        <v>43</v>
      </c>
      <c r="Q206" s="456"/>
      <c r="R206" s="456"/>
      <c r="S206" s="456"/>
      <c r="T206" s="456"/>
      <c r="U206" s="456"/>
      <c r="V206" s="457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hidden="1" customHeight="1" x14ac:dyDescent="0.25">
      <c r="A207" s="450" t="s">
        <v>79</v>
      </c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450"/>
      <c r="V207" s="450"/>
      <c r="W207" s="450"/>
      <c r="X207" s="450"/>
      <c r="Y207" s="450"/>
      <c r="Z207" s="450"/>
      <c r="AA207" s="64"/>
      <c r="AB207" s="64"/>
      <c r="AC207" s="64"/>
    </row>
    <row r="208" spans="1:68" ht="27" customHeight="1" x14ac:dyDescent="0.25">
      <c r="A208" s="61" t="s">
        <v>307</v>
      </c>
      <c r="B208" s="61" t="s">
        <v>308</v>
      </c>
      <c r="C208" s="35">
        <v>4301031224</v>
      </c>
      <c r="D208" s="451">
        <v>4680115882683</v>
      </c>
      <c r="E208" s="451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5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3"/>
      <c r="R208" s="453"/>
      <c r="S208" s="453"/>
      <c r="T208" s="454"/>
      <c r="U208" s="38" t="s">
        <v>48</v>
      </c>
      <c r="V208" s="38" t="s">
        <v>48</v>
      </c>
      <c r="W208" s="39" t="s">
        <v>0</v>
      </c>
      <c r="X208" s="57">
        <v>800</v>
      </c>
      <c r="Y208" s="54">
        <f t="shared" ref="Y208:Y215" si="31">IFERROR(IF(X208="",0,CEILING((X208/$H208),1)*$H208),"")</f>
        <v>804.6</v>
      </c>
      <c r="Z208" s="40">
        <f>IFERROR(IF(Y208=0,"",ROUNDUP(Y208/H208,0)*0.00937),"")</f>
        <v>1.3961299999999999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831.11111111111109</v>
      </c>
      <c r="BN208" s="76">
        <f t="shared" ref="BN208:BN215" si="33">IFERROR(Y208*I208/H208,"0")</f>
        <v>835.89</v>
      </c>
      <c r="BO208" s="76">
        <f t="shared" ref="BO208:BO215" si="34">IFERROR(1/J208*(X208/H208),"0")</f>
        <v>1.2345679012345678</v>
      </c>
      <c r="BP208" s="76">
        <f t="shared" ref="BP208:BP215" si="35">IFERROR(1/J208*(Y208/H208),"0")</f>
        <v>1.2416666666666667</v>
      </c>
    </row>
    <row r="209" spans="1:68" ht="27" customHeight="1" x14ac:dyDescent="0.25">
      <c r="A209" s="61" t="s">
        <v>309</v>
      </c>
      <c r="B209" s="61" t="s">
        <v>310</v>
      </c>
      <c r="C209" s="35">
        <v>4301031230</v>
      </c>
      <c r="D209" s="451">
        <v>4680115882690</v>
      </c>
      <c r="E209" s="451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5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3"/>
      <c r="R209" s="453"/>
      <c r="S209" s="453"/>
      <c r="T209" s="454"/>
      <c r="U209" s="38" t="s">
        <v>48</v>
      </c>
      <c r="V209" s="38" t="s">
        <v>48</v>
      </c>
      <c r="W209" s="39" t="s">
        <v>0</v>
      </c>
      <c r="X209" s="57">
        <v>350</v>
      </c>
      <c r="Y209" s="54">
        <f t="shared" si="31"/>
        <v>351</v>
      </c>
      <c r="Z209" s="40">
        <f>IFERROR(IF(Y209=0,"",ROUNDUP(Y209/H209,0)*0.00937),"")</f>
        <v>0.60904999999999998</v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363.61111111111109</v>
      </c>
      <c r="BN209" s="76">
        <f t="shared" si="33"/>
        <v>364.65</v>
      </c>
      <c r="BO209" s="76">
        <f t="shared" si="34"/>
        <v>0.54012345679012341</v>
      </c>
      <c r="BP209" s="76">
        <f t="shared" si="35"/>
        <v>0.54166666666666663</v>
      </c>
    </row>
    <row r="210" spans="1:68" ht="27" customHeight="1" x14ac:dyDescent="0.25">
      <c r="A210" s="61" t="s">
        <v>311</v>
      </c>
      <c r="B210" s="61" t="s">
        <v>312</v>
      </c>
      <c r="C210" s="35">
        <v>4301031220</v>
      </c>
      <c r="D210" s="451">
        <v>4680115882669</v>
      </c>
      <c r="E210" s="451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3"/>
      <c r="R210" s="453"/>
      <c r="S210" s="453"/>
      <c r="T210" s="454"/>
      <c r="U210" s="38" t="s">
        <v>48</v>
      </c>
      <c r="V210" s="38" t="s">
        <v>48</v>
      </c>
      <c r="W210" s="39" t="s">
        <v>0</v>
      </c>
      <c r="X210" s="57">
        <v>500</v>
      </c>
      <c r="Y210" s="54">
        <f t="shared" si="31"/>
        <v>502.20000000000005</v>
      </c>
      <c r="Z210" s="40">
        <f>IFERROR(IF(Y210=0,"",ROUNDUP(Y210/H210,0)*0.00937),"")</f>
        <v>0.87141000000000002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519.44444444444446</v>
      </c>
      <c r="BN210" s="76">
        <f t="shared" si="33"/>
        <v>521.73</v>
      </c>
      <c r="BO210" s="76">
        <f t="shared" si="34"/>
        <v>0.77160493827160481</v>
      </c>
      <c r="BP210" s="76">
        <f t="shared" si="35"/>
        <v>0.77500000000000002</v>
      </c>
    </row>
    <row r="211" spans="1:68" ht="27" customHeight="1" x14ac:dyDescent="0.25">
      <c r="A211" s="61" t="s">
        <v>313</v>
      </c>
      <c r="B211" s="61" t="s">
        <v>314</v>
      </c>
      <c r="C211" s="35">
        <v>4301031221</v>
      </c>
      <c r="D211" s="451">
        <v>4680115882676</v>
      </c>
      <c r="E211" s="451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3"/>
      <c r="R211" s="453"/>
      <c r="S211" s="453"/>
      <c r="T211" s="454"/>
      <c r="U211" s="38" t="s">
        <v>48</v>
      </c>
      <c r="V211" s="38" t="s">
        <v>48</v>
      </c>
      <c r="W211" s="39" t="s">
        <v>0</v>
      </c>
      <c r="X211" s="57">
        <v>580</v>
      </c>
      <c r="Y211" s="54">
        <f t="shared" si="31"/>
        <v>583.20000000000005</v>
      </c>
      <c r="Z211" s="40">
        <f>IFERROR(IF(Y211=0,"",ROUNDUP(Y211/H211,0)*0.00937),"")</f>
        <v>1.01196</v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602.55555555555554</v>
      </c>
      <c r="BN211" s="76">
        <f t="shared" si="33"/>
        <v>605.88</v>
      </c>
      <c r="BO211" s="76">
        <f t="shared" si="34"/>
        <v>0.89506172839506171</v>
      </c>
      <c r="BP211" s="76">
        <f t="shared" si="35"/>
        <v>0.9</v>
      </c>
    </row>
    <row r="212" spans="1:68" ht="27" hidden="1" customHeight="1" x14ac:dyDescent="0.25">
      <c r="A212" s="61" t="s">
        <v>315</v>
      </c>
      <c r="B212" s="61" t="s">
        <v>316</v>
      </c>
      <c r="C212" s="35">
        <v>4301031223</v>
      </c>
      <c r="D212" s="451">
        <v>4680115884014</v>
      </c>
      <c r="E212" s="451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3"/>
      <c r="R212" s="453"/>
      <c r="S212" s="453"/>
      <c r="T212" s="454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hidden="1" customHeight="1" x14ac:dyDescent="0.25">
      <c r="A213" s="61" t="s">
        <v>317</v>
      </c>
      <c r="B213" s="61" t="s">
        <v>318</v>
      </c>
      <c r="C213" s="35">
        <v>4301031222</v>
      </c>
      <c r="D213" s="451">
        <v>4680115884007</v>
      </c>
      <c r="E213" s="451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5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3"/>
      <c r="R213" s="453"/>
      <c r="S213" s="453"/>
      <c r="T213" s="454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hidden="1" customHeight="1" x14ac:dyDescent="0.25">
      <c r="A214" s="61" t="s">
        <v>319</v>
      </c>
      <c r="B214" s="61" t="s">
        <v>320</v>
      </c>
      <c r="C214" s="35">
        <v>4301031229</v>
      </c>
      <c r="D214" s="451">
        <v>4680115884038</v>
      </c>
      <c r="E214" s="451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3"/>
      <c r="R214" s="453"/>
      <c r="S214" s="453"/>
      <c r="T214" s="454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hidden="1" customHeight="1" x14ac:dyDescent="0.25">
      <c r="A215" s="61" t="s">
        <v>321</v>
      </c>
      <c r="B215" s="61" t="s">
        <v>322</v>
      </c>
      <c r="C215" s="35">
        <v>4301031225</v>
      </c>
      <c r="D215" s="451">
        <v>4680115884021</v>
      </c>
      <c r="E215" s="451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3"/>
      <c r="R215" s="453"/>
      <c r="S215" s="453"/>
      <c r="T215" s="454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x14ac:dyDescent="0.2">
      <c r="A216" s="458"/>
      <c r="B216" s="458"/>
      <c r="C216" s="458"/>
      <c r="D216" s="458"/>
      <c r="E216" s="458"/>
      <c r="F216" s="458"/>
      <c r="G216" s="458"/>
      <c r="H216" s="458"/>
      <c r="I216" s="458"/>
      <c r="J216" s="458"/>
      <c r="K216" s="458"/>
      <c r="L216" s="458"/>
      <c r="M216" s="458"/>
      <c r="N216" s="458"/>
      <c r="O216" s="459"/>
      <c r="P216" s="455" t="s">
        <v>43</v>
      </c>
      <c r="Q216" s="456"/>
      <c r="R216" s="456"/>
      <c r="S216" s="456"/>
      <c r="T216" s="456"/>
      <c r="U216" s="456"/>
      <c r="V216" s="457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412.96296296296293</v>
      </c>
      <c r="Y216" s="42">
        <f>IFERROR(Y208/H208,"0")+IFERROR(Y209/H209,"0")+IFERROR(Y210/H210,"0")+IFERROR(Y211/H211,"0")+IFERROR(Y212/H212,"0")+IFERROR(Y213/H213,"0")+IFERROR(Y214/H214,"0")+IFERROR(Y215/H215,"0")</f>
        <v>415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3.8885499999999995</v>
      </c>
      <c r="AA216" s="65"/>
      <c r="AB216" s="65"/>
      <c r="AC216" s="65"/>
    </row>
    <row r="217" spans="1:68" x14ac:dyDescent="0.2">
      <c r="A217" s="458"/>
      <c r="B217" s="458"/>
      <c r="C217" s="458"/>
      <c r="D217" s="458"/>
      <c r="E217" s="458"/>
      <c r="F217" s="458"/>
      <c r="G217" s="458"/>
      <c r="H217" s="458"/>
      <c r="I217" s="458"/>
      <c r="J217" s="458"/>
      <c r="K217" s="458"/>
      <c r="L217" s="458"/>
      <c r="M217" s="458"/>
      <c r="N217" s="458"/>
      <c r="O217" s="459"/>
      <c r="P217" s="455" t="s">
        <v>43</v>
      </c>
      <c r="Q217" s="456"/>
      <c r="R217" s="456"/>
      <c r="S217" s="456"/>
      <c r="T217" s="456"/>
      <c r="U217" s="456"/>
      <c r="V217" s="457"/>
      <c r="W217" s="41" t="s">
        <v>0</v>
      </c>
      <c r="X217" s="42">
        <f>IFERROR(SUM(X208:X215),"0")</f>
        <v>2230</v>
      </c>
      <c r="Y217" s="42">
        <f>IFERROR(SUM(Y208:Y215),"0")</f>
        <v>2241</v>
      </c>
      <c r="Z217" s="41"/>
      <c r="AA217" s="65"/>
      <c r="AB217" s="65"/>
      <c r="AC217" s="65"/>
    </row>
    <row r="218" spans="1:68" ht="14.25" hidden="1" customHeight="1" x14ac:dyDescent="0.25">
      <c r="A218" s="450" t="s">
        <v>84</v>
      </c>
      <c r="B218" s="450"/>
      <c r="C218" s="450"/>
      <c r="D218" s="450"/>
      <c r="E218" s="450"/>
      <c r="F218" s="450"/>
      <c r="G218" s="450"/>
      <c r="H218" s="450"/>
      <c r="I218" s="450"/>
      <c r="J218" s="450"/>
      <c r="K218" s="450"/>
      <c r="L218" s="450"/>
      <c r="M218" s="450"/>
      <c r="N218" s="450"/>
      <c r="O218" s="450"/>
      <c r="P218" s="450"/>
      <c r="Q218" s="450"/>
      <c r="R218" s="450"/>
      <c r="S218" s="450"/>
      <c r="T218" s="450"/>
      <c r="U218" s="450"/>
      <c r="V218" s="450"/>
      <c r="W218" s="450"/>
      <c r="X218" s="450"/>
      <c r="Y218" s="450"/>
      <c r="Z218" s="450"/>
      <c r="AA218" s="64"/>
      <c r="AB218" s="64"/>
      <c r="AC218" s="64"/>
    </row>
    <row r="219" spans="1:68" ht="27" customHeight="1" x14ac:dyDescent="0.25">
      <c r="A219" s="61" t="s">
        <v>323</v>
      </c>
      <c r="B219" s="61" t="s">
        <v>324</v>
      </c>
      <c r="C219" s="35">
        <v>4301051408</v>
      </c>
      <c r="D219" s="451">
        <v>4680115881594</v>
      </c>
      <c r="E219" s="451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3"/>
      <c r="R219" s="453"/>
      <c r="S219" s="453"/>
      <c r="T219" s="454"/>
      <c r="U219" s="38" t="s">
        <v>48</v>
      </c>
      <c r="V219" s="38" t="s">
        <v>48</v>
      </c>
      <c r="W219" s="39" t="s">
        <v>0</v>
      </c>
      <c r="X219" s="57">
        <v>50</v>
      </c>
      <c r="Y219" s="54">
        <f t="shared" ref="Y219:Y229" si="36">IFERROR(IF(X219="",0,CEILING((X219/$H219),1)*$H219),"")</f>
        <v>56.699999999999996</v>
      </c>
      <c r="Z219" s="40">
        <f>IFERROR(IF(Y219=0,"",ROUNDUP(Y219/H219,0)*0.02175),"")</f>
        <v>0.15225</v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53.481481481481481</v>
      </c>
      <c r="BN219" s="76">
        <f t="shared" ref="BN219:BN229" si="38">IFERROR(Y219*I219/H219,"0")</f>
        <v>60.647999999999996</v>
      </c>
      <c r="BO219" s="76">
        <f t="shared" ref="BO219:BO229" si="39">IFERROR(1/J219*(X219/H219),"0")</f>
        <v>0.11022927689594356</v>
      </c>
      <c r="BP219" s="76">
        <f t="shared" ref="BP219:BP229" si="40">IFERROR(1/J219*(Y219/H219),"0")</f>
        <v>0.125</v>
      </c>
    </row>
    <row r="220" spans="1:68" ht="16.5" customHeight="1" x14ac:dyDescent="0.25">
      <c r="A220" s="61" t="s">
        <v>325</v>
      </c>
      <c r="B220" s="61" t="s">
        <v>326</v>
      </c>
      <c r="C220" s="35">
        <v>4301051754</v>
      </c>
      <c r="D220" s="451">
        <v>4680115880962</v>
      </c>
      <c r="E220" s="451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563" t="s">
        <v>327</v>
      </c>
      <c r="Q220" s="453"/>
      <c r="R220" s="453"/>
      <c r="S220" s="453"/>
      <c r="T220" s="454"/>
      <c r="U220" s="38" t="s">
        <v>48</v>
      </c>
      <c r="V220" s="38" t="s">
        <v>48</v>
      </c>
      <c r="W220" s="39" t="s">
        <v>0</v>
      </c>
      <c r="X220" s="57">
        <v>420</v>
      </c>
      <c r="Y220" s="54">
        <f t="shared" si="36"/>
        <v>421.2</v>
      </c>
      <c r="Z220" s="40">
        <f>IFERROR(IF(Y220=0,"",ROUNDUP(Y220/H220,0)*0.02175),"")</f>
        <v>1.1744999999999999</v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450.3692307692308</v>
      </c>
      <c r="BN220" s="76">
        <f t="shared" si="38"/>
        <v>451.65600000000006</v>
      </c>
      <c r="BO220" s="76">
        <f t="shared" si="39"/>
        <v>0.96153846153846145</v>
      </c>
      <c r="BP220" s="76">
        <f t="shared" si="40"/>
        <v>0.96428571428571419</v>
      </c>
    </row>
    <row r="221" spans="1:68" ht="27" customHeight="1" x14ac:dyDescent="0.25">
      <c r="A221" s="61" t="s">
        <v>328</v>
      </c>
      <c r="B221" s="61" t="s">
        <v>329</v>
      </c>
      <c r="C221" s="35">
        <v>4301051411</v>
      </c>
      <c r="D221" s="451">
        <v>4680115881617</v>
      </c>
      <c r="E221" s="451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3"/>
      <c r="R221" s="453"/>
      <c r="S221" s="453"/>
      <c r="T221" s="454"/>
      <c r="U221" s="38" t="s">
        <v>48</v>
      </c>
      <c r="V221" s="38" t="s">
        <v>48</v>
      </c>
      <c r="W221" s="39" t="s">
        <v>0</v>
      </c>
      <c r="X221" s="57">
        <v>50</v>
      </c>
      <c r="Y221" s="54">
        <f t="shared" si="36"/>
        <v>56.699999999999996</v>
      </c>
      <c r="Z221" s="40">
        <f>IFERROR(IF(Y221=0,"",ROUNDUP(Y221/H221,0)*0.02175),"")</f>
        <v>0.15225</v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53.370370370370381</v>
      </c>
      <c r="BN221" s="76">
        <f t="shared" si="38"/>
        <v>60.522000000000006</v>
      </c>
      <c r="BO221" s="76">
        <f t="shared" si="39"/>
        <v>0.11022927689594356</v>
      </c>
      <c r="BP221" s="76">
        <f t="shared" si="40"/>
        <v>0.125</v>
      </c>
    </row>
    <row r="222" spans="1:68" ht="16.5" customHeight="1" x14ac:dyDescent="0.25">
      <c r="A222" s="61" t="s">
        <v>330</v>
      </c>
      <c r="B222" s="61" t="s">
        <v>331</v>
      </c>
      <c r="C222" s="35">
        <v>4301051632</v>
      </c>
      <c r="D222" s="451">
        <v>4680115880573</v>
      </c>
      <c r="E222" s="451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565" t="s">
        <v>332</v>
      </c>
      <c r="Q222" s="453"/>
      <c r="R222" s="453"/>
      <c r="S222" s="453"/>
      <c r="T222" s="454"/>
      <c r="U222" s="38" t="s">
        <v>48</v>
      </c>
      <c r="V222" s="38" t="s">
        <v>48</v>
      </c>
      <c r="W222" s="39" t="s">
        <v>0</v>
      </c>
      <c r="X222" s="57">
        <v>230</v>
      </c>
      <c r="Y222" s="54">
        <f t="shared" si="36"/>
        <v>234.89999999999998</v>
      </c>
      <c r="Z222" s="40">
        <f>IFERROR(IF(Y222=0,"",ROUNDUP(Y222/H222,0)*0.02175),"")</f>
        <v>0.58724999999999994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244.91034482758621</v>
      </c>
      <c r="BN222" s="76">
        <f t="shared" si="38"/>
        <v>250.12799999999999</v>
      </c>
      <c r="BO222" s="76">
        <f t="shared" si="39"/>
        <v>0.47208538587848931</v>
      </c>
      <c r="BP222" s="76">
        <f t="shared" si="40"/>
        <v>0.4821428571428571</v>
      </c>
    </row>
    <row r="223" spans="1:68" ht="27" customHeight="1" x14ac:dyDescent="0.25">
      <c r="A223" s="61" t="s">
        <v>333</v>
      </c>
      <c r="B223" s="61" t="s">
        <v>334</v>
      </c>
      <c r="C223" s="35">
        <v>4301051407</v>
      </c>
      <c r="D223" s="451">
        <v>4680115882195</v>
      </c>
      <c r="E223" s="451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3"/>
      <c r="R223" s="453"/>
      <c r="S223" s="453"/>
      <c r="T223" s="454"/>
      <c r="U223" s="38" t="s">
        <v>48</v>
      </c>
      <c r="V223" s="38" t="s">
        <v>48</v>
      </c>
      <c r="W223" s="39" t="s">
        <v>0</v>
      </c>
      <c r="X223" s="57">
        <v>12</v>
      </c>
      <c r="Y223" s="54">
        <f t="shared" si="36"/>
        <v>12</v>
      </c>
      <c r="Z223" s="40">
        <f t="shared" ref="Z223:Z229" si="41">IFERROR(IF(Y223=0,"",ROUNDUP(Y223/H223,0)*0.00753),"")</f>
        <v>3.7650000000000003E-2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13.450000000000001</v>
      </c>
      <c r="BN223" s="76">
        <f t="shared" si="38"/>
        <v>13.450000000000001</v>
      </c>
      <c r="BO223" s="76">
        <f t="shared" si="39"/>
        <v>3.2051282051282048E-2</v>
      </c>
      <c r="BP223" s="76">
        <f t="shared" si="40"/>
        <v>3.2051282051282048E-2</v>
      </c>
    </row>
    <row r="224" spans="1:68" ht="27" hidden="1" customHeight="1" x14ac:dyDescent="0.25">
      <c r="A224" s="61" t="s">
        <v>335</v>
      </c>
      <c r="B224" s="61" t="s">
        <v>336</v>
      </c>
      <c r="C224" s="35">
        <v>4301051752</v>
      </c>
      <c r="D224" s="451">
        <v>4680115882607</v>
      </c>
      <c r="E224" s="451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67" t="s">
        <v>337</v>
      </c>
      <c r="Q224" s="453"/>
      <c r="R224" s="453"/>
      <c r="S224" s="453"/>
      <c r="T224" s="454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338</v>
      </c>
      <c r="B225" s="61" t="s">
        <v>339</v>
      </c>
      <c r="C225" s="35">
        <v>4301051630</v>
      </c>
      <c r="D225" s="451">
        <v>4680115880092</v>
      </c>
      <c r="E225" s="451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68" t="s">
        <v>340</v>
      </c>
      <c r="Q225" s="453"/>
      <c r="R225" s="453"/>
      <c r="S225" s="453"/>
      <c r="T225" s="454"/>
      <c r="U225" s="38" t="s">
        <v>48</v>
      </c>
      <c r="V225" s="38" t="s">
        <v>48</v>
      </c>
      <c r="W225" s="39" t="s">
        <v>0</v>
      </c>
      <c r="X225" s="57">
        <v>9</v>
      </c>
      <c r="Y225" s="54">
        <f t="shared" si="36"/>
        <v>9.6</v>
      </c>
      <c r="Z225" s="40">
        <f t="shared" si="41"/>
        <v>3.0120000000000001E-2</v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10.020000000000001</v>
      </c>
      <c r="BN225" s="76">
        <f t="shared" si="38"/>
        <v>10.688000000000001</v>
      </c>
      <c r="BO225" s="76">
        <f t="shared" si="39"/>
        <v>2.4038461538461536E-2</v>
      </c>
      <c r="BP225" s="76">
        <f t="shared" si="40"/>
        <v>2.564102564102564E-2</v>
      </c>
    </row>
    <row r="226" spans="1:68" ht="27" customHeight="1" x14ac:dyDescent="0.25">
      <c r="A226" s="61" t="s">
        <v>341</v>
      </c>
      <c r="B226" s="61" t="s">
        <v>342</v>
      </c>
      <c r="C226" s="35">
        <v>4301051631</v>
      </c>
      <c r="D226" s="451">
        <v>4680115880221</v>
      </c>
      <c r="E226" s="451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69" t="s">
        <v>343</v>
      </c>
      <c r="Q226" s="453"/>
      <c r="R226" s="453"/>
      <c r="S226" s="453"/>
      <c r="T226" s="454"/>
      <c r="U226" s="38" t="s">
        <v>48</v>
      </c>
      <c r="V226" s="38" t="s">
        <v>48</v>
      </c>
      <c r="W226" s="39" t="s">
        <v>0</v>
      </c>
      <c r="X226" s="57">
        <v>9</v>
      </c>
      <c r="Y226" s="54">
        <f t="shared" si="36"/>
        <v>9.6</v>
      </c>
      <c r="Z226" s="40">
        <f t="shared" si="41"/>
        <v>3.0120000000000001E-2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10.020000000000001</v>
      </c>
      <c r="BN226" s="76">
        <f t="shared" si="38"/>
        <v>10.688000000000001</v>
      </c>
      <c r="BO226" s="76">
        <f t="shared" si="39"/>
        <v>2.4038461538461536E-2</v>
      </c>
      <c r="BP226" s="76">
        <f t="shared" si="40"/>
        <v>2.564102564102564E-2</v>
      </c>
    </row>
    <row r="227" spans="1:68" ht="27" hidden="1" customHeight="1" x14ac:dyDescent="0.25">
      <c r="A227" s="61" t="s">
        <v>344</v>
      </c>
      <c r="B227" s="61" t="s">
        <v>345</v>
      </c>
      <c r="C227" s="35">
        <v>4301051749</v>
      </c>
      <c r="D227" s="451">
        <v>4680115882942</v>
      </c>
      <c r="E227" s="451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70" t="s">
        <v>346</v>
      </c>
      <c r="Q227" s="453"/>
      <c r="R227" s="453"/>
      <c r="S227" s="453"/>
      <c r="T227" s="454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hidden="1" customHeight="1" x14ac:dyDescent="0.25">
      <c r="A228" s="61" t="s">
        <v>347</v>
      </c>
      <c r="B228" s="61" t="s">
        <v>348</v>
      </c>
      <c r="C228" s="35">
        <v>4301051753</v>
      </c>
      <c r="D228" s="451">
        <v>4680115880504</v>
      </c>
      <c r="E228" s="451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571" t="s">
        <v>349</v>
      </c>
      <c r="Q228" s="453"/>
      <c r="R228" s="453"/>
      <c r="S228" s="453"/>
      <c r="T228" s="454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350</v>
      </c>
      <c r="B229" s="61" t="s">
        <v>351</v>
      </c>
      <c r="C229" s="35">
        <v>4301051410</v>
      </c>
      <c r="D229" s="451">
        <v>4680115882164</v>
      </c>
      <c r="E229" s="451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5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3"/>
      <c r="R229" s="453"/>
      <c r="S229" s="453"/>
      <c r="T229" s="454"/>
      <c r="U229" s="38" t="s">
        <v>48</v>
      </c>
      <c r="V229" s="38" t="s">
        <v>48</v>
      </c>
      <c r="W229" s="39" t="s">
        <v>0</v>
      </c>
      <c r="X229" s="57">
        <v>115</v>
      </c>
      <c r="Y229" s="54">
        <f t="shared" si="36"/>
        <v>115.19999999999999</v>
      </c>
      <c r="Z229" s="40">
        <f t="shared" si="41"/>
        <v>0.36143999999999998</v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128.32083333333333</v>
      </c>
      <c r="BN229" s="76">
        <f t="shared" si="38"/>
        <v>128.54399999999998</v>
      </c>
      <c r="BO229" s="76">
        <f t="shared" si="39"/>
        <v>0.30715811965811968</v>
      </c>
      <c r="BP229" s="76">
        <f t="shared" si="40"/>
        <v>0.30769230769230771</v>
      </c>
    </row>
    <row r="230" spans="1:68" x14ac:dyDescent="0.2">
      <c r="A230" s="458"/>
      <c r="B230" s="458"/>
      <c r="C230" s="458"/>
      <c r="D230" s="458"/>
      <c r="E230" s="458"/>
      <c r="F230" s="458"/>
      <c r="G230" s="458"/>
      <c r="H230" s="458"/>
      <c r="I230" s="458"/>
      <c r="J230" s="458"/>
      <c r="K230" s="458"/>
      <c r="L230" s="458"/>
      <c r="M230" s="458"/>
      <c r="N230" s="458"/>
      <c r="O230" s="459"/>
      <c r="P230" s="455" t="s">
        <v>43</v>
      </c>
      <c r="Q230" s="456"/>
      <c r="R230" s="456"/>
      <c r="S230" s="456"/>
      <c r="T230" s="456"/>
      <c r="U230" s="456"/>
      <c r="V230" s="457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153.0452811343616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156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2.5255800000000002</v>
      </c>
      <c r="AA230" s="65"/>
      <c r="AB230" s="65"/>
      <c r="AC230" s="65"/>
    </row>
    <row r="231" spans="1:68" x14ac:dyDescent="0.2">
      <c r="A231" s="458"/>
      <c r="B231" s="458"/>
      <c r="C231" s="458"/>
      <c r="D231" s="458"/>
      <c r="E231" s="458"/>
      <c r="F231" s="458"/>
      <c r="G231" s="458"/>
      <c r="H231" s="458"/>
      <c r="I231" s="458"/>
      <c r="J231" s="458"/>
      <c r="K231" s="458"/>
      <c r="L231" s="458"/>
      <c r="M231" s="458"/>
      <c r="N231" s="458"/>
      <c r="O231" s="459"/>
      <c r="P231" s="455" t="s">
        <v>43</v>
      </c>
      <c r="Q231" s="456"/>
      <c r="R231" s="456"/>
      <c r="S231" s="456"/>
      <c r="T231" s="456"/>
      <c r="U231" s="456"/>
      <c r="V231" s="457"/>
      <c r="W231" s="41" t="s">
        <v>0</v>
      </c>
      <c r="X231" s="42">
        <f>IFERROR(SUM(X219:X229),"0")</f>
        <v>895</v>
      </c>
      <c r="Y231" s="42">
        <f>IFERROR(SUM(Y219:Y229),"0")</f>
        <v>915.90000000000009</v>
      </c>
      <c r="Z231" s="41"/>
      <c r="AA231" s="65"/>
      <c r="AB231" s="65"/>
      <c r="AC231" s="65"/>
    </row>
    <row r="232" spans="1:68" ht="14.25" hidden="1" customHeight="1" x14ac:dyDescent="0.25">
      <c r="A232" s="450" t="s">
        <v>194</v>
      </c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  <c r="M232" s="450"/>
      <c r="N232" s="450"/>
      <c r="O232" s="450"/>
      <c r="P232" s="450"/>
      <c r="Q232" s="450"/>
      <c r="R232" s="450"/>
      <c r="S232" s="450"/>
      <c r="T232" s="450"/>
      <c r="U232" s="450"/>
      <c r="V232" s="450"/>
      <c r="W232" s="450"/>
      <c r="X232" s="450"/>
      <c r="Y232" s="450"/>
      <c r="Z232" s="450"/>
      <c r="AA232" s="64"/>
      <c r="AB232" s="64"/>
      <c r="AC232" s="64"/>
    </row>
    <row r="233" spans="1:68" ht="16.5" hidden="1" customHeight="1" x14ac:dyDescent="0.25">
      <c r="A233" s="61" t="s">
        <v>352</v>
      </c>
      <c r="B233" s="61" t="s">
        <v>353</v>
      </c>
      <c r="C233" s="35">
        <v>4301060404</v>
      </c>
      <c r="D233" s="451">
        <v>4680115882874</v>
      </c>
      <c r="E233" s="451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573" t="s">
        <v>354</v>
      </c>
      <c r="Q233" s="453"/>
      <c r="R233" s="453"/>
      <c r="S233" s="453"/>
      <c r="T233" s="454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hidden="1" customHeight="1" x14ac:dyDescent="0.25">
      <c r="A234" s="61" t="s">
        <v>352</v>
      </c>
      <c r="B234" s="61" t="s">
        <v>355</v>
      </c>
      <c r="C234" s="35">
        <v>4301060360</v>
      </c>
      <c r="D234" s="451">
        <v>4680115882874</v>
      </c>
      <c r="E234" s="451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453"/>
      <c r="R234" s="453"/>
      <c r="S234" s="453"/>
      <c r="T234" s="454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hidden="1" customHeight="1" x14ac:dyDescent="0.25">
      <c r="A235" s="61" t="s">
        <v>356</v>
      </c>
      <c r="B235" s="61" t="s">
        <v>357</v>
      </c>
      <c r="C235" s="35">
        <v>4301060359</v>
      </c>
      <c r="D235" s="451">
        <v>4680115884434</v>
      </c>
      <c r="E235" s="451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3"/>
      <c r="R235" s="453"/>
      <c r="S235" s="453"/>
      <c r="T235" s="454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customHeight="1" x14ac:dyDescent="0.25">
      <c r="A236" s="61" t="s">
        <v>358</v>
      </c>
      <c r="B236" s="61" t="s">
        <v>359</v>
      </c>
      <c r="C236" s="35">
        <v>4301060375</v>
      </c>
      <c r="D236" s="451">
        <v>4680115880818</v>
      </c>
      <c r="E236" s="451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76" t="s">
        <v>360</v>
      </c>
      <c r="Q236" s="453"/>
      <c r="R236" s="453"/>
      <c r="S236" s="453"/>
      <c r="T236" s="454"/>
      <c r="U236" s="38" t="s">
        <v>48</v>
      </c>
      <c r="V236" s="38" t="s">
        <v>48</v>
      </c>
      <c r="W236" s="39" t="s">
        <v>0</v>
      </c>
      <c r="X236" s="57">
        <v>48</v>
      </c>
      <c r="Y236" s="54">
        <f>IFERROR(IF(X236="",0,CEILING((X236/$H236),1)*$H236),"")</f>
        <v>48</v>
      </c>
      <c r="Z236" s="40">
        <f>IFERROR(IF(Y236=0,"",ROUNDUP(Y236/H236,0)*0.00753),"")</f>
        <v>0.15060000000000001</v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53.440000000000005</v>
      </c>
      <c r="BN236" s="76">
        <f>IFERROR(Y236*I236/H236,"0")</f>
        <v>53.440000000000005</v>
      </c>
      <c r="BO236" s="76">
        <f>IFERROR(1/J236*(X236/H236),"0")</f>
        <v>0.12820512820512819</v>
      </c>
      <c r="BP236" s="76">
        <f>IFERROR(1/J236*(Y236/H236),"0")</f>
        <v>0.12820512820512819</v>
      </c>
    </row>
    <row r="237" spans="1:68" ht="16.5" hidden="1" customHeight="1" x14ac:dyDescent="0.25">
      <c r="A237" s="61" t="s">
        <v>361</v>
      </c>
      <c r="B237" s="61" t="s">
        <v>362</v>
      </c>
      <c r="C237" s="35">
        <v>4301060389</v>
      </c>
      <c r="D237" s="451">
        <v>4680115880801</v>
      </c>
      <c r="E237" s="451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77" t="s">
        <v>363</v>
      </c>
      <c r="Q237" s="453"/>
      <c r="R237" s="453"/>
      <c r="S237" s="453"/>
      <c r="T237" s="454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x14ac:dyDescent="0.2">
      <c r="A238" s="458"/>
      <c r="B238" s="458"/>
      <c r="C238" s="458"/>
      <c r="D238" s="458"/>
      <c r="E238" s="458"/>
      <c r="F238" s="458"/>
      <c r="G238" s="458"/>
      <c r="H238" s="458"/>
      <c r="I238" s="458"/>
      <c r="J238" s="458"/>
      <c r="K238" s="458"/>
      <c r="L238" s="458"/>
      <c r="M238" s="458"/>
      <c r="N238" s="458"/>
      <c r="O238" s="459"/>
      <c r="P238" s="455" t="s">
        <v>43</v>
      </c>
      <c r="Q238" s="456"/>
      <c r="R238" s="456"/>
      <c r="S238" s="456"/>
      <c r="T238" s="456"/>
      <c r="U238" s="456"/>
      <c r="V238" s="457"/>
      <c r="W238" s="41" t="s">
        <v>42</v>
      </c>
      <c r="X238" s="42">
        <f>IFERROR(X233/H233,"0")+IFERROR(X234/H234,"0")+IFERROR(X235/H235,"0")+IFERROR(X236/H236,"0")+IFERROR(X237/H237,"0")</f>
        <v>20</v>
      </c>
      <c r="Y238" s="42">
        <f>IFERROR(Y233/H233,"0")+IFERROR(Y234/H234,"0")+IFERROR(Y235/H235,"0")+IFERROR(Y236/H236,"0")+IFERROR(Y237/H237,"0")</f>
        <v>20</v>
      </c>
      <c r="Z238" s="42">
        <f>IFERROR(IF(Z233="",0,Z233),"0")+IFERROR(IF(Z234="",0,Z234),"0")+IFERROR(IF(Z235="",0,Z235),"0")+IFERROR(IF(Z236="",0,Z236),"0")+IFERROR(IF(Z237="",0,Z237),"0")</f>
        <v>0.15060000000000001</v>
      </c>
      <c r="AA238" s="65"/>
      <c r="AB238" s="65"/>
      <c r="AC238" s="65"/>
    </row>
    <row r="239" spans="1:68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9"/>
      <c r="P239" s="455" t="s">
        <v>43</v>
      </c>
      <c r="Q239" s="456"/>
      <c r="R239" s="456"/>
      <c r="S239" s="456"/>
      <c r="T239" s="456"/>
      <c r="U239" s="456"/>
      <c r="V239" s="457"/>
      <c r="W239" s="41" t="s">
        <v>0</v>
      </c>
      <c r="X239" s="42">
        <f>IFERROR(SUM(X233:X237),"0")</f>
        <v>48</v>
      </c>
      <c r="Y239" s="42">
        <f>IFERROR(SUM(Y233:Y237),"0")</f>
        <v>48</v>
      </c>
      <c r="Z239" s="41"/>
      <c r="AA239" s="65"/>
      <c r="AB239" s="65"/>
      <c r="AC239" s="65"/>
    </row>
    <row r="240" spans="1:68" ht="16.5" hidden="1" customHeight="1" x14ac:dyDescent="0.25">
      <c r="A240" s="449" t="s">
        <v>364</v>
      </c>
      <c r="B240" s="449"/>
      <c r="C240" s="449"/>
      <c r="D240" s="449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63"/>
      <c r="AB240" s="63"/>
      <c r="AC240" s="63"/>
    </row>
    <row r="241" spans="1:68" ht="14.25" hidden="1" customHeight="1" x14ac:dyDescent="0.25">
      <c r="A241" s="450" t="s">
        <v>123</v>
      </c>
      <c r="B241" s="450"/>
      <c r="C241" s="450"/>
      <c r="D241" s="450"/>
      <c r="E241" s="450"/>
      <c r="F241" s="450"/>
      <c r="G241" s="450"/>
      <c r="H241" s="450"/>
      <c r="I241" s="450"/>
      <c r="J241" s="450"/>
      <c r="K241" s="450"/>
      <c r="L241" s="450"/>
      <c r="M241" s="450"/>
      <c r="N241" s="450"/>
      <c r="O241" s="450"/>
      <c r="P241" s="450"/>
      <c r="Q241" s="450"/>
      <c r="R241" s="450"/>
      <c r="S241" s="450"/>
      <c r="T241" s="450"/>
      <c r="U241" s="450"/>
      <c r="V241" s="450"/>
      <c r="W241" s="450"/>
      <c r="X241" s="450"/>
      <c r="Y241" s="450"/>
      <c r="Z241" s="450"/>
      <c r="AA241" s="64"/>
      <c r="AB241" s="64"/>
      <c r="AC241" s="64"/>
    </row>
    <row r="242" spans="1:68" ht="27" hidden="1" customHeight="1" x14ac:dyDescent="0.25">
      <c r="A242" s="61" t="s">
        <v>365</v>
      </c>
      <c r="B242" s="61" t="s">
        <v>366</v>
      </c>
      <c r="C242" s="35">
        <v>4301011945</v>
      </c>
      <c r="D242" s="451">
        <v>4680115884274</v>
      </c>
      <c r="E242" s="451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78" t="s">
        <v>367</v>
      </c>
      <c r="Q242" s="453"/>
      <c r="R242" s="453"/>
      <c r="S242" s="453"/>
      <c r="T242" s="454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hidden="1" customHeight="1" x14ac:dyDescent="0.25">
      <c r="A243" s="61" t="s">
        <v>365</v>
      </c>
      <c r="B243" s="61" t="s">
        <v>368</v>
      </c>
      <c r="C243" s="35">
        <v>4301011717</v>
      </c>
      <c r="D243" s="451">
        <v>4680115884274</v>
      </c>
      <c r="E243" s="451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3"/>
      <c r="R243" s="453"/>
      <c r="S243" s="453"/>
      <c r="T243" s="454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hidden="1" customHeight="1" x14ac:dyDescent="0.25">
      <c r="A244" s="61" t="s">
        <v>369</v>
      </c>
      <c r="B244" s="61" t="s">
        <v>370</v>
      </c>
      <c r="C244" s="35">
        <v>4301011719</v>
      </c>
      <c r="D244" s="451">
        <v>4680115884298</v>
      </c>
      <c r="E244" s="451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3"/>
      <c r="R244" s="453"/>
      <c r="S244" s="453"/>
      <c r="T244" s="454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hidden="1" customHeight="1" x14ac:dyDescent="0.25">
      <c r="A245" s="61" t="s">
        <v>371</v>
      </c>
      <c r="B245" s="61" t="s">
        <v>372</v>
      </c>
      <c r="C245" s="35">
        <v>4301011944</v>
      </c>
      <c r="D245" s="451">
        <v>4680115884250</v>
      </c>
      <c r="E245" s="451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1" t="s">
        <v>373</v>
      </c>
      <c r="Q245" s="453"/>
      <c r="R245" s="453"/>
      <c r="S245" s="453"/>
      <c r="T245" s="454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371</v>
      </c>
      <c r="B246" s="61" t="s">
        <v>374</v>
      </c>
      <c r="C246" s="35">
        <v>4301011733</v>
      </c>
      <c r="D246" s="451">
        <v>4680115884250</v>
      </c>
      <c r="E246" s="451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453"/>
      <c r="R246" s="453"/>
      <c r="S246" s="453"/>
      <c r="T246" s="454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375</v>
      </c>
      <c r="B247" s="61" t="s">
        <v>376</v>
      </c>
      <c r="C247" s="35">
        <v>4301011718</v>
      </c>
      <c r="D247" s="451">
        <v>4680115884281</v>
      </c>
      <c r="E247" s="45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3"/>
      <c r="R247" s="453"/>
      <c r="S247" s="453"/>
      <c r="T247" s="454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377</v>
      </c>
      <c r="B248" s="61" t="s">
        <v>378</v>
      </c>
      <c r="C248" s="35">
        <v>4301011720</v>
      </c>
      <c r="D248" s="451">
        <v>4680115884199</v>
      </c>
      <c r="E248" s="451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3"/>
      <c r="R248" s="453"/>
      <c r="S248" s="453"/>
      <c r="T248" s="454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hidden="1" customHeight="1" x14ac:dyDescent="0.25">
      <c r="A249" s="61" t="s">
        <v>379</v>
      </c>
      <c r="B249" s="61" t="s">
        <v>380</v>
      </c>
      <c r="C249" s="35">
        <v>4301011716</v>
      </c>
      <c r="D249" s="451">
        <v>4680115884267</v>
      </c>
      <c r="E249" s="451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3"/>
      <c r="R249" s="453"/>
      <c r="S249" s="453"/>
      <c r="T249" s="454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idden="1" x14ac:dyDescent="0.2">
      <c r="A250" s="458"/>
      <c r="B250" s="458"/>
      <c r="C250" s="458"/>
      <c r="D250" s="458"/>
      <c r="E250" s="458"/>
      <c r="F250" s="458"/>
      <c r="G250" s="458"/>
      <c r="H250" s="458"/>
      <c r="I250" s="458"/>
      <c r="J250" s="458"/>
      <c r="K250" s="458"/>
      <c r="L250" s="458"/>
      <c r="M250" s="458"/>
      <c r="N250" s="458"/>
      <c r="O250" s="459"/>
      <c r="P250" s="455" t="s">
        <v>43</v>
      </c>
      <c r="Q250" s="456"/>
      <c r="R250" s="456"/>
      <c r="S250" s="456"/>
      <c r="T250" s="456"/>
      <c r="U250" s="456"/>
      <c r="V250" s="457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hidden="1" x14ac:dyDescent="0.2">
      <c r="A251" s="458"/>
      <c r="B251" s="458"/>
      <c r="C251" s="458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9"/>
      <c r="P251" s="455" t="s">
        <v>43</v>
      </c>
      <c r="Q251" s="456"/>
      <c r="R251" s="456"/>
      <c r="S251" s="456"/>
      <c r="T251" s="456"/>
      <c r="U251" s="456"/>
      <c r="V251" s="457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hidden="1" customHeight="1" x14ac:dyDescent="0.25">
      <c r="A252" s="449" t="s">
        <v>381</v>
      </c>
      <c r="B252" s="449"/>
      <c r="C252" s="449"/>
      <c r="D252" s="449"/>
      <c r="E252" s="449"/>
      <c r="F252" s="449"/>
      <c r="G252" s="449"/>
      <c r="H252" s="449"/>
      <c r="I252" s="449"/>
      <c r="J252" s="449"/>
      <c r="K252" s="449"/>
      <c r="L252" s="449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63"/>
      <c r="AB252" s="63"/>
      <c r="AC252" s="63"/>
    </row>
    <row r="253" spans="1:68" ht="14.25" hidden="1" customHeight="1" x14ac:dyDescent="0.25">
      <c r="A253" s="450" t="s">
        <v>123</v>
      </c>
      <c r="B253" s="450"/>
      <c r="C253" s="450"/>
      <c r="D253" s="450"/>
      <c r="E253" s="450"/>
      <c r="F253" s="450"/>
      <c r="G253" s="450"/>
      <c r="H253" s="450"/>
      <c r="I253" s="450"/>
      <c r="J253" s="450"/>
      <c r="K253" s="450"/>
      <c r="L253" s="450"/>
      <c r="M253" s="450"/>
      <c r="N253" s="450"/>
      <c r="O253" s="450"/>
      <c r="P253" s="450"/>
      <c r="Q253" s="450"/>
      <c r="R253" s="450"/>
      <c r="S253" s="450"/>
      <c r="T253" s="450"/>
      <c r="U253" s="450"/>
      <c r="V253" s="450"/>
      <c r="W253" s="450"/>
      <c r="X253" s="450"/>
      <c r="Y253" s="450"/>
      <c r="Z253" s="450"/>
      <c r="AA253" s="64"/>
      <c r="AB253" s="64"/>
      <c r="AC253" s="64"/>
    </row>
    <row r="254" spans="1:68" ht="27" hidden="1" customHeight="1" x14ac:dyDescent="0.25">
      <c r="A254" s="61" t="s">
        <v>382</v>
      </c>
      <c r="B254" s="61" t="s">
        <v>383</v>
      </c>
      <c r="C254" s="35">
        <v>4301011942</v>
      </c>
      <c r="D254" s="451">
        <v>4680115884137</v>
      </c>
      <c r="E254" s="451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86" t="s">
        <v>384</v>
      </c>
      <c r="Q254" s="453"/>
      <c r="R254" s="453"/>
      <c r="S254" s="453"/>
      <c r="T254" s="454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hidden="1" customHeight="1" x14ac:dyDescent="0.25">
      <c r="A255" s="61" t="s">
        <v>382</v>
      </c>
      <c r="B255" s="61" t="s">
        <v>385</v>
      </c>
      <c r="C255" s="35">
        <v>4301011826</v>
      </c>
      <c r="D255" s="451">
        <v>4680115884137</v>
      </c>
      <c r="E255" s="451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3"/>
      <c r="R255" s="453"/>
      <c r="S255" s="453"/>
      <c r="T255" s="454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hidden="1" customHeight="1" x14ac:dyDescent="0.25">
      <c r="A256" s="61" t="s">
        <v>386</v>
      </c>
      <c r="B256" s="61" t="s">
        <v>387</v>
      </c>
      <c r="C256" s="35">
        <v>4301011724</v>
      </c>
      <c r="D256" s="451">
        <v>4680115884236</v>
      </c>
      <c r="E256" s="451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3"/>
      <c r="R256" s="453"/>
      <c r="S256" s="453"/>
      <c r="T256" s="454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hidden="1" customHeight="1" x14ac:dyDescent="0.25">
      <c r="A257" s="61" t="s">
        <v>388</v>
      </c>
      <c r="B257" s="61" t="s">
        <v>389</v>
      </c>
      <c r="C257" s="35">
        <v>4301011721</v>
      </c>
      <c r="D257" s="451">
        <v>4680115884175</v>
      </c>
      <c r="E257" s="451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3"/>
      <c r="R257" s="453"/>
      <c r="S257" s="453"/>
      <c r="T257" s="454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390</v>
      </c>
      <c r="B258" s="61" t="s">
        <v>391</v>
      </c>
      <c r="C258" s="35">
        <v>4301011824</v>
      </c>
      <c r="D258" s="451">
        <v>4680115884144</v>
      </c>
      <c r="E258" s="451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3"/>
      <c r="R258" s="453"/>
      <c r="S258" s="453"/>
      <c r="T258" s="454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392</v>
      </c>
      <c r="B259" s="61" t="s">
        <v>393</v>
      </c>
      <c r="C259" s="35">
        <v>4301011963</v>
      </c>
      <c r="D259" s="451">
        <v>4680115885288</v>
      </c>
      <c r="E259" s="451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91" t="s">
        <v>394</v>
      </c>
      <c r="Q259" s="453"/>
      <c r="R259" s="453"/>
      <c r="S259" s="453"/>
      <c r="T259" s="454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395</v>
      </c>
      <c r="B260" s="61" t="s">
        <v>396</v>
      </c>
      <c r="C260" s="35">
        <v>4301011726</v>
      </c>
      <c r="D260" s="451">
        <v>4680115884182</v>
      </c>
      <c r="E260" s="451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3"/>
      <c r="R260" s="453"/>
      <c r="S260" s="453"/>
      <c r="T260" s="454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hidden="1" customHeight="1" x14ac:dyDescent="0.25">
      <c r="A261" s="61" t="s">
        <v>397</v>
      </c>
      <c r="B261" s="61" t="s">
        <v>398</v>
      </c>
      <c r="C261" s="35">
        <v>4301011722</v>
      </c>
      <c r="D261" s="451">
        <v>4680115884205</v>
      </c>
      <c r="E261" s="451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3"/>
      <c r="R261" s="453"/>
      <c r="S261" s="453"/>
      <c r="T261" s="454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idden="1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9"/>
      <c r="P262" s="455" t="s">
        <v>43</v>
      </c>
      <c r="Q262" s="456"/>
      <c r="R262" s="456"/>
      <c r="S262" s="456"/>
      <c r="T262" s="456"/>
      <c r="U262" s="456"/>
      <c r="V262" s="457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hidden="1" x14ac:dyDescent="0.2">
      <c r="A263" s="458"/>
      <c r="B263" s="458"/>
      <c r="C263" s="458"/>
      <c r="D263" s="458"/>
      <c r="E263" s="458"/>
      <c r="F263" s="458"/>
      <c r="G263" s="458"/>
      <c r="H263" s="458"/>
      <c r="I263" s="458"/>
      <c r="J263" s="458"/>
      <c r="K263" s="458"/>
      <c r="L263" s="458"/>
      <c r="M263" s="458"/>
      <c r="N263" s="458"/>
      <c r="O263" s="459"/>
      <c r="P263" s="455" t="s">
        <v>43</v>
      </c>
      <c r="Q263" s="456"/>
      <c r="R263" s="456"/>
      <c r="S263" s="456"/>
      <c r="T263" s="456"/>
      <c r="U263" s="456"/>
      <c r="V263" s="457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hidden="1" customHeight="1" x14ac:dyDescent="0.25">
      <c r="A264" s="449" t="s">
        <v>399</v>
      </c>
      <c r="B264" s="449"/>
      <c r="C264" s="449"/>
      <c r="D264" s="449"/>
      <c r="E264" s="449"/>
      <c r="F264" s="449"/>
      <c r="G264" s="449"/>
      <c r="H264" s="449"/>
      <c r="I264" s="449"/>
      <c r="J264" s="449"/>
      <c r="K264" s="449"/>
      <c r="L264" s="449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63"/>
      <c r="AB264" s="63"/>
      <c r="AC264" s="63"/>
    </row>
    <row r="265" spans="1:68" ht="14.25" hidden="1" customHeight="1" x14ac:dyDescent="0.25">
      <c r="A265" s="450" t="s">
        <v>123</v>
      </c>
      <c r="B265" s="450"/>
      <c r="C265" s="450"/>
      <c r="D265" s="450"/>
      <c r="E265" s="450"/>
      <c r="F265" s="450"/>
      <c r="G265" s="450"/>
      <c r="H265" s="450"/>
      <c r="I265" s="450"/>
      <c r="J265" s="450"/>
      <c r="K265" s="450"/>
      <c r="L265" s="450"/>
      <c r="M265" s="450"/>
      <c r="N265" s="450"/>
      <c r="O265" s="450"/>
      <c r="P265" s="450"/>
      <c r="Q265" s="450"/>
      <c r="R265" s="450"/>
      <c r="S265" s="450"/>
      <c r="T265" s="450"/>
      <c r="U265" s="450"/>
      <c r="V265" s="450"/>
      <c r="W265" s="450"/>
      <c r="X265" s="450"/>
      <c r="Y265" s="450"/>
      <c r="Z265" s="450"/>
      <c r="AA265" s="64"/>
      <c r="AB265" s="64"/>
      <c r="AC265" s="64"/>
    </row>
    <row r="266" spans="1:68" ht="27" hidden="1" customHeight="1" x14ac:dyDescent="0.25">
      <c r="A266" s="61" t="s">
        <v>400</v>
      </c>
      <c r="B266" s="61" t="s">
        <v>401</v>
      </c>
      <c r="C266" s="35">
        <v>4301011855</v>
      </c>
      <c r="D266" s="451">
        <v>4680115885837</v>
      </c>
      <c r="E266" s="451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94" t="s">
        <v>402</v>
      </c>
      <c r="Q266" s="453"/>
      <c r="R266" s="453"/>
      <c r="S266" s="453"/>
      <c r="T266" s="454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hidden="1" customHeight="1" x14ac:dyDescent="0.25">
      <c r="A267" s="61" t="s">
        <v>403</v>
      </c>
      <c r="B267" s="61" t="s">
        <v>404</v>
      </c>
      <c r="C267" s="35">
        <v>4301011850</v>
      </c>
      <c r="D267" s="451">
        <v>4680115885806</v>
      </c>
      <c r="E267" s="451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95" t="s">
        <v>405</v>
      </c>
      <c r="Q267" s="453"/>
      <c r="R267" s="453"/>
      <c r="S267" s="453"/>
      <c r="T267" s="454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hidden="1" customHeight="1" x14ac:dyDescent="0.25">
      <c r="A268" s="61" t="s">
        <v>406</v>
      </c>
      <c r="B268" s="61" t="s">
        <v>407</v>
      </c>
      <c r="C268" s="35">
        <v>4301011853</v>
      </c>
      <c r="D268" s="451">
        <v>4680115885851</v>
      </c>
      <c r="E268" s="451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96" t="s">
        <v>408</v>
      </c>
      <c r="Q268" s="453"/>
      <c r="R268" s="453"/>
      <c r="S268" s="453"/>
      <c r="T268" s="454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hidden="1" customHeight="1" x14ac:dyDescent="0.25">
      <c r="A269" s="61" t="s">
        <v>409</v>
      </c>
      <c r="B269" s="61" t="s">
        <v>410</v>
      </c>
      <c r="C269" s="35">
        <v>4301011852</v>
      </c>
      <c r="D269" s="451">
        <v>4680115885844</v>
      </c>
      <c r="E269" s="451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97" t="s">
        <v>411</v>
      </c>
      <c r="Q269" s="453"/>
      <c r="R269" s="453"/>
      <c r="S269" s="453"/>
      <c r="T269" s="454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ht="27" hidden="1" customHeight="1" x14ac:dyDescent="0.25">
      <c r="A270" s="61" t="s">
        <v>412</v>
      </c>
      <c r="B270" s="61" t="s">
        <v>413</v>
      </c>
      <c r="C270" s="35">
        <v>4301011851</v>
      </c>
      <c r="D270" s="451">
        <v>4680115885820</v>
      </c>
      <c r="E270" s="451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98" t="s">
        <v>414</v>
      </c>
      <c r="Q270" s="453"/>
      <c r="R270" s="453"/>
      <c r="S270" s="453"/>
      <c r="T270" s="454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IFERROR(IF(Y270=0,"",ROUNDUP(Y270/H270,0)*0.00937),"")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idden="1" x14ac:dyDescent="0.2">
      <c r="A271" s="458"/>
      <c r="B271" s="458"/>
      <c r="C271" s="458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8"/>
      <c r="O271" s="459"/>
      <c r="P271" s="455" t="s">
        <v>43</v>
      </c>
      <c r="Q271" s="456"/>
      <c r="R271" s="456"/>
      <c r="S271" s="456"/>
      <c r="T271" s="456"/>
      <c r="U271" s="456"/>
      <c r="V271" s="457"/>
      <c r="W271" s="41" t="s">
        <v>42</v>
      </c>
      <c r="X271" s="42">
        <f>IFERROR(X266/H266,"0")+IFERROR(X267/H267,"0")+IFERROR(X268/H268,"0")+IFERROR(X269/H269,"0")+IFERROR(X270/H270,"0")</f>
        <v>0</v>
      </c>
      <c r="Y271" s="42">
        <f>IFERROR(Y266/H266,"0")+IFERROR(Y267/H267,"0")+IFERROR(Y268/H268,"0")+IFERROR(Y269/H269,"0")+IFERROR(Y270/H270,"0")</f>
        <v>0</v>
      </c>
      <c r="Z271" s="42">
        <f>IFERROR(IF(Z266="",0,Z266),"0")+IFERROR(IF(Z267="",0,Z267),"0")+IFERROR(IF(Z268="",0,Z268),"0")+IFERROR(IF(Z269="",0,Z269),"0")+IFERROR(IF(Z270="",0,Z270),"0")</f>
        <v>0</v>
      </c>
      <c r="AA271" s="65"/>
      <c r="AB271" s="65"/>
      <c r="AC271" s="65"/>
    </row>
    <row r="272" spans="1:68" hidden="1" x14ac:dyDescent="0.2">
      <c r="A272" s="458"/>
      <c r="B272" s="458"/>
      <c r="C272" s="458"/>
      <c r="D272" s="458"/>
      <c r="E272" s="458"/>
      <c r="F272" s="458"/>
      <c r="G272" s="458"/>
      <c r="H272" s="458"/>
      <c r="I272" s="458"/>
      <c r="J272" s="458"/>
      <c r="K272" s="458"/>
      <c r="L272" s="458"/>
      <c r="M272" s="458"/>
      <c r="N272" s="458"/>
      <c r="O272" s="459"/>
      <c r="P272" s="455" t="s">
        <v>43</v>
      </c>
      <c r="Q272" s="456"/>
      <c r="R272" s="456"/>
      <c r="S272" s="456"/>
      <c r="T272" s="456"/>
      <c r="U272" s="456"/>
      <c r="V272" s="457"/>
      <c r="W272" s="41" t="s">
        <v>0</v>
      </c>
      <c r="X272" s="42">
        <f>IFERROR(SUM(X266:X270),"0")</f>
        <v>0</v>
      </c>
      <c r="Y272" s="42">
        <f>IFERROR(SUM(Y266:Y270),"0")</f>
        <v>0</v>
      </c>
      <c r="Z272" s="41"/>
      <c r="AA272" s="65"/>
      <c r="AB272" s="65"/>
      <c r="AC272" s="65"/>
    </row>
    <row r="273" spans="1:68" ht="16.5" hidden="1" customHeight="1" x14ac:dyDescent="0.25">
      <c r="A273" s="449" t="s">
        <v>415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449"/>
      <c r="AA273" s="63"/>
      <c r="AB273" s="63"/>
      <c r="AC273" s="63"/>
    </row>
    <row r="274" spans="1:68" ht="14.25" hidden="1" customHeight="1" x14ac:dyDescent="0.25">
      <c r="A274" s="450" t="s">
        <v>123</v>
      </c>
      <c r="B274" s="450"/>
      <c r="C274" s="450"/>
      <c r="D274" s="450"/>
      <c r="E274" s="450"/>
      <c r="F274" s="450"/>
      <c r="G274" s="450"/>
      <c r="H274" s="450"/>
      <c r="I274" s="450"/>
      <c r="J274" s="450"/>
      <c r="K274" s="450"/>
      <c r="L274" s="450"/>
      <c r="M274" s="450"/>
      <c r="N274" s="450"/>
      <c r="O274" s="450"/>
      <c r="P274" s="450"/>
      <c r="Q274" s="450"/>
      <c r="R274" s="450"/>
      <c r="S274" s="450"/>
      <c r="T274" s="450"/>
      <c r="U274" s="450"/>
      <c r="V274" s="450"/>
      <c r="W274" s="450"/>
      <c r="X274" s="450"/>
      <c r="Y274" s="450"/>
      <c r="Z274" s="450"/>
      <c r="AA274" s="64"/>
      <c r="AB274" s="64"/>
      <c r="AC274" s="64"/>
    </row>
    <row r="275" spans="1:68" ht="27" hidden="1" customHeight="1" x14ac:dyDescent="0.25">
      <c r="A275" s="61" t="s">
        <v>416</v>
      </c>
      <c r="B275" s="61" t="s">
        <v>417</v>
      </c>
      <c r="C275" s="35">
        <v>4301011876</v>
      </c>
      <c r="D275" s="451">
        <v>4680115885707</v>
      </c>
      <c r="E275" s="451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99" t="s">
        <v>418</v>
      </c>
      <c r="Q275" s="453"/>
      <c r="R275" s="453"/>
      <c r="S275" s="453"/>
      <c r="T275" s="454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hidden="1" x14ac:dyDescent="0.2">
      <c r="A276" s="458"/>
      <c r="B276" s="458"/>
      <c r="C276" s="458"/>
      <c r="D276" s="458"/>
      <c r="E276" s="458"/>
      <c r="F276" s="458"/>
      <c r="G276" s="458"/>
      <c r="H276" s="458"/>
      <c r="I276" s="458"/>
      <c r="J276" s="458"/>
      <c r="K276" s="458"/>
      <c r="L276" s="458"/>
      <c r="M276" s="458"/>
      <c r="N276" s="458"/>
      <c r="O276" s="459"/>
      <c r="P276" s="455" t="s">
        <v>43</v>
      </c>
      <c r="Q276" s="456"/>
      <c r="R276" s="456"/>
      <c r="S276" s="456"/>
      <c r="T276" s="456"/>
      <c r="U276" s="456"/>
      <c r="V276" s="457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hidden="1" x14ac:dyDescent="0.2">
      <c r="A277" s="458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58"/>
      <c r="M277" s="458"/>
      <c r="N277" s="458"/>
      <c r="O277" s="459"/>
      <c r="P277" s="455" t="s">
        <v>43</v>
      </c>
      <c r="Q277" s="456"/>
      <c r="R277" s="456"/>
      <c r="S277" s="456"/>
      <c r="T277" s="456"/>
      <c r="U277" s="456"/>
      <c r="V277" s="457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hidden="1" customHeight="1" x14ac:dyDescent="0.25">
      <c r="A278" s="449" t="s">
        <v>419</v>
      </c>
      <c r="B278" s="449"/>
      <c r="C278" s="449"/>
      <c r="D278" s="449"/>
      <c r="E278" s="449"/>
      <c r="F278" s="449"/>
      <c r="G278" s="449"/>
      <c r="H278" s="449"/>
      <c r="I278" s="449"/>
      <c r="J278" s="449"/>
      <c r="K278" s="449"/>
      <c r="L278" s="449"/>
      <c r="M278" s="449"/>
      <c r="N278" s="449"/>
      <c r="O278" s="449"/>
      <c r="P278" s="449"/>
      <c r="Q278" s="449"/>
      <c r="R278" s="449"/>
      <c r="S278" s="449"/>
      <c r="T278" s="449"/>
      <c r="U278" s="449"/>
      <c r="V278" s="449"/>
      <c r="W278" s="449"/>
      <c r="X278" s="449"/>
      <c r="Y278" s="449"/>
      <c r="Z278" s="449"/>
      <c r="AA278" s="63"/>
      <c r="AB278" s="63"/>
      <c r="AC278" s="63"/>
    </row>
    <row r="279" spans="1:68" ht="14.25" hidden="1" customHeight="1" x14ac:dyDescent="0.25">
      <c r="A279" s="450" t="s">
        <v>123</v>
      </c>
      <c r="B279" s="450"/>
      <c r="C279" s="450"/>
      <c r="D279" s="450"/>
      <c r="E279" s="450"/>
      <c r="F279" s="450"/>
      <c r="G279" s="450"/>
      <c r="H279" s="450"/>
      <c r="I279" s="450"/>
      <c r="J279" s="450"/>
      <c r="K279" s="450"/>
      <c r="L279" s="450"/>
      <c r="M279" s="450"/>
      <c r="N279" s="450"/>
      <c r="O279" s="450"/>
      <c r="P279" s="450"/>
      <c r="Q279" s="450"/>
      <c r="R279" s="450"/>
      <c r="S279" s="450"/>
      <c r="T279" s="450"/>
      <c r="U279" s="450"/>
      <c r="V279" s="450"/>
      <c r="W279" s="450"/>
      <c r="X279" s="450"/>
      <c r="Y279" s="450"/>
      <c r="Z279" s="450"/>
      <c r="AA279" s="64"/>
      <c r="AB279" s="64"/>
      <c r="AC279" s="64"/>
    </row>
    <row r="280" spans="1:68" ht="27" hidden="1" customHeight="1" x14ac:dyDescent="0.25">
      <c r="A280" s="61" t="s">
        <v>420</v>
      </c>
      <c r="B280" s="61" t="s">
        <v>421</v>
      </c>
      <c r="C280" s="35">
        <v>4301011223</v>
      </c>
      <c r="D280" s="451">
        <v>4607091383423</v>
      </c>
      <c r="E280" s="451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6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3"/>
      <c r="R280" s="453"/>
      <c r="S280" s="453"/>
      <c r="T280" s="454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hidden="1" customHeight="1" x14ac:dyDescent="0.25">
      <c r="A281" s="61" t="s">
        <v>422</v>
      </c>
      <c r="B281" s="61" t="s">
        <v>423</v>
      </c>
      <c r="C281" s="35">
        <v>4301011879</v>
      </c>
      <c r="D281" s="451">
        <v>4680115885691</v>
      </c>
      <c r="E281" s="451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601" t="s">
        <v>424</v>
      </c>
      <c r="Q281" s="453"/>
      <c r="R281" s="453"/>
      <c r="S281" s="453"/>
      <c r="T281" s="454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hidden="1" customHeight="1" x14ac:dyDescent="0.25">
      <c r="A282" s="61" t="s">
        <v>425</v>
      </c>
      <c r="B282" s="61" t="s">
        <v>426</v>
      </c>
      <c r="C282" s="35">
        <v>4301011878</v>
      </c>
      <c r="D282" s="451">
        <v>4680115885660</v>
      </c>
      <c r="E282" s="451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602" t="s">
        <v>427</v>
      </c>
      <c r="Q282" s="453"/>
      <c r="R282" s="453"/>
      <c r="S282" s="453"/>
      <c r="T282" s="454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hidden="1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9"/>
      <c r="P283" s="455" t="s">
        <v>43</v>
      </c>
      <c r="Q283" s="456"/>
      <c r="R283" s="456"/>
      <c r="S283" s="456"/>
      <c r="T283" s="456"/>
      <c r="U283" s="456"/>
      <c r="V283" s="457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hidden="1" x14ac:dyDescent="0.2">
      <c r="A284" s="458"/>
      <c r="B284" s="458"/>
      <c r="C284" s="458"/>
      <c r="D284" s="458"/>
      <c r="E284" s="458"/>
      <c r="F284" s="458"/>
      <c r="G284" s="458"/>
      <c r="H284" s="458"/>
      <c r="I284" s="458"/>
      <c r="J284" s="458"/>
      <c r="K284" s="458"/>
      <c r="L284" s="458"/>
      <c r="M284" s="458"/>
      <c r="N284" s="458"/>
      <c r="O284" s="459"/>
      <c r="P284" s="455" t="s">
        <v>43</v>
      </c>
      <c r="Q284" s="456"/>
      <c r="R284" s="456"/>
      <c r="S284" s="456"/>
      <c r="T284" s="456"/>
      <c r="U284" s="456"/>
      <c r="V284" s="457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hidden="1" customHeight="1" x14ac:dyDescent="0.25">
      <c r="A285" s="449" t="s">
        <v>428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449"/>
      <c r="AA285" s="63"/>
      <c r="AB285" s="63"/>
      <c r="AC285" s="63"/>
    </row>
    <row r="286" spans="1:68" ht="14.25" hidden="1" customHeight="1" x14ac:dyDescent="0.25">
      <c r="A286" s="450" t="s">
        <v>84</v>
      </c>
      <c r="B286" s="450"/>
      <c r="C286" s="450"/>
      <c r="D286" s="450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450"/>
      <c r="S286" s="450"/>
      <c r="T286" s="450"/>
      <c r="U286" s="450"/>
      <c r="V286" s="450"/>
      <c r="W286" s="450"/>
      <c r="X286" s="450"/>
      <c r="Y286" s="450"/>
      <c r="Z286" s="450"/>
      <c r="AA286" s="64"/>
      <c r="AB286" s="64"/>
      <c r="AC286" s="64"/>
    </row>
    <row r="287" spans="1:68" ht="27" hidden="1" customHeight="1" x14ac:dyDescent="0.25">
      <c r="A287" s="61" t="s">
        <v>429</v>
      </c>
      <c r="B287" s="61" t="s">
        <v>430</v>
      </c>
      <c r="C287" s="35">
        <v>4301051409</v>
      </c>
      <c r="D287" s="451">
        <v>4680115881556</v>
      </c>
      <c r="E287" s="451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3"/>
      <c r="R287" s="453"/>
      <c r="S287" s="453"/>
      <c r="T287" s="454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hidden="1" customHeight="1" x14ac:dyDescent="0.25">
      <c r="A288" s="61" t="s">
        <v>431</v>
      </c>
      <c r="B288" s="61" t="s">
        <v>432</v>
      </c>
      <c r="C288" s="35">
        <v>4301051506</v>
      </c>
      <c r="D288" s="451">
        <v>4680115881037</v>
      </c>
      <c r="E288" s="451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3"/>
      <c r="R288" s="453"/>
      <c r="S288" s="453"/>
      <c r="T288" s="454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hidden="1" customHeight="1" x14ac:dyDescent="0.25">
      <c r="A289" s="61" t="s">
        <v>433</v>
      </c>
      <c r="B289" s="61" t="s">
        <v>434</v>
      </c>
      <c r="C289" s="35">
        <v>4301051487</v>
      </c>
      <c r="D289" s="451">
        <v>4680115881228</v>
      </c>
      <c r="E289" s="451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3"/>
      <c r="R289" s="453"/>
      <c r="S289" s="453"/>
      <c r="T289" s="454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435</v>
      </c>
      <c r="B290" s="61" t="s">
        <v>436</v>
      </c>
      <c r="C290" s="35">
        <v>4301051384</v>
      </c>
      <c r="D290" s="451">
        <v>4680115881211</v>
      </c>
      <c r="E290" s="451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3"/>
      <c r="R290" s="453"/>
      <c r="S290" s="453"/>
      <c r="T290" s="454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hidden="1" customHeight="1" x14ac:dyDescent="0.25">
      <c r="A291" s="61" t="s">
        <v>437</v>
      </c>
      <c r="B291" s="61" t="s">
        <v>438</v>
      </c>
      <c r="C291" s="35">
        <v>4301051378</v>
      </c>
      <c r="D291" s="451">
        <v>4680115881020</v>
      </c>
      <c r="E291" s="451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3"/>
      <c r="R291" s="453"/>
      <c r="S291" s="453"/>
      <c r="T291" s="454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idden="1" x14ac:dyDescent="0.2">
      <c r="A292" s="458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9"/>
      <c r="P292" s="455" t="s">
        <v>43</v>
      </c>
      <c r="Q292" s="456"/>
      <c r="R292" s="456"/>
      <c r="S292" s="456"/>
      <c r="T292" s="456"/>
      <c r="U292" s="456"/>
      <c r="V292" s="457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hidden="1" x14ac:dyDescent="0.2">
      <c r="A293" s="458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9"/>
      <c r="P293" s="455" t="s">
        <v>43</v>
      </c>
      <c r="Q293" s="456"/>
      <c r="R293" s="456"/>
      <c r="S293" s="456"/>
      <c r="T293" s="456"/>
      <c r="U293" s="456"/>
      <c r="V293" s="457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hidden="1" customHeight="1" x14ac:dyDescent="0.25">
      <c r="A294" s="449" t="s">
        <v>439</v>
      </c>
      <c r="B294" s="449"/>
      <c r="C294" s="449"/>
      <c r="D294" s="449"/>
      <c r="E294" s="449"/>
      <c r="F294" s="449"/>
      <c r="G294" s="449"/>
      <c r="H294" s="449"/>
      <c r="I294" s="449"/>
      <c r="J294" s="449"/>
      <c r="K294" s="449"/>
      <c r="L294" s="449"/>
      <c r="M294" s="449"/>
      <c r="N294" s="449"/>
      <c r="O294" s="449"/>
      <c r="P294" s="449"/>
      <c r="Q294" s="449"/>
      <c r="R294" s="449"/>
      <c r="S294" s="449"/>
      <c r="T294" s="449"/>
      <c r="U294" s="449"/>
      <c r="V294" s="449"/>
      <c r="W294" s="449"/>
      <c r="X294" s="449"/>
      <c r="Y294" s="449"/>
      <c r="Z294" s="449"/>
      <c r="AA294" s="63"/>
      <c r="AB294" s="63"/>
      <c r="AC294" s="63"/>
    </row>
    <row r="295" spans="1:68" ht="14.25" hidden="1" customHeight="1" x14ac:dyDescent="0.25">
      <c r="A295" s="450" t="s">
        <v>84</v>
      </c>
      <c r="B295" s="450"/>
      <c r="C295" s="450"/>
      <c r="D295" s="450"/>
      <c r="E295" s="450"/>
      <c r="F295" s="450"/>
      <c r="G295" s="450"/>
      <c r="H295" s="450"/>
      <c r="I295" s="450"/>
      <c r="J295" s="450"/>
      <c r="K295" s="450"/>
      <c r="L295" s="450"/>
      <c r="M295" s="450"/>
      <c r="N295" s="450"/>
      <c r="O295" s="450"/>
      <c r="P295" s="450"/>
      <c r="Q295" s="450"/>
      <c r="R295" s="450"/>
      <c r="S295" s="450"/>
      <c r="T295" s="450"/>
      <c r="U295" s="450"/>
      <c r="V295" s="450"/>
      <c r="W295" s="450"/>
      <c r="X295" s="450"/>
      <c r="Y295" s="450"/>
      <c r="Z295" s="450"/>
      <c r="AA295" s="64"/>
      <c r="AB295" s="64"/>
      <c r="AC295" s="64"/>
    </row>
    <row r="296" spans="1:68" ht="27" hidden="1" customHeight="1" x14ac:dyDescent="0.25">
      <c r="A296" s="61" t="s">
        <v>440</v>
      </c>
      <c r="B296" s="61" t="s">
        <v>441</v>
      </c>
      <c r="C296" s="35">
        <v>4301051731</v>
      </c>
      <c r="D296" s="451">
        <v>4680115884618</v>
      </c>
      <c r="E296" s="451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3"/>
      <c r="R296" s="453"/>
      <c r="S296" s="453"/>
      <c r="T296" s="454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458"/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9"/>
      <c r="P297" s="455" t="s">
        <v>43</v>
      </c>
      <c r="Q297" s="456"/>
      <c r="R297" s="456"/>
      <c r="S297" s="456"/>
      <c r="T297" s="456"/>
      <c r="U297" s="456"/>
      <c r="V297" s="457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hidden="1" x14ac:dyDescent="0.2">
      <c r="A298" s="458"/>
      <c r="B298" s="458"/>
      <c r="C298" s="458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9"/>
      <c r="P298" s="455" t="s">
        <v>43</v>
      </c>
      <c r="Q298" s="456"/>
      <c r="R298" s="456"/>
      <c r="S298" s="456"/>
      <c r="T298" s="456"/>
      <c r="U298" s="456"/>
      <c r="V298" s="457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49" t="s">
        <v>442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3"/>
      <c r="AB299" s="63"/>
      <c r="AC299" s="63"/>
    </row>
    <row r="300" spans="1:68" ht="14.25" hidden="1" customHeight="1" x14ac:dyDescent="0.25">
      <c r="A300" s="450" t="s">
        <v>123</v>
      </c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450"/>
      <c r="V300" s="450"/>
      <c r="W300" s="450"/>
      <c r="X300" s="450"/>
      <c r="Y300" s="450"/>
      <c r="Z300" s="450"/>
      <c r="AA300" s="64"/>
      <c r="AB300" s="64"/>
      <c r="AC300" s="64"/>
    </row>
    <row r="301" spans="1:68" ht="27" hidden="1" customHeight="1" x14ac:dyDescent="0.25">
      <c r="A301" s="61" t="s">
        <v>443</v>
      </c>
      <c r="B301" s="61" t="s">
        <v>444</v>
      </c>
      <c r="C301" s="35">
        <v>4301011593</v>
      </c>
      <c r="D301" s="451">
        <v>4680115882973</v>
      </c>
      <c r="E301" s="451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3"/>
      <c r="R301" s="453"/>
      <c r="S301" s="453"/>
      <c r="T301" s="454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hidden="1" x14ac:dyDescent="0.2">
      <c r="A302" s="458"/>
      <c r="B302" s="458"/>
      <c r="C302" s="458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9"/>
      <c r="P302" s="455" t="s">
        <v>43</v>
      </c>
      <c r="Q302" s="456"/>
      <c r="R302" s="456"/>
      <c r="S302" s="456"/>
      <c r="T302" s="456"/>
      <c r="U302" s="456"/>
      <c r="V302" s="457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hidden="1" x14ac:dyDescent="0.2">
      <c r="A303" s="458"/>
      <c r="B303" s="458"/>
      <c r="C303" s="458"/>
      <c r="D303" s="458"/>
      <c r="E303" s="458"/>
      <c r="F303" s="458"/>
      <c r="G303" s="458"/>
      <c r="H303" s="458"/>
      <c r="I303" s="458"/>
      <c r="J303" s="458"/>
      <c r="K303" s="458"/>
      <c r="L303" s="458"/>
      <c r="M303" s="458"/>
      <c r="N303" s="458"/>
      <c r="O303" s="459"/>
      <c r="P303" s="455" t="s">
        <v>43</v>
      </c>
      <c r="Q303" s="456"/>
      <c r="R303" s="456"/>
      <c r="S303" s="456"/>
      <c r="T303" s="456"/>
      <c r="U303" s="456"/>
      <c r="V303" s="457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hidden="1" customHeight="1" x14ac:dyDescent="0.25">
      <c r="A304" s="450" t="s">
        <v>79</v>
      </c>
      <c r="B304" s="450"/>
      <c r="C304" s="450"/>
      <c r="D304" s="450"/>
      <c r="E304" s="450"/>
      <c r="F304" s="450"/>
      <c r="G304" s="450"/>
      <c r="H304" s="450"/>
      <c r="I304" s="450"/>
      <c r="J304" s="450"/>
      <c r="K304" s="450"/>
      <c r="L304" s="450"/>
      <c r="M304" s="450"/>
      <c r="N304" s="450"/>
      <c r="O304" s="450"/>
      <c r="P304" s="450"/>
      <c r="Q304" s="450"/>
      <c r="R304" s="450"/>
      <c r="S304" s="450"/>
      <c r="T304" s="450"/>
      <c r="U304" s="450"/>
      <c r="V304" s="450"/>
      <c r="W304" s="450"/>
      <c r="X304" s="450"/>
      <c r="Y304" s="450"/>
      <c r="Z304" s="450"/>
      <c r="AA304" s="64"/>
      <c r="AB304" s="64"/>
      <c r="AC304" s="64"/>
    </row>
    <row r="305" spans="1:68" ht="27" hidden="1" customHeight="1" x14ac:dyDescent="0.25">
      <c r="A305" s="61" t="s">
        <v>445</v>
      </c>
      <c r="B305" s="61" t="s">
        <v>446</v>
      </c>
      <c r="C305" s="35">
        <v>4301031305</v>
      </c>
      <c r="D305" s="451">
        <v>4607091389845</v>
      </c>
      <c r="E305" s="451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61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3"/>
      <c r="R305" s="453"/>
      <c r="S305" s="453"/>
      <c r="T305" s="454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hidden="1" customHeight="1" x14ac:dyDescent="0.25">
      <c r="A306" s="61" t="s">
        <v>447</v>
      </c>
      <c r="B306" s="61" t="s">
        <v>448</v>
      </c>
      <c r="C306" s="35">
        <v>4301031306</v>
      </c>
      <c r="D306" s="451">
        <v>4680115882881</v>
      </c>
      <c r="E306" s="451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61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3"/>
      <c r="R306" s="453"/>
      <c r="S306" s="453"/>
      <c r="T306" s="454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hidden="1" x14ac:dyDescent="0.2">
      <c r="A307" s="458"/>
      <c r="B307" s="458"/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9"/>
      <c r="P307" s="455" t="s">
        <v>43</v>
      </c>
      <c r="Q307" s="456"/>
      <c r="R307" s="456"/>
      <c r="S307" s="456"/>
      <c r="T307" s="456"/>
      <c r="U307" s="456"/>
      <c r="V307" s="457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hidden="1" x14ac:dyDescent="0.2">
      <c r="A308" s="458"/>
      <c r="B308" s="458"/>
      <c r="C308" s="458"/>
      <c r="D308" s="458"/>
      <c r="E308" s="458"/>
      <c r="F308" s="458"/>
      <c r="G308" s="458"/>
      <c r="H308" s="458"/>
      <c r="I308" s="458"/>
      <c r="J308" s="458"/>
      <c r="K308" s="458"/>
      <c r="L308" s="458"/>
      <c r="M308" s="458"/>
      <c r="N308" s="458"/>
      <c r="O308" s="459"/>
      <c r="P308" s="455" t="s">
        <v>43</v>
      </c>
      <c r="Q308" s="456"/>
      <c r="R308" s="456"/>
      <c r="S308" s="456"/>
      <c r="T308" s="456"/>
      <c r="U308" s="456"/>
      <c r="V308" s="457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hidden="1" customHeight="1" x14ac:dyDescent="0.25">
      <c r="A309" s="449" t="s">
        <v>449</v>
      </c>
      <c r="B309" s="449"/>
      <c r="C309" s="449"/>
      <c r="D309" s="449"/>
      <c r="E309" s="449"/>
      <c r="F309" s="449"/>
      <c r="G309" s="449"/>
      <c r="H309" s="449"/>
      <c r="I309" s="449"/>
      <c r="J309" s="449"/>
      <c r="K309" s="449"/>
      <c r="L309" s="449"/>
      <c r="M309" s="449"/>
      <c r="N309" s="449"/>
      <c r="O309" s="449"/>
      <c r="P309" s="449"/>
      <c r="Q309" s="449"/>
      <c r="R309" s="449"/>
      <c r="S309" s="449"/>
      <c r="T309" s="449"/>
      <c r="U309" s="449"/>
      <c r="V309" s="449"/>
      <c r="W309" s="449"/>
      <c r="X309" s="449"/>
      <c r="Y309" s="449"/>
      <c r="Z309" s="449"/>
      <c r="AA309" s="63"/>
      <c r="AB309" s="63"/>
      <c r="AC309" s="63"/>
    </row>
    <row r="310" spans="1:68" ht="14.25" hidden="1" customHeight="1" x14ac:dyDescent="0.25">
      <c r="A310" s="450" t="s">
        <v>123</v>
      </c>
      <c r="B310" s="450"/>
      <c r="C310" s="450"/>
      <c r="D310" s="450"/>
      <c r="E310" s="450"/>
      <c r="F310" s="450"/>
      <c r="G310" s="450"/>
      <c r="H310" s="450"/>
      <c r="I310" s="450"/>
      <c r="J310" s="450"/>
      <c r="K310" s="450"/>
      <c r="L310" s="450"/>
      <c r="M310" s="450"/>
      <c r="N310" s="450"/>
      <c r="O310" s="450"/>
      <c r="P310" s="450"/>
      <c r="Q310" s="450"/>
      <c r="R310" s="450"/>
      <c r="S310" s="450"/>
      <c r="T310" s="450"/>
      <c r="U310" s="450"/>
      <c r="V310" s="450"/>
      <c r="W310" s="450"/>
      <c r="X310" s="450"/>
      <c r="Y310" s="450"/>
      <c r="Z310" s="450"/>
      <c r="AA310" s="64"/>
      <c r="AB310" s="64"/>
      <c r="AC310" s="64"/>
    </row>
    <row r="311" spans="1:68" ht="27" hidden="1" customHeight="1" x14ac:dyDescent="0.25">
      <c r="A311" s="61" t="s">
        <v>450</v>
      </c>
      <c r="B311" s="61" t="s">
        <v>451</v>
      </c>
      <c r="C311" s="35">
        <v>4301012024</v>
      </c>
      <c r="D311" s="451">
        <v>4680115885615</v>
      </c>
      <c r="E311" s="451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612" t="s">
        <v>452</v>
      </c>
      <c r="Q311" s="453"/>
      <c r="R311" s="453"/>
      <c r="S311" s="453"/>
      <c r="T311" s="454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ref="Y311:Y317" si="52">IFERROR(IF(X311="",0,CEILING((X311/$H311),1)*$H311),"")</f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0</v>
      </c>
      <c r="BN311" s="76">
        <f t="shared" ref="BN311:BN317" si="54">IFERROR(Y311*I311/H311,"0")</f>
        <v>0</v>
      </c>
      <c r="BO311" s="76">
        <f t="shared" ref="BO311:BO317" si="55">IFERROR(1/J311*(X311/H311),"0")</f>
        <v>0</v>
      </c>
      <c r="BP311" s="76">
        <f t="shared" ref="BP311:BP317" si="56">IFERROR(1/J311*(Y311/H311),"0")</f>
        <v>0</v>
      </c>
    </row>
    <row r="312" spans="1:68" ht="37.5" hidden="1" customHeight="1" x14ac:dyDescent="0.25">
      <c r="A312" s="61" t="s">
        <v>453</v>
      </c>
      <c r="B312" s="61" t="s">
        <v>454</v>
      </c>
      <c r="C312" s="35">
        <v>4301011858</v>
      </c>
      <c r="D312" s="451">
        <v>4680115885646</v>
      </c>
      <c r="E312" s="451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613" t="s">
        <v>455</v>
      </c>
      <c r="Q312" s="453"/>
      <c r="R312" s="453"/>
      <c r="S312" s="453"/>
      <c r="T312" s="454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hidden="1" customHeight="1" x14ac:dyDescent="0.25">
      <c r="A313" s="61" t="s">
        <v>456</v>
      </c>
      <c r="B313" s="61" t="s">
        <v>457</v>
      </c>
      <c r="C313" s="35">
        <v>4301012016</v>
      </c>
      <c r="D313" s="451">
        <v>4680115885554</v>
      </c>
      <c r="E313" s="451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614" t="s">
        <v>458</v>
      </c>
      <c r="Q313" s="453"/>
      <c r="R313" s="453"/>
      <c r="S313" s="453"/>
      <c r="T313" s="454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IFERROR(IF(Y313=0,"",ROUNDUP(Y313/H313,0)*0.02175),"")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hidden="1" customHeight="1" x14ac:dyDescent="0.25">
      <c r="A314" s="61" t="s">
        <v>459</v>
      </c>
      <c r="B314" s="61" t="s">
        <v>460</v>
      </c>
      <c r="C314" s="35">
        <v>4301011857</v>
      </c>
      <c r="D314" s="451">
        <v>4680115885622</v>
      </c>
      <c r="E314" s="451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615" t="s">
        <v>461</v>
      </c>
      <c r="Q314" s="453"/>
      <c r="R314" s="453"/>
      <c r="S314" s="453"/>
      <c r="T314" s="454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hidden="1" customHeight="1" x14ac:dyDescent="0.25">
      <c r="A315" s="61" t="s">
        <v>462</v>
      </c>
      <c r="B315" s="61" t="s">
        <v>463</v>
      </c>
      <c r="C315" s="35">
        <v>4301011573</v>
      </c>
      <c r="D315" s="451">
        <v>4680115881938</v>
      </c>
      <c r="E315" s="451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3"/>
      <c r="R315" s="453"/>
      <c r="S315" s="453"/>
      <c r="T315" s="454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hidden="1" customHeight="1" x14ac:dyDescent="0.25">
      <c r="A316" s="61" t="s">
        <v>464</v>
      </c>
      <c r="B316" s="61" t="s">
        <v>465</v>
      </c>
      <c r="C316" s="35">
        <v>4301010944</v>
      </c>
      <c r="D316" s="451">
        <v>4607091387346</v>
      </c>
      <c r="E316" s="451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3"/>
      <c r="R316" s="453"/>
      <c r="S316" s="453"/>
      <c r="T316" s="454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ht="27" hidden="1" customHeight="1" x14ac:dyDescent="0.25">
      <c r="A317" s="61" t="s">
        <v>466</v>
      </c>
      <c r="B317" s="61" t="s">
        <v>467</v>
      </c>
      <c r="C317" s="35">
        <v>4301011859</v>
      </c>
      <c r="D317" s="451">
        <v>4680115885608</v>
      </c>
      <c r="E317" s="451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618" t="s">
        <v>468</v>
      </c>
      <c r="Q317" s="453"/>
      <c r="R317" s="453"/>
      <c r="S317" s="453"/>
      <c r="T317" s="454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hidden="1" x14ac:dyDescent="0.2">
      <c r="A318" s="458"/>
      <c r="B318" s="458"/>
      <c r="C318" s="458"/>
      <c r="D318" s="458"/>
      <c r="E318" s="458"/>
      <c r="F318" s="458"/>
      <c r="G318" s="458"/>
      <c r="H318" s="458"/>
      <c r="I318" s="458"/>
      <c r="J318" s="458"/>
      <c r="K318" s="458"/>
      <c r="L318" s="458"/>
      <c r="M318" s="458"/>
      <c r="N318" s="458"/>
      <c r="O318" s="459"/>
      <c r="P318" s="455" t="s">
        <v>43</v>
      </c>
      <c r="Q318" s="456"/>
      <c r="R318" s="456"/>
      <c r="S318" s="456"/>
      <c r="T318" s="456"/>
      <c r="U318" s="456"/>
      <c r="V318" s="457"/>
      <c r="W318" s="41" t="s">
        <v>42</v>
      </c>
      <c r="X318" s="42">
        <f>IFERROR(X311/H311,"0")+IFERROR(X312/H312,"0")+IFERROR(X313/H313,"0")+IFERROR(X314/H314,"0")+IFERROR(X315/H315,"0")+IFERROR(X316/H316,"0")+IFERROR(X317/H317,"0")</f>
        <v>0</v>
      </c>
      <c r="Y318" s="42">
        <f>IFERROR(Y311/H311,"0")+IFERROR(Y312/H312,"0")+IFERROR(Y313/H313,"0")+IFERROR(Y314/H314,"0")+IFERROR(Y315/H315,"0")+IFERROR(Y316/H316,"0")+IFERROR(Y317/H317,"0")</f>
        <v>0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5"/>
      <c r="AB318" s="65"/>
      <c r="AC318" s="65"/>
    </row>
    <row r="319" spans="1:68" hidden="1" x14ac:dyDescent="0.2">
      <c r="A319" s="458"/>
      <c r="B319" s="458"/>
      <c r="C319" s="458"/>
      <c r="D319" s="458"/>
      <c r="E319" s="458"/>
      <c r="F319" s="458"/>
      <c r="G319" s="458"/>
      <c r="H319" s="458"/>
      <c r="I319" s="458"/>
      <c r="J319" s="458"/>
      <c r="K319" s="458"/>
      <c r="L319" s="458"/>
      <c r="M319" s="458"/>
      <c r="N319" s="458"/>
      <c r="O319" s="459"/>
      <c r="P319" s="455" t="s">
        <v>43</v>
      </c>
      <c r="Q319" s="456"/>
      <c r="R319" s="456"/>
      <c r="S319" s="456"/>
      <c r="T319" s="456"/>
      <c r="U319" s="456"/>
      <c r="V319" s="457"/>
      <c r="W319" s="41" t="s">
        <v>0</v>
      </c>
      <c r="X319" s="42">
        <f>IFERROR(SUM(X311:X317),"0")</f>
        <v>0</v>
      </c>
      <c r="Y319" s="42">
        <f>IFERROR(SUM(Y311:Y317),"0")</f>
        <v>0</v>
      </c>
      <c r="Z319" s="41"/>
      <c r="AA319" s="65"/>
      <c r="AB319" s="65"/>
      <c r="AC319" s="65"/>
    </row>
    <row r="320" spans="1:68" ht="14.25" hidden="1" customHeight="1" x14ac:dyDescent="0.25">
      <c r="A320" s="450" t="s">
        <v>79</v>
      </c>
      <c r="B320" s="450"/>
      <c r="C320" s="450"/>
      <c r="D320" s="450"/>
      <c r="E320" s="450"/>
      <c r="F320" s="450"/>
      <c r="G320" s="450"/>
      <c r="H320" s="450"/>
      <c r="I320" s="450"/>
      <c r="J320" s="450"/>
      <c r="K320" s="450"/>
      <c r="L320" s="450"/>
      <c r="M320" s="450"/>
      <c r="N320" s="450"/>
      <c r="O320" s="450"/>
      <c r="P320" s="450"/>
      <c r="Q320" s="450"/>
      <c r="R320" s="450"/>
      <c r="S320" s="450"/>
      <c r="T320" s="450"/>
      <c r="U320" s="450"/>
      <c r="V320" s="450"/>
      <c r="W320" s="450"/>
      <c r="X320" s="450"/>
      <c r="Y320" s="450"/>
      <c r="Z320" s="450"/>
      <c r="AA320" s="64"/>
      <c r="AB320" s="64"/>
      <c r="AC320" s="64"/>
    </row>
    <row r="321" spans="1:68" ht="27" customHeight="1" x14ac:dyDescent="0.25">
      <c r="A321" s="61" t="s">
        <v>469</v>
      </c>
      <c r="B321" s="61" t="s">
        <v>470</v>
      </c>
      <c r="C321" s="35">
        <v>4301030878</v>
      </c>
      <c r="D321" s="451">
        <v>4607091387193</v>
      </c>
      <c r="E321" s="451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3"/>
      <c r="R321" s="453"/>
      <c r="S321" s="453"/>
      <c r="T321" s="454"/>
      <c r="U321" s="38" t="s">
        <v>48</v>
      </c>
      <c r="V321" s="38" t="s">
        <v>48</v>
      </c>
      <c r="W321" s="39" t="s">
        <v>0</v>
      </c>
      <c r="X321" s="57">
        <v>210</v>
      </c>
      <c r="Y321" s="54">
        <f>IFERROR(IF(X321="",0,CEILING((X321/$H321),1)*$H321),"")</f>
        <v>210</v>
      </c>
      <c r="Z321" s="40">
        <f>IFERROR(IF(Y321=0,"",ROUNDUP(Y321/H321,0)*0.00753),"")</f>
        <v>0.3765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223</v>
      </c>
      <c r="BN321" s="76">
        <f>IFERROR(Y321*I321/H321,"0")</f>
        <v>223</v>
      </c>
      <c r="BO321" s="76">
        <f>IFERROR(1/J321*(X321/H321),"0")</f>
        <v>0.32051282051282048</v>
      </c>
      <c r="BP321" s="76">
        <f>IFERROR(1/J321*(Y321/H321),"0")</f>
        <v>0.32051282051282048</v>
      </c>
    </row>
    <row r="322" spans="1:68" ht="27" customHeight="1" x14ac:dyDescent="0.25">
      <c r="A322" s="61" t="s">
        <v>471</v>
      </c>
      <c r="B322" s="61" t="s">
        <v>472</v>
      </c>
      <c r="C322" s="35">
        <v>4301031153</v>
      </c>
      <c r="D322" s="451">
        <v>4607091387230</v>
      </c>
      <c r="E322" s="451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3"/>
      <c r="R322" s="453"/>
      <c r="S322" s="453"/>
      <c r="T322" s="454"/>
      <c r="U322" s="38" t="s">
        <v>48</v>
      </c>
      <c r="V322" s="38" t="s">
        <v>48</v>
      </c>
      <c r="W322" s="39" t="s">
        <v>0</v>
      </c>
      <c r="X322" s="57">
        <v>70</v>
      </c>
      <c r="Y322" s="54">
        <f>IFERROR(IF(X322="",0,CEILING((X322/$H322),1)*$H322),"")</f>
        <v>71.400000000000006</v>
      </c>
      <c r="Z322" s="40">
        <f>IFERROR(IF(Y322=0,"",ROUNDUP(Y322/H322,0)*0.00753),"")</f>
        <v>0.12801000000000001</v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74.333333333333329</v>
      </c>
      <c r="BN322" s="76">
        <f>IFERROR(Y322*I322/H322,"0")</f>
        <v>75.820000000000007</v>
      </c>
      <c r="BO322" s="76">
        <f>IFERROR(1/J322*(X322/H322),"0")</f>
        <v>0.10683760683760682</v>
      </c>
      <c r="BP322" s="76">
        <f>IFERROR(1/J322*(Y322/H322),"0")</f>
        <v>0.10897435897435898</v>
      </c>
    </row>
    <row r="323" spans="1:68" ht="27" hidden="1" customHeight="1" x14ac:dyDescent="0.25">
      <c r="A323" s="61" t="s">
        <v>473</v>
      </c>
      <c r="B323" s="61" t="s">
        <v>474</v>
      </c>
      <c r="C323" s="35">
        <v>4301031154</v>
      </c>
      <c r="D323" s="451">
        <v>4607091387292</v>
      </c>
      <c r="E323" s="451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3"/>
      <c r="R323" s="453"/>
      <c r="S323" s="453"/>
      <c r="T323" s="454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hidden="1" customHeight="1" x14ac:dyDescent="0.25">
      <c r="A324" s="61" t="s">
        <v>475</v>
      </c>
      <c r="B324" s="61" t="s">
        <v>476</v>
      </c>
      <c r="C324" s="35">
        <v>4301031152</v>
      </c>
      <c r="D324" s="451">
        <v>4607091387285</v>
      </c>
      <c r="E324" s="451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3"/>
      <c r="R324" s="453"/>
      <c r="S324" s="453"/>
      <c r="T324" s="454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9"/>
      <c r="P325" s="455" t="s">
        <v>43</v>
      </c>
      <c r="Q325" s="456"/>
      <c r="R325" s="456"/>
      <c r="S325" s="456"/>
      <c r="T325" s="456"/>
      <c r="U325" s="456"/>
      <c r="V325" s="457"/>
      <c r="W325" s="41" t="s">
        <v>42</v>
      </c>
      <c r="X325" s="42">
        <f>IFERROR(X321/H321,"0")+IFERROR(X322/H322,"0")+IFERROR(X323/H323,"0")+IFERROR(X324/H324,"0")</f>
        <v>66.666666666666657</v>
      </c>
      <c r="Y325" s="42">
        <f>IFERROR(Y321/H321,"0")+IFERROR(Y322/H322,"0")+IFERROR(Y323/H323,"0")+IFERROR(Y324/H324,"0")</f>
        <v>67</v>
      </c>
      <c r="Z325" s="42">
        <f>IFERROR(IF(Z321="",0,Z321),"0")+IFERROR(IF(Z322="",0,Z322),"0")+IFERROR(IF(Z323="",0,Z323),"0")+IFERROR(IF(Z324="",0,Z324),"0")</f>
        <v>0.50451000000000001</v>
      </c>
      <c r="AA325" s="65"/>
      <c r="AB325" s="65"/>
      <c r="AC325" s="65"/>
    </row>
    <row r="326" spans="1:68" x14ac:dyDescent="0.2">
      <c r="A326" s="458"/>
      <c r="B326" s="458"/>
      <c r="C326" s="458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9"/>
      <c r="P326" s="455" t="s">
        <v>43</v>
      </c>
      <c r="Q326" s="456"/>
      <c r="R326" s="456"/>
      <c r="S326" s="456"/>
      <c r="T326" s="456"/>
      <c r="U326" s="456"/>
      <c r="V326" s="457"/>
      <c r="W326" s="41" t="s">
        <v>0</v>
      </c>
      <c r="X326" s="42">
        <f>IFERROR(SUM(X321:X324),"0")</f>
        <v>280</v>
      </c>
      <c r="Y326" s="42">
        <f>IFERROR(SUM(Y321:Y324),"0")</f>
        <v>281.39999999999998</v>
      </c>
      <c r="Z326" s="41"/>
      <c r="AA326" s="65"/>
      <c r="AB326" s="65"/>
      <c r="AC326" s="65"/>
    </row>
    <row r="327" spans="1:68" ht="14.25" hidden="1" customHeight="1" x14ac:dyDescent="0.25">
      <c r="A327" s="450" t="s">
        <v>84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50"/>
      <c r="AA327" s="64"/>
      <c r="AB327" s="64"/>
      <c r="AC327" s="64"/>
    </row>
    <row r="328" spans="1:68" ht="16.5" customHeight="1" x14ac:dyDescent="0.25">
      <c r="A328" s="61" t="s">
        <v>477</v>
      </c>
      <c r="B328" s="61" t="s">
        <v>478</v>
      </c>
      <c r="C328" s="35">
        <v>4301051100</v>
      </c>
      <c r="D328" s="451">
        <v>4607091387766</v>
      </c>
      <c r="E328" s="451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3"/>
      <c r="R328" s="453"/>
      <c r="S328" s="453"/>
      <c r="T328" s="454"/>
      <c r="U328" s="38" t="s">
        <v>48</v>
      </c>
      <c r="V328" s="38" t="s">
        <v>48</v>
      </c>
      <c r="W328" s="39" t="s">
        <v>0</v>
      </c>
      <c r="X328" s="57">
        <v>910</v>
      </c>
      <c r="Y328" s="54">
        <f t="shared" ref="Y328:Y333" si="57">IFERROR(IF(X328="",0,CEILING((X328/$H328),1)*$H328),"")</f>
        <v>912.6</v>
      </c>
      <c r="Z328" s="40">
        <f>IFERROR(IF(Y328=0,"",ROUNDUP(Y328/H328,0)*0.02175),"")</f>
        <v>2.5447499999999996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975.10000000000014</v>
      </c>
      <c r="BN328" s="76">
        <f t="shared" ref="BN328:BN333" si="59">IFERROR(Y328*I328/H328,"0")</f>
        <v>977.88600000000019</v>
      </c>
      <c r="BO328" s="76">
        <f t="shared" ref="BO328:BO333" si="60">IFERROR(1/J328*(X328/H328),"0")</f>
        <v>2.0833333333333335</v>
      </c>
      <c r="BP328" s="76">
        <f t="shared" ref="BP328:BP333" si="61">IFERROR(1/J328*(Y328/H328),"0")</f>
        <v>2.089285714285714</v>
      </c>
    </row>
    <row r="329" spans="1:68" ht="27" hidden="1" customHeight="1" x14ac:dyDescent="0.25">
      <c r="A329" s="61" t="s">
        <v>479</v>
      </c>
      <c r="B329" s="61" t="s">
        <v>480</v>
      </c>
      <c r="C329" s="35">
        <v>4301051116</v>
      </c>
      <c r="D329" s="451">
        <v>4607091387957</v>
      </c>
      <c r="E329" s="451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6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3"/>
      <c r="R329" s="453"/>
      <c r="S329" s="453"/>
      <c r="T329" s="454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hidden="1" customHeight="1" x14ac:dyDescent="0.25">
      <c r="A330" s="61" t="s">
        <v>481</v>
      </c>
      <c r="B330" s="61" t="s">
        <v>482</v>
      </c>
      <c r="C330" s="35">
        <v>4301051115</v>
      </c>
      <c r="D330" s="451">
        <v>4607091387964</v>
      </c>
      <c r="E330" s="451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6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3"/>
      <c r="R330" s="453"/>
      <c r="S330" s="453"/>
      <c r="T330" s="454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hidden="1" customHeight="1" x14ac:dyDescent="0.25">
      <c r="A331" s="61" t="s">
        <v>483</v>
      </c>
      <c r="B331" s="61" t="s">
        <v>484</v>
      </c>
      <c r="C331" s="35">
        <v>4301051705</v>
      </c>
      <c r="D331" s="451">
        <v>4680115884588</v>
      </c>
      <c r="E331" s="451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6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3"/>
      <c r="R331" s="453"/>
      <c r="S331" s="453"/>
      <c r="T331" s="454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hidden="1" customHeight="1" x14ac:dyDescent="0.25">
      <c r="A332" s="61" t="s">
        <v>485</v>
      </c>
      <c r="B332" s="61" t="s">
        <v>486</v>
      </c>
      <c r="C332" s="35">
        <v>4301051130</v>
      </c>
      <c r="D332" s="451">
        <v>4607091387537</v>
      </c>
      <c r="E332" s="451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3"/>
      <c r="R332" s="453"/>
      <c r="S332" s="453"/>
      <c r="T332" s="454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hidden="1" customHeight="1" x14ac:dyDescent="0.25">
      <c r="A333" s="61" t="s">
        <v>487</v>
      </c>
      <c r="B333" s="61" t="s">
        <v>488</v>
      </c>
      <c r="C333" s="35">
        <v>4301051132</v>
      </c>
      <c r="D333" s="451">
        <v>4607091387513</v>
      </c>
      <c r="E333" s="451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3"/>
      <c r="R333" s="453"/>
      <c r="S333" s="453"/>
      <c r="T333" s="454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458"/>
      <c r="B334" s="458"/>
      <c r="C334" s="458"/>
      <c r="D334" s="458"/>
      <c r="E334" s="458"/>
      <c r="F334" s="458"/>
      <c r="G334" s="458"/>
      <c r="H334" s="458"/>
      <c r="I334" s="458"/>
      <c r="J334" s="458"/>
      <c r="K334" s="458"/>
      <c r="L334" s="458"/>
      <c r="M334" s="458"/>
      <c r="N334" s="458"/>
      <c r="O334" s="459"/>
      <c r="P334" s="455" t="s">
        <v>43</v>
      </c>
      <c r="Q334" s="456"/>
      <c r="R334" s="456"/>
      <c r="S334" s="456"/>
      <c r="T334" s="456"/>
      <c r="U334" s="456"/>
      <c r="V334" s="457"/>
      <c r="W334" s="41" t="s">
        <v>42</v>
      </c>
      <c r="X334" s="42">
        <f>IFERROR(X328/H328,"0")+IFERROR(X329/H329,"0")+IFERROR(X330/H330,"0")+IFERROR(X331/H331,"0")+IFERROR(X332/H332,"0")+IFERROR(X333/H333,"0")</f>
        <v>116.66666666666667</v>
      </c>
      <c r="Y334" s="42">
        <f>IFERROR(Y328/H328,"0")+IFERROR(Y329/H329,"0")+IFERROR(Y330/H330,"0")+IFERROR(Y331/H331,"0")+IFERROR(Y332/H332,"0")+IFERROR(Y333/H333,"0")</f>
        <v>117</v>
      </c>
      <c r="Z334" s="42">
        <f>IFERROR(IF(Z328="",0,Z328),"0")+IFERROR(IF(Z329="",0,Z329),"0")+IFERROR(IF(Z330="",0,Z330),"0")+IFERROR(IF(Z331="",0,Z331),"0")+IFERROR(IF(Z332="",0,Z332),"0")+IFERROR(IF(Z333="",0,Z333),"0")</f>
        <v>2.5447499999999996</v>
      </c>
      <c r="AA334" s="65"/>
      <c r="AB334" s="65"/>
      <c r="AC334" s="65"/>
    </row>
    <row r="335" spans="1:68" x14ac:dyDescent="0.2">
      <c r="A335" s="458"/>
      <c r="B335" s="458"/>
      <c r="C335" s="458"/>
      <c r="D335" s="458"/>
      <c r="E335" s="458"/>
      <c r="F335" s="458"/>
      <c r="G335" s="458"/>
      <c r="H335" s="458"/>
      <c r="I335" s="458"/>
      <c r="J335" s="458"/>
      <c r="K335" s="458"/>
      <c r="L335" s="458"/>
      <c r="M335" s="458"/>
      <c r="N335" s="458"/>
      <c r="O335" s="459"/>
      <c r="P335" s="455" t="s">
        <v>43</v>
      </c>
      <c r="Q335" s="456"/>
      <c r="R335" s="456"/>
      <c r="S335" s="456"/>
      <c r="T335" s="456"/>
      <c r="U335" s="456"/>
      <c r="V335" s="457"/>
      <c r="W335" s="41" t="s">
        <v>0</v>
      </c>
      <c r="X335" s="42">
        <f>IFERROR(SUM(X328:X333),"0")</f>
        <v>910</v>
      </c>
      <c r="Y335" s="42">
        <f>IFERROR(SUM(Y328:Y333),"0")</f>
        <v>912.6</v>
      </c>
      <c r="Z335" s="41"/>
      <c r="AA335" s="65"/>
      <c r="AB335" s="65"/>
      <c r="AC335" s="65"/>
    </row>
    <row r="336" spans="1:68" ht="14.25" hidden="1" customHeight="1" x14ac:dyDescent="0.25">
      <c r="A336" s="450" t="s">
        <v>194</v>
      </c>
      <c r="B336" s="450"/>
      <c r="C336" s="450"/>
      <c r="D336" s="450"/>
      <c r="E336" s="450"/>
      <c r="F336" s="450"/>
      <c r="G336" s="450"/>
      <c r="H336" s="450"/>
      <c r="I336" s="450"/>
      <c r="J336" s="450"/>
      <c r="K336" s="450"/>
      <c r="L336" s="450"/>
      <c r="M336" s="450"/>
      <c r="N336" s="450"/>
      <c r="O336" s="450"/>
      <c r="P336" s="450"/>
      <c r="Q336" s="450"/>
      <c r="R336" s="450"/>
      <c r="S336" s="450"/>
      <c r="T336" s="450"/>
      <c r="U336" s="450"/>
      <c r="V336" s="450"/>
      <c r="W336" s="450"/>
      <c r="X336" s="450"/>
      <c r="Y336" s="450"/>
      <c r="Z336" s="450"/>
      <c r="AA336" s="64"/>
      <c r="AB336" s="64"/>
      <c r="AC336" s="64"/>
    </row>
    <row r="337" spans="1:68" ht="16.5" customHeight="1" x14ac:dyDescent="0.25">
      <c r="A337" s="61" t="s">
        <v>489</v>
      </c>
      <c r="B337" s="61" t="s">
        <v>490</v>
      </c>
      <c r="C337" s="35">
        <v>4301060379</v>
      </c>
      <c r="D337" s="451">
        <v>4607091380880</v>
      </c>
      <c r="E337" s="451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629" t="s">
        <v>491</v>
      </c>
      <c r="Q337" s="453"/>
      <c r="R337" s="453"/>
      <c r="S337" s="453"/>
      <c r="T337" s="454"/>
      <c r="U337" s="38" t="s">
        <v>48</v>
      </c>
      <c r="V337" s="38" t="s">
        <v>48</v>
      </c>
      <c r="W337" s="39" t="s">
        <v>0</v>
      </c>
      <c r="X337" s="57">
        <v>100</v>
      </c>
      <c r="Y337" s="54">
        <f>IFERROR(IF(X337="",0,CEILING((X337/$H337),1)*$H337),"")</f>
        <v>100.80000000000001</v>
      </c>
      <c r="Z337" s="40">
        <f>IFERROR(IF(Y337=0,"",ROUNDUP(Y337/H337,0)*0.02175),"")</f>
        <v>0.26100000000000001</v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106.71428571428572</v>
      </c>
      <c r="BN337" s="76">
        <f>IFERROR(Y337*I337/H337,"0")</f>
        <v>107.56800000000001</v>
      </c>
      <c r="BO337" s="76">
        <f>IFERROR(1/J337*(X337/H337),"0")</f>
        <v>0.21258503401360543</v>
      </c>
      <c r="BP337" s="76">
        <f>IFERROR(1/J337*(Y337/H337),"0")</f>
        <v>0.21428571428571427</v>
      </c>
    </row>
    <row r="338" spans="1:68" ht="27" customHeight="1" x14ac:dyDescent="0.25">
      <c r="A338" s="61" t="s">
        <v>492</v>
      </c>
      <c r="B338" s="61" t="s">
        <v>493</v>
      </c>
      <c r="C338" s="35">
        <v>4301060308</v>
      </c>
      <c r="D338" s="451">
        <v>4607091384482</v>
      </c>
      <c r="E338" s="451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3"/>
      <c r="R338" s="453"/>
      <c r="S338" s="453"/>
      <c r="T338" s="454"/>
      <c r="U338" s="38" t="s">
        <v>48</v>
      </c>
      <c r="V338" s="38" t="s">
        <v>48</v>
      </c>
      <c r="W338" s="39" t="s">
        <v>0</v>
      </c>
      <c r="X338" s="57">
        <v>550</v>
      </c>
      <c r="Y338" s="54">
        <f>IFERROR(IF(X338="",0,CEILING((X338/$H338),1)*$H338),"")</f>
        <v>553.79999999999995</v>
      </c>
      <c r="Z338" s="40">
        <f>IFERROR(IF(Y338=0,"",ROUNDUP(Y338/H338,0)*0.02175),"")</f>
        <v>1.5442499999999999</v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589.76923076923083</v>
      </c>
      <c r="BN338" s="76">
        <f>IFERROR(Y338*I338/H338,"0")</f>
        <v>593.84399999999994</v>
      </c>
      <c r="BO338" s="76">
        <f>IFERROR(1/J338*(X338/H338),"0")</f>
        <v>1.2591575091575091</v>
      </c>
      <c r="BP338" s="76">
        <f>IFERROR(1/J338*(Y338/H338),"0")</f>
        <v>1.2678571428571428</v>
      </c>
    </row>
    <row r="339" spans="1:68" ht="16.5" customHeight="1" x14ac:dyDescent="0.25">
      <c r="A339" s="61" t="s">
        <v>494</v>
      </c>
      <c r="B339" s="61" t="s">
        <v>495</v>
      </c>
      <c r="C339" s="35">
        <v>4301060325</v>
      </c>
      <c r="D339" s="451">
        <v>4607091380897</v>
      </c>
      <c r="E339" s="451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6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3"/>
      <c r="R339" s="453"/>
      <c r="S339" s="453"/>
      <c r="T339" s="454"/>
      <c r="U339" s="38" t="s">
        <v>48</v>
      </c>
      <c r="V339" s="38" t="s">
        <v>48</v>
      </c>
      <c r="W339" s="39" t="s">
        <v>0</v>
      </c>
      <c r="X339" s="57">
        <v>170</v>
      </c>
      <c r="Y339" s="54">
        <f>IFERROR(IF(X339="",0,CEILING((X339/$H339),1)*$H339),"")</f>
        <v>176.4</v>
      </c>
      <c r="Z339" s="40">
        <f>IFERROR(IF(Y339=0,"",ROUNDUP(Y339/H339,0)*0.02175),"")</f>
        <v>0.45674999999999999</v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181.41428571428571</v>
      </c>
      <c r="BN339" s="76">
        <f>IFERROR(Y339*I339/H339,"0")</f>
        <v>188.244</v>
      </c>
      <c r="BO339" s="76">
        <f>IFERROR(1/J339*(X339/H339),"0")</f>
        <v>0.36139455782312924</v>
      </c>
      <c r="BP339" s="76">
        <f>IFERROR(1/J339*(Y339/H339),"0")</f>
        <v>0.375</v>
      </c>
    </row>
    <row r="340" spans="1:68" x14ac:dyDescent="0.2">
      <c r="A340" s="458"/>
      <c r="B340" s="458"/>
      <c r="C340" s="458"/>
      <c r="D340" s="458"/>
      <c r="E340" s="458"/>
      <c r="F340" s="458"/>
      <c r="G340" s="458"/>
      <c r="H340" s="458"/>
      <c r="I340" s="458"/>
      <c r="J340" s="458"/>
      <c r="K340" s="458"/>
      <c r="L340" s="458"/>
      <c r="M340" s="458"/>
      <c r="N340" s="458"/>
      <c r="O340" s="459"/>
      <c r="P340" s="455" t="s">
        <v>43</v>
      </c>
      <c r="Q340" s="456"/>
      <c r="R340" s="456"/>
      <c r="S340" s="456"/>
      <c r="T340" s="456"/>
      <c r="U340" s="456"/>
      <c r="V340" s="457"/>
      <c r="W340" s="41" t="s">
        <v>42</v>
      </c>
      <c r="X340" s="42">
        <f>IFERROR(X337/H337,"0")+IFERROR(X338/H338,"0")+IFERROR(X339/H339,"0")</f>
        <v>102.65567765567766</v>
      </c>
      <c r="Y340" s="42">
        <f>IFERROR(Y337/H337,"0")+IFERROR(Y338/H338,"0")+IFERROR(Y339/H339,"0")</f>
        <v>104</v>
      </c>
      <c r="Z340" s="42">
        <f>IFERROR(IF(Z337="",0,Z337),"0")+IFERROR(IF(Z338="",0,Z338),"0")+IFERROR(IF(Z339="",0,Z339),"0")</f>
        <v>2.262</v>
      </c>
      <c r="AA340" s="65"/>
      <c r="AB340" s="65"/>
      <c r="AC340" s="65"/>
    </row>
    <row r="341" spans="1:68" x14ac:dyDescent="0.2">
      <c r="A341" s="458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58"/>
      <c r="M341" s="458"/>
      <c r="N341" s="458"/>
      <c r="O341" s="459"/>
      <c r="P341" s="455" t="s">
        <v>43</v>
      </c>
      <c r="Q341" s="456"/>
      <c r="R341" s="456"/>
      <c r="S341" s="456"/>
      <c r="T341" s="456"/>
      <c r="U341" s="456"/>
      <c r="V341" s="457"/>
      <c r="W341" s="41" t="s">
        <v>0</v>
      </c>
      <c r="X341" s="42">
        <f>IFERROR(SUM(X337:X339),"0")</f>
        <v>820</v>
      </c>
      <c r="Y341" s="42">
        <f>IFERROR(SUM(Y337:Y339),"0")</f>
        <v>830.99999999999989</v>
      </c>
      <c r="Z341" s="41"/>
      <c r="AA341" s="65"/>
      <c r="AB341" s="65"/>
      <c r="AC341" s="65"/>
    </row>
    <row r="342" spans="1:68" ht="14.25" hidden="1" customHeight="1" x14ac:dyDescent="0.25">
      <c r="A342" s="450" t="s">
        <v>109</v>
      </c>
      <c r="B342" s="450"/>
      <c r="C342" s="450"/>
      <c r="D342" s="450"/>
      <c r="E342" s="450"/>
      <c r="F342" s="450"/>
      <c r="G342" s="450"/>
      <c r="H342" s="450"/>
      <c r="I342" s="450"/>
      <c r="J342" s="450"/>
      <c r="K342" s="450"/>
      <c r="L342" s="450"/>
      <c r="M342" s="450"/>
      <c r="N342" s="450"/>
      <c r="O342" s="450"/>
      <c r="P342" s="450"/>
      <c r="Q342" s="450"/>
      <c r="R342" s="450"/>
      <c r="S342" s="450"/>
      <c r="T342" s="450"/>
      <c r="U342" s="450"/>
      <c r="V342" s="450"/>
      <c r="W342" s="450"/>
      <c r="X342" s="450"/>
      <c r="Y342" s="450"/>
      <c r="Z342" s="450"/>
      <c r="AA342" s="64"/>
      <c r="AB342" s="64"/>
      <c r="AC342" s="64"/>
    </row>
    <row r="343" spans="1:68" ht="16.5" hidden="1" customHeight="1" x14ac:dyDescent="0.25">
      <c r="A343" s="61" t="s">
        <v>496</v>
      </c>
      <c r="B343" s="61" t="s">
        <v>497</v>
      </c>
      <c r="C343" s="35">
        <v>4301030232</v>
      </c>
      <c r="D343" s="451">
        <v>4607091388374</v>
      </c>
      <c r="E343" s="451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632" t="s">
        <v>498</v>
      </c>
      <c r="Q343" s="453"/>
      <c r="R343" s="453"/>
      <c r="S343" s="453"/>
      <c r="T343" s="454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hidden="1" customHeight="1" x14ac:dyDescent="0.25">
      <c r="A344" s="61" t="s">
        <v>499</v>
      </c>
      <c r="B344" s="61" t="s">
        <v>500</v>
      </c>
      <c r="C344" s="35">
        <v>4301030235</v>
      </c>
      <c r="D344" s="451">
        <v>4607091388381</v>
      </c>
      <c r="E344" s="451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633" t="s">
        <v>501</v>
      </c>
      <c r="Q344" s="453"/>
      <c r="R344" s="453"/>
      <c r="S344" s="453"/>
      <c r="T344" s="454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hidden="1" customHeight="1" x14ac:dyDescent="0.25">
      <c r="A345" s="61" t="s">
        <v>502</v>
      </c>
      <c r="B345" s="61" t="s">
        <v>503</v>
      </c>
      <c r="C345" s="35">
        <v>4301032015</v>
      </c>
      <c r="D345" s="451">
        <v>4607091383102</v>
      </c>
      <c r="E345" s="451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3"/>
      <c r="R345" s="453"/>
      <c r="S345" s="453"/>
      <c r="T345" s="454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504</v>
      </c>
      <c r="B346" s="61" t="s">
        <v>505</v>
      </c>
      <c r="C346" s="35">
        <v>4301030233</v>
      </c>
      <c r="D346" s="451">
        <v>4607091388404</v>
      </c>
      <c r="E346" s="451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3"/>
      <c r="R346" s="453"/>
      <c r="S346" s="453"/>
      <c r="T346" s="454"/>
      <c r="U346" s="38" t="s">
        <v>48</v>
      </c>
      <c r="V346" s="38" t="s">
        <v>48</v>
      </c>
      <c r="W346" s="39" t="s">
        <v>0</v>
      </c>
      <c r="X346" s="57">
        <v>20</v>
      </c>
      <c r="Y346" s="54">
        <f>IFERROR(IF(X346="",0,CEILING((X346/$H346),1)*$H346),"")</f>
        <v>20.399999999999999</v>
      </c>
      <c r="Z346" s="40">
        <f>IFERROR(IF(Y346=0,"",ROUNDUP(Y346/H346,0)*0.00753),"")</f>
        <v>6.0240000000000002E-2</v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22.745098039215687</v>
      </c>
      <c r="BN346" s="76">
        <f>IFERROR(Y346*I346/H346,"0")</f>
        <v>23.2</v>
      </c>
      <c r="BO346" s="76">
        <f>IFERROR(1/J346*(X346/H346),"0")</f>
        <v>5.0276520864756161E-2</v>
      </c>
      <c r="BP346" s="76">
        <f>IFERROR(1/J346*(Y346/H346),"0")</f>
        <v>5.128205128205128E-2</v>
      </c>
    </row>
    <row r="347" spans="1:68" x14ac:dyDescent="0.2">
      <c r="A347" s="458"/>
      <c r="B347" s="458"/>
      <c r="C347" s="458"/>
      <c r="D347" s="458"/>
      <c r="E347" s="458"/>
      <c r="F347" s="458"/>
      <c r="G347" s="458"/>
      <c r="H347" s="458"/>
      <c r="I347" s="458"/>
      <c r="J347" s="458"/>
      <c r="K347" s="458"/>
      <c r="L347" s="458"/>
      <c r="M347" s="458"/>
      <c r="N347" s="458"/>
      <c r="O347" s="459"/>
      <c r="P347" s="455" t="s">
        <v>43</v>
      </c>
      <c r="Q347" s="456"/>
      <c r="R347" s="456"/>
      <c r="S347" s="456"/>
      <c r="T347" s="456"/>
      <c r="U347" s="456"/>
      <c r="V347" s="457"/>
      <c r="W347" s="41" t="s">
        <v>42</v>
      </c>
      <c r="X347" s="42">
        <f>IFERROR(X343/H343,"0")+IFERROR(X344/H344,"0")+IFERROR(X345/H345,"0")+IFERROR(X346/H346,"0")</f>
        <v>7.8431372549019613</v>
      </c>
      <c r="Y347" s="42">
        <f>IFERROR(Y343/H343,"0")+IFERROR(Y344/H344,"0")+IFERROR(Y345/H345,"0")+IFERROR(Y346/H346,"0")</f>
        <v>8</v>
      </c>
      <c r="Z347" s="42">
        <f>IFERROR(IF(Z343="",0,Z343),"0")+IFERROR(IF(Z344="",0,Z344),"0")+IFERROR(IF(Z345="",0,Z345),"0")+IFERROR(IF(Z346="",0,Z346),"0")</f>
        <v>6.0240000000000002E-2</v>
      </c>
      <c r="AA347" s="65"/>
      <c r="AB347" s="65"/>
      <c r="AC347" s="65"/>
    </row>
    <row r="348" spans="1:68" x14ac:dyDescent="0.2">
      <c r="A348" s="458"/>
      <c r="B348" s="458"/>
      <c r="C348" s="458"/>
      <c r="D348" s="458"/>
      <c r="E348" s="458"/>
      <c r="F348" s="458"/>
      <c r="G348" s="458"/>
      <c r="H348" s="458"/>
      <c r="I348" s="458"/>
      <c r="J348" s="458"/>
      <c r="K348" s="458"/>
      <c r="L348" s="458"/>
      <c r="M348" s="458"/>
      <c r="N348" s="458"/>
      <c r="O348" s="459"/>
      <c r="P348" s="455" t="s">
        <v>43</v>
      </c>
      <c r="Q348" s="456"/>
      <c r="R348" s="456"/>
      <c r="S348" s="456"/>
      <c r="T348" s="456"/>
      <c r="U348" s="456"/>
      <c r="V348" s="457"/>
      <c r="W348" s="41" t="s">
        <v>0</v>
      </c>
      <c r="X348" s="42">
        <f>IFERROR(SUM(X343:X346),"0")</f>
        <v>20</v>
      </c>
      <c r="Y348" s="42">
        <f>IFERROR(SUM(Y343:Y346),"0")</f>
        <v>20.399999999999999</v>
      </c>
      <c r="Z348" s="41"/>
      <c r="AA348" s="65"/>
      <c r="AB348" s="65"/>
      <c r="AC348" s="65"/>
    </row>
    <row r="349" spans="1:68" ht="14.25" hidden="1" customHeight="1" x14ac:dyDescent="0.25">
      <c r="A349" s="450" t="s">
        <v>506</v>
      </c>
      <c r="B349" s="450"/>
      <c r="C349" s="450"/>
      <c r="D349" s="450"/>
      <c r="E349" s="450"/>
      <c r="F349" s="450"/>
      <c r="G349" s="450"/>
      <c r="H349" s="450"/>
      <c r="I349" s="450"/>
      <c r="J349" s="450"/>
      <c r="K349" s="450"/>
      <c r="L349" s="450"/>
      <c r="M349" s="450"/>
      <c r="N349" s="450"/>
      <c r="O349" s="450"/>
      <c r="P349" s="450"/>
      <c r="Q349" s="450"/>
      <c r="R349" s="450"/>
      <c r="S349" s="450"/>
      <c r="T349" s="450"/>
      <c r="U349" s="450"/>
      <c r="V349" s="450"/>
      <c r="W349" s="450"/>
      <c r="X349" s="450"/>
      <c r="Y349" s="450"/>
      <c r="Z349" s="450"/>
      <c r="AA349" s="64"/>
      <c r="AB349" s="64"/>
      <c r="AC349" s="64"/>
    </row>
    <row r="350" spans="1:68" ht="16.5" hidden="1" customHeight="1" x14ac:dyDescent="0.25">
      <c r="A350" s="61" t="s">
        <v>507</v>
      </c>
      <c r="B350" s="61" t="s">
        <v>508</v>
      </c>
      <c r="C350" s="35">
        <v>4301180007</v>
      </c>
      <c r="D350" s="451">
        <v>4680115881808</v>
      </c>
      <c r="E350" s="451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3"/>
      <c r="R350" s="453"/>
      <c r="S350" s="453"/>
      <c r="T350" s="454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hidden="1" customHeight="1" x14ac:dyDescent="0.25">
      <c r="A351" s="61" t="s">
        <v>511</v>
      </c>
      <c r="B351" s="61" t="s">
        <v>512</v>
      </c>
      <c r="C351" s="35">
        <v>4301180006</v>
      </c>
      <c r="D351" s="451">
        <v>4680115881822</v>
      </c>
      <c r="E351" s="451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3"/>
      <c r="R351" s="453"/>
      <c r="S351" s="453"/>
      <c r="T351" s="454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hidden="1" customHeight="1" x14ac:dyDescent="0.25">
      <c r="A352" s="61" t="s">
        <v>513</v>
      </c>
      <c r="B352" s="61" t="s">
        <v>514</v>
      </c>
      <c r="C352" s="35">
        <v>4301180001</v>
      </c>
      <c r="D352" s="451">
        <v>4680115880016</v>
      </c>
      <c r="E352" s="451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3"/>
      <c r="R352" s="453"/>
      <c r="S352" s="453"/>
      <c r="T352" s="454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idden="1" x14ac:dyDescent="0.2">
      <c r="A353" s="458"/>
      <c r="B353" s="458"/>
      <c r="C353" s="458"/>
      <c r="D353" s="458"/>
      <c r="E353" s="458"/>
      <c r="F353" s="458"/>
      <c r="G353" s="458"/>
      <c r="H353" s="458"/>
      <c r="I353" s="458"/>
      <c r="J353" s="458"/>
      <c r="K353" s="458"/>
      <c r="L353" s="458"/>
      <c r="M353" s="458"/>
      <c r="N353" s="458"/>
      <c r="O353" s="459"/>
      <c r="P353" s="455" t="s">
        <v>43</v>
      </c>
      <c r="Q353" s="456"/>
      <c r="R353" s="456"/>
      <c r="S353" s="456"/>
      <c r="T353" s="456"/>
      <c r="U353" s="456"/>
      <c r="V353" s="457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hidden="1" x14ac:dyDescent="0.2">
      <c r="A354" s="458"/>
      <c r="B354" s="458"/>
      <c r="C354" s="458"/>
      <c r="D354" s="458"/>
      <c r="E354" s="458"/>
      <c r="F354" s="458"/>
      <c r="G354" s="458"/>
      <c r="H354" s="458"/>
      <c r="I354" s="458"/>
      <c r="J354" s="458"/>
      <c r="K354" s="458"/>
      <c r="L354" s="458"/>
      <c r="M354" s="458"/>
      <c r="N354" s="458"/>
      <c r="O354" s="459"/>
      <c r="P354" s="455" t="s">
        <v>43</v>
      </c>
      <c r="Q354" s="456"/>
      <c r="R354" s="456"/>
      <c r="S354" s="456"/>
      <c r="T354" s="456"/>
      <c r="U354" s="456"/>
      <c r="V354" s="457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hidden="1" customHeight="1" x14ac:dyDescent="0.25">
      <c r="A355" s="449" t="s">
        <v>515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449"/>
      <c r="AA355" s="63"/>
      <c r="AB355" s="63"/>
      <c r="AC355" s="63"/>
    </row>
    <row r="356" spans="1:68" ht="14.25" hidden="1" customHeight="1" x14ac:dyDescent="0.25">
      <c r="A356" s="450" t="s">
        <v>79</v>
      </c>
      <c r="B356" s="450"/>
      <c r="C356" s="450"/>
      <c r="D356" s="450"/>
      <c r="E356" s="450"/>
      <c r="F356" s="450"/>
      <c r="G356" s="450"/>
      <c r="H356" s="450"/>
      <c r="I356" s="450"/>
      <c r="J356" s="450"/>
      <c r="K356" s="450"/>
      <c r="L356" s="450"/>
      <c r="M356" s="450"/>
      <c r="N356" s="450"/>
      <c r="O356" s="450"/>
      <c r="P356" s="450"/>
      <c r="Q356" s="450"/>
      <c r="R356" s="450"/>
      <c r="S356" s="450"/>
      <c r="T356" s="450"/>
      <c r="U356" s="450"/>
      <c r="V356" s="450"/>
      <c r="W356" s="450"/>
      <c r="X356" s="450"/>
      <c r="Y356" s="450"/>
      <c r="Z356" s="450"/>
      <c r="AA356" s="64"/>
      <c r="AB356" s="64"/>
      <c r="AC356" s="64"/>
    </row>
    <row r="357" spans="1:68" ht="27" hidden="1" customHeight="1" x14ac:dyDescent="0.25">
      <c r="A357" s="61" t="s">
        <v>516</v>
      </c>
      <c r="B357" s="61" t="s">
        <v>517</v>
      </c>
      <c r="C357" s="35">
        <v>4301031066</v>
      </c>
      <c r="D357" s="451">
        <v>4607091383836</v>
      </c>
      <c r="E357" s="451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6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3"/>
      <c r="R357" s="453"/>
      <c r="S357" s="453"/>
      <c r="T357" s="454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hidden="1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9"/>
      <c r="P358" s="455" t="s">
        <v>43</v>
      </c>
      <c r="Q358" s="456"/>
      <c r="R358" s="456"/>
      <c r="S358" s="456"/>
      <c r="T358" s="456"/>
      <c r="U358" s="456"/>
      <c r="V358" s="457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hidden="1" x14ac:dyDescent="0.2">
      <c r="A359" s="458"/>
      <c r="B359" s="458"/>
      <c r="C359" s="458"/>
      <c r="D359" s="458"/>
      <c r="E359" s="458"/>
      <c r="F359" s="458"/>
      <c r="G359" s="458"/>
      <c r="H359" s="458"/>
      <c r="I359" s="458"/>
      <c r="J359" s="458"/>
      <c r="K359" s="458"/>
      <c r="L359" s="458"/>
      <c r="M359" s="458"/>
      <c r="N359" s="458"/>
      <c r="O359" s="459"/>
      <c r="P359" s="455" t="s">
        <v>43</v>
      </c>
      <c r="Q359" s="456"/>
      <c r="R359" s="456"/>
      <c r="S359" s="456"/>
      <c r="T359" s="456"/>
      <c r="U359" s="456"/>
      <c r="V359" s="457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hidden="1" customHeight="1" x14ac:dyDescent="0.25">
      <c r="A360" s="450" t="s">
        <v>84</v>
      </c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450"/>
      <c r="V360" s="450"/>
      <c r="W360" s="450"/>
      <c r="X360" s="450"/>
      <c r="Y360" s="450"/>
      <c r="Z360" s="450"/>
      <c r="AA360" s="64"/>
      <c r="AB360" s="64"/>
      <c r="AC360" s="64"/>
    </row>
    <row r="361" spans="1:68" ht="27" customHeight="1" x14ac:dyDescent="0.25">
      <c r="A361" s="61" t="s">
        <v>518</v>
      </c>
      <c r="B361" s="61" t="s">
        <v>519</v>
      </c>
      <c r="C361" s="35">
        <v>4301051142</v>
      </c>
      <c r="D361" s="451">
        <v>4607091387919</v>
      </c>
      <c r="E361" s="451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3"/>
      <c r="R361" s="453"/>
      <c r="S361" s="453"/>
      <c r="T361" s="454"/>
      <c r="U361" s="38" t="s">
        <v>48</v>
      </c>
      <c r="V361" s="38" t="s">
        <v>48</v>
      </c>
      <c r="W361" s="39" t="s">
        <v>0</v>
      </c>
      <c r="X361" s="57">
        <v>45</v>
      </c>
      <c r="Y361" s="54">
        <f>IFERROR(IF(X361="",0,CEILING((X361/$H361),1)*$H361),"")</f>
        <v>48.599999999999994</v>
      </c>
      <c r="Z361" s="40">
        <f>IFERROR(IF(Y361=0,"",ROUNDUP(Y361/H361,0)*0.02175),"")</f>
        <v>0.1305</v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48.133333333333333</v>
      </c>
      <c r="BN361" s="76">
        <f>IFERROR(Y361*I361/H361,"0")</f>
        <v>51.983999999999995</v>
      </c>
      <c r="BO361" s="76">
        <f>IFERROR(1/J361*(X361/H361),"0")</f>
        <v>9.9206349206349201E-2</v>
      </c>
      <c r="BP361" s="76">
        <f>IFERROR(1/J361*(Y361/H361),"0")</f>
        <v>0.10714285714285714</v>
      </c>
    </row>
    <row r="362" spans="1:68" ht="27" customHeight="1" x14ac:dyDescent="0.25">
      <c r="A362" s="61" t="s">
        <v>520</v>
      </c>
      <c r="B362" s="61" t="s">
        <v>521</v>
      </c>
      <c r="C362" s="35">
        <v>4301051461</v>
      </c>
      <c r="D362" s="451">
        <v>4680115883604</v>
      </c>
      <c r="E362" s="451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6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3"/>
      <c r="R362" s="453"/>
      <c r="S362" s="453"/>
      <c r="T362" s="454"/>
      <c r="U362" s="38" t="s">
        <v>48</v>
      </c>
      <c r="V362" s="38" t="s">
        <v>48</v>
      </c>
      <c r="W362" s="39" t="s">
        <v>0</v>
      </c>
      <c r="X362" s="57">
        <v>21</v>
      </c>
      <c r="Y362" s="54">
        <f>IFERROR(IF(X362="",0,CEILING((X362/$H362),1)*$H362),"")</f>
        <v>21</v>
      </c>
      <c r="Z362" s="40">
        <f>IFERROR(IF(Y362=0,"",ROUNDUP(Y362/H362,0)*0.00753),"")</f>
        <v>7.5300000000000006E-2</v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23.72</v>
      </c>
      <c r="BN362" s="76">
        <f>IFERROR(Y362*I362/H362,"0")</f>
        <v>23.72</v>
      </c>
      <c r="BO362" s="76">
        <f>IFERROR(1/J362*(X362/H362),"0")</f>
        <v>6.4102564102564097E-2</v>
      </c>
      <c r="BP362" s="76">
        <f>IFERROR(1/J362*(Y362/H362),"0")</f>
        <v>6.4102564102564097E-2</v>
      </c>
    </row>
    <row r="363" spans="1:68" ht="27" customHeight="1" x14ac:dyDescent="0.25">
      <c r="A363" s="61" t="s">
        <v>522</v>
      </c>
      <c r="B363" s="61" t="s">
        <v>523</v>
      </c>
      <c r="C363" s="35">
        <v>4301051485</v>
      </c>
      <c r="D363" s="451">
        <v>4680115883567</v>
      </c>
      <c r="E363" s="451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64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3"/>
      <c r="R363" s="453"/>
      <c r="S363" s="453"/>
      <c r="T363" s="454"/>
      <c r="U363" s="38" t="s">
        <v>48</v>
      </c>
      <c r="V363" s="38" t="s">
        <v>48</v>
      </c>
      <c r="W363" s="39" t="s">
        <v>0</v>
      </c>
      <c r="X363" s="57">
        <v>8</v>
      </c>
      <c r="Y363" s="54">
        <f>IFERROR(IF(X363="",0,CEILING((X363/$H363),1)*$H363),"")</f>
        <v>8.4</v>
      </c>
      <c r="Z363" s="40">
        <f>IFERROR(IF(Y363=0,"",ROUNDUP(Y363/H363,0)*0.00753),"")</f>
        <v>3.0120000000000001E-2</v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8.9904761904761905</v>
      </c>
      <c r="BN363" s="76">
        <f>IFERROR(Y363*I363/H363,"0")</f>
        <v>9.44</v>
      </c>
      <c r="BO363" s="76">
        <f>IFERROR(1/J363*(X363/H363),"0")</f>
        <v>2.4420024420024417E-2</v>
      </c>
      <c r="BP363" s="76">
        <f>IFERROR(1/J363*(Y363/H363),"0")</f>
        <v>2.564102564102564E-2</v>
      </c>
    </row>
    <row r="364" spans="1:68" x14ac:dyDescent="0.2">
      <c r="A364" s="458"/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8"/>
      <c r="O364" s="459"/>
      <c r="P364" s="455" t="s">
        <v>43</v>
      </c>
      <c r="Q364" s="456"/>
      <c r="R364" s="456"/>
      <c r="S364" s="456"/>
      <c r="T364" s="456"/>
      <c r="U364" s="456"/>
      <c r="V364" s="457"/>
      <c r="W364" s="41" t="s">
        <v>42</v>
      </c>
      <c r="X364" s="42">
        <f>IFERROR(X361/H361,"0")+IFERROR(X362/H362,"0")+IFERROR(X363/H363,"0")</f>
        <v>19.365079365079364</v>
      </c>
      <c r="Y364" s="42">
        <f>IFERROR(Y361/H361,"0")+IFERROR(Y362/H362,"0")+IFERROR(Y363/H363,"0")</f>
        <v>20</v>
      </c>
      <c r="Z364" s="42">
        <f>IFERROR(IF(Z361="",0,Z361),"0")+IFERROR(IF(Z362="",0,Z362),"0")+IFERROR(IF(Z363="",0,Z363),"0")</f>
        <v>0.23592000000000002</v>
      </c>
      <c r="AA364" s="65"/>
      <c r="AB364" s="65"/>
      <c r="AC364" s="65"/>
    </row>
    <row r="365" spans="1:68" x14ac:dyDescent="0.2">
      <c r="A365" s="458"/>
      <c r="B365" s="458"/>
      <c r="C365" s="458"/>
      <c r="D365" s="458"/>
      <c r="E365" s="458"/>
      <c r="F365" s="458"/>
      <c r="G365" s="458"/>
      <c r="H365" s="458"/>
      <c r="I365" s="458"/>
      <c r="J365" s="458"/>
      <c r="K365" s="458"/>
      <c r="L365" s="458"/>
      <c r="M365" s="458"/>
      <c r="N365" s="458"/>
      <c r="O365" s="459"/>
      <c r="P365" s="455" t="s">
        <v>43</v>
      </c>
      <c r="Q365" s="456"/>
      <c r="R365" s="456"/>
      <c r="S365" s="456"/>
      <c r="T365" s="456"/>
      <c r="U365" s="456"/>
      <c r="V365" s="457"/>
      <c r="W365" s="41" t="s">
        <v>0</v>
      </c>
      <c r="X365" s="42">
        <f>IFERROR(SUM(X361:X363),"0")</f>
        <v>74</v>
      </c>
      <c r="Y365" s="42">
        <f>IFERROR(SUM(Y361:Y363),"0")</f>
        <v>78</v>
      </c>
      <c r="Z365" s="41"/>
      <c r="AA365" s="65"/>
      <c r="AB365" s="65"/>
      <c r="AC365" s="65"/>
    </row>
    <row r="366" spans="1:68" ht="27.75" hidden="1" customHeight="1" x14ac:dyDescent="0.2">
      <c r="A366" s="448" t="s">
        <v>524</v>
      </c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  <c r="V366" s="448"/>
      <c r="W366" s="448"/>
      <c r="X366" s="448"/>
      <c r="Y366" s="448"/>
      <c r="Z366" s="448"/>
      <c r="AA366" s="53"/>
      <c r="AB366" s="53"/>
      <c r="AC366" s="53"/>
    </row>
    <row r="367" spans="1:68" ht="16.5" hidden="1" customHeight="1" x14ac:dyDescent="0.25">
      <c r="A367" s="449" t="s">
        <v>525</v>
      </c>
      <c r="B367" s="449"/>
      <c r="C367" s="449"/>
      <c r="D367" s="449"/>
      <c r="E367" s="449"/>
      <c r="F367" s="449"/>
      <c r="G367" s="449"/>
      <c r="H367" s="449"/>
      <c r="I367" s="449"/>
      <c r="J367" s="449"/>
      <c r="K367" s="449"/>
      <c r="L367" s="449"/>
      <c r="M367" s="449"/>
      <c r="N367" s="449"/>
      <c r="O367" s="449"/>
      <c r="P367" s="449"/>
      <c r="Q367" s="449"/>
      <c r="R367" s="449"/>
      <c r="S367" s="449"/>
      <c r="T367" s="449"/>
      <c r="U367" s="449"/>
      <c r="V367" s="449"/>
      <c r="W367" s="449"/>
      <c r="X367" s="449"/>
      <c r="Y367" s="449"/>
      <c r="Z367" s="449"/>
      <c r="AA367" s="63"/>
      <c r="AB367" s="63"/>
      <c r="AC367" s="63"/>
    </row>
    <row r="368" spans="1:68" ht="14.25" hidden="1" customHeight="1" x14ac:dyDescent="0.25">
      <c r="A368" s="450" t="s">
        <v>123</v>
      </c>
      <c r="B368" s="450"/>
      <c r="C368" s="450"/>
      <c r="D368" s="450"/>
      <c r="E368" s="450"/>
      <c r="F368" s="450"/>
      <c r="G368" s="450"/>
      <c r="H368" s="450"/>
      <c r="I368" s="450"/>
      <c r="J368" s="450"/>
      <c r="K368" s="450"/>
      <c r="L368" s="450"/>
      <c r="M368" s="450"/>
      <c r="N368" s="450"/>
      <c r="O368" s="450"/>
      <c r="P368" s="450"/>
      <c r="Q368" s="450"/>
      <c r="R368" s="450"/>
      <c r="S368" s="450"/>
      <c r="T368" s="450"/>
      <c r="U368" s="450"/>
      <c r="V368" s="450"/>
      <c r="W368" s="450"/>
      <c r="X368" s="450"/>
      <c r="Y368" s="450"/>
      <c r="Z368" s="450"/>
      <c r="AA368" s="64"/>
      <c r="AB368" s="64"/>
      <c r="AC368" s="64"/>
    </row>
    <row r="369" spans="1:68" ht="27" customHeight="1" x14ac:dyDescent="0.25">
      <c r="A369" s="61" t="s">
        <v>526</v>
      </c>
      <c r="B369" s="61" t="s">
        <v>527</v>
      </c>
      <c r="C369" s="35">
        <v>4301011869</v>
      </c>
      <c r="D369" s="451">
        <v>4680115884847</v>
      </c>
      <c r="E369" s="451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3"/>
      <c r="R369" s="453"/>
      <c r="S369" s="453"/>
      <c r="T369" s="454"/>
      <c r="U369" s="38" t="s">
        <v>48</v>
      </c>
      <c r="V369" s="38" t="s">
        <v>48</v>
      </c>
      <c r="W369" s="39" t="s">
        <v>0</v>
      </c>
      <c r="X369" s="57">
        <v>300</v>
      </c>
      <c r="Y369" s="54">
        <f t="shared" ref="Y369:Y377" si="62">IFERROR(IF(X369="",0,CEILING((X369/$H369),1)*$H369),"")</f>
        <v>300</v>
      </c>
      <c r="Z369" s="40">
        <f>IFERROR(IF(Y369=0,"",ROUNDUP(Y369/H369,0)*0.02175),"")</f>
        <v>0.43499999999999994</v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309.60000000000002</v>
      </c>
      <c r="BN369" s="76">
        <f t="shared" ref="BN369:BN377" si="64">IFERROR(Y369*I369/H369,"0")</f>
        <v>309.60000000000002</v>
      </c>
      <c r="BO369" s="76">
        <f t="shared" ref="BO369:BO377" si="65">IFERROR(1/J369*(X369/H369),"0")</f>
        <v>0.41666666666666663</v>
      </c>
      <c r="BP369" s="76">
        <f t="shared" ref="BP369:BP377" si="66">IFERROR(1/J369*(Y369/H369),"0")</f>
        <v>0.41666666666666663</v>
      </c>
    </row>
    <row r="370" spans="1:68" ht="27" hidden="1" customHeight="1" x14ac:dyDescent="0.25">
      <c r="A370" s="61" t="s">
        <v>526</v>
      </c>
      <c r="B370" s="61" t="s">
        <v>528</v>
      </c>
      <c r="C370" s="35">
        <v>4301011946</v>
      </c>
      <c r="D370" s="451">
        <v>4680115884847</v>
      </c>
      <c r="E370" s="451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3"/>
      <c r="R370" s="453"/>
      <c r="S370" s="453"/>
      <c r="T370" s="454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529</v>
      </c>
      <c r="B371" s="61" t="s">
        <v>530</v>
      </c>
      <c r="C371" s="35">
        <v>4301011870</v>
      </c>
      <c r="D371" s="451">
        <v>4680115884854</v>
      </c>
      <c r="E371" s="451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3"/>
      <c r="R371" s="453"/>
      <c r="S371" s="453"/>
      <c r="T371" s="454"/>
      <c r="U371" s="38" t="s">
        <v>48</v>
      </c>
      <c r="V371" s="38" t="s">
        <v>48</v>
      </c>
      <c r="W371" s="39" t="s">
        <v>0</v>
      </c>
      <c r="X371" s="57">
        <v>1230</v>
      </c>
      <c r="Y371" s="54">
        <f t="shared" si="62"/>
        <v>1230</v>
      </c>
      <c r="Z371" s="40">
        <f>IFERROR(IF(Y371=0,"",ROUNDUP(Y371/H371,0)*0.02175),"")</f>
        <v>1.7834999999999999</v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1269.3600000000001</v>
      </c>
      <c r="BN371" s="76">
        <f t="shared" si="64"/>
        <v>1269.3600000000001</v>
      </c>
      <c r="BO371" s="76">
        <f t="shared" si="65"/>
        <v>1.7083333333333333</v>
      </c>
      <c r="BP371" s="76">
        <f t="shared" si="66"/>
        <v>1.7083333333333333</v>
      </c>
    </row>
    <row r="372" spans="1:68" ht="27" hidden="1" customHeight="1" x14ac:dyDescent="0.25">
      <c r="A372" s="61" t="s">
        <v>529</v>
      </c>
      <c r="B372" s="61" t="s">
        <v>531</v>
      </c>
      <c r="C372" s="35">
        <v>4301011947</v>
      </c>
      <c r="D372" s="451">
        <v>4680115884854</v>
      </c>
      <c r="E372" s="451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3"/>
      <c r="R372" s="453"/>
      <c r="S372" s="453"/>
      <c r="T372" s="454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451">
        <v>4680115884830</v>
      </c>
      <c r="E373" s="451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3"/>
      <c r="R373" s="453"/>
      <c r="S373" s="453"/>
      <c r="T373" s="454"/>
      <c r="U373" s="38" t="s">
        <v>48</v>
      </c>
      <c r="V373" s="38" t="s">
        <v>48</v>
      </c>
      <c r="W373" s="39" t="s">
        <v>0</v>
      </c>
      <c r="X373" s="57">
        <v>1480</v>
      </c>
      <c r="Y373" s="54">
        <f t="shared" si="62"/>
        <v>1485</v>
      </c>
      <c r="Z373" s="40">
        <f>IFERROR(IF(Y373=0,"",ROUNDUP(Y373/H373,0)*0.02175),"")</f>
        <v>2.1532499999999999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1527.3600000000001</v>
      </c>
      <c r="BN373" s="76">
        <f t="shared" si="64"/>
        <v>1532.52</v>
      </c>
      <c r="BO373" s="76">
        <f t="shared" si="65"/>
        <v>2.0555555555555554</v>
      </c>
      <c r="BP373" s="76">
        <f t="shared" si="66"/>
        <v>2.0625</v>
      </c>
    </row>
    <row r="374" spans="1:68" ht="27" hidden="1" customHeight="1" x14ac:dyDescent="0.25">
      <c r="A374" s="61" t="s">
        <v>532</v>
      </c>
      <c r="B374" s="61" t="s">
        <v>534</v>
      </c>
      <c r="C374" s="35">
        <v>4301011943</v>
      </c>
      <c r="D374" s="451">
        <v>4680115884830</v>
      </c>
      <c r="E374" s="451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3"/>
      <c r="R374" s="453"/>
      <c r="S374" s="453"/>
      <c r="T374" s="454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hidden="1" customHeight="1" x14ac:dyDescent="0.25">
      <c r="A375" s="61" t="s">
        <v>535</v>
      </c>
      <c r="B375" s="61" t="s">
        <v>536</v>
      </c>
      <c r="C375" s="35">
        <v>4301011433</v>
      </c>
      <c r="D375" s="451">
        <v>4680115882638</v>
      </c>
      <c r="E375" s="451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3"/>
      <c r="R375" s="453"/>
      <c r="S375" s="453"/>
      <c r="T375" s="454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hidden="1" customHeight="1" x14ac:dyDescent="0.25">
      <c r="A376" s="61" t="s">
        <v>537</v>
      </c>
      <c r="B376" s="61" t="s">
        <v>538</v>
      </c>
      <c r="C376" s="35">
        <v>4301011952</v>
      </c>
      <c r="D376" s="451">
        <v>4680115884922</v>
      </c>
      <c r="E376" s="451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3"/>
      <c r="R376" s="453"/>
      <c r="S376" s="453"/>
      <c r="T376" s="454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hidden="1" customHeight="1" x14ac:dyDescent="0.25">
      <c r="A377" s="61" t="s">
        <v>539</v>
      </c>
      <c r="B377" s="61" t="s">
        <v>540</v>
      </c>
      <c r="C377" s="35">
        <v>4301011868</v>
      </c>
      <c r="D377" s="451">
        <v>4680115884861</v>
      </c>
      <c r="E377" s="451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6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3"/>
      <c r="R377" s="453"/>
      <c r="S377" s="453"/>
      <c r="T377" s="454"/>
      <c r="U377" s="38" t="s">
        <v>48</v>
      </c>
      <c r="V377" s="38" t="s">
        <v>48</v>
      </c>
      <c r="W377" s="39" t="s">
        <v>0</v>
      </c>
      <c r="X377" s="57">
        <v>0</v>
      </c>
      <c r="Y377" s="54">
        <f t="shared" si="62"/>
        <v>0</v>
      </c>
      <c r="Z377" s="40" t="str">
        <f>IFERROR(IF(Y377=0,"",ROUNDUP(Y377/H377,0)*0.00937),"")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0</v>
      </c>
      <c r="BN377" s="76">
        <f t="shared" si="64"/>
        <v>0</v>
      </c>
      <c r="BO377" s="76">
        <f t="shared" si="65"/>
        <v>0</v>
      </c>
      <c r="BP377" s="76">
        <f t="shared" si="66"/>
        <v>0</v>
      </c>
    </row>
    <row r="378" spans="1:68" x14ac:dyDescent="0.2">
      <c r="A378" s="458"/>
      <c r="B378" s="458"/>
      <c r="C378" s="458"/>
      <c r="D378" s="458"/>
      <c r="E378" s="458"/>
      <c r="F378" s="458"/>
      <c r="G378" s="458"/>
      <c r="H378" s="458"/>
      <c r="I378" s="458"/>
      <c r="J378" s="458"/>
      <c r="K378" s="458"/>
      <c r="L378" s="458"/>
      <c r="M378" s="458"/>
      <c r="N378" s="458"/>
      <c r="O378" s="459"/>
      <c r="P378" s="455" t="s">
        <v>43</v>
      </c>
      <c r="Q378" s="456"/>
      <c r="R378" s="456"/>
      <c r="S378" s="456"/>
      <c r="T378" s="456"/>
      <c r="U378" s="456"/>
      <c r="V378" s="457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200.66666666666669</v>
      </c>
      <c r="Y378" s="42">
        <f>IFERROR(Y369/H369,"0")+IFERROR(Y370/H370,"0")+IFERROR(Y371/H371,"0")+IFERROR(Y372/H372,"0")+IFERROR(Y373/H373,"0")+IFERROR(Y374/H374,"0")+IFERROR(Y375/H375,"0")+IFERROR(Y376/H376,"0")+IFERROR(Y377/H377,"0")</f>
        <v>201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4.3717499999999996</v>
      </c>
      <c r="AA378" s="65"/>
      <c r="AB378" s="65"/>
      <c r="AC378" s="65"/>
    </row>
    <row r="379" spans="1:68" x14ac:dyDescent="0.2">
      <c r="A379" s="458"/>
      <c r="B379" s="458"/>
      <c r="C379" s="458"/>
      <c r="D379" s="458"/>
      <c r="E379" s="458"/>
      <c r="F379" s="458"/>
      <c r="G379" s="458"/>
      <c r="H379" s="458"/>
      <c r="I379" s="458"/>
      <c r="J379" s="458"/>
      <c r="K379" s="458"/>
      <c r="L379" s="458"/>
      <c r="M379" s="458"/>
      <c r="N379" s="458"/>
      <c r="O379" s="459"/>
      <c r="P379" s="455" t="s">
        <v>43</v>
      </c>
      <c r="Q379" s="456"/>
      <c r="R379" s="456"/>
      <c r="S379" s="456"/>
      <c r="T379" s="456"/>
      <c r="U379" s="456"/>
      <c r="V379" s="457"/>
      <c r="W379" s="41" t="s">
        <v>0</v>
      </c>
      <c r="X379" s="42">
        <f>IFERROR(SUM(X369:X377),"0")</f>
        <v>3010</v>
      </c>
      <c r="Y379" s="42">
        <f>IFERROR(SUM(Y369:Y377),"0")</f>
        <v>3015</v>
      </c>
      <c r="Z379" s="41"/>
      <c r="AA379" s="65"/>
      <c r="AB379" s="65"/>
      <c r="AC379" s="65"/>
    </row>
    <row r="380" spans="1:68" ht="14.25" hidden="1" customHeight="1" x14ac:dyDescent="0.25">
      <c r="A380" s="450" t="s">
        <v>164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50"/>
      <c r="AA380" s="64"/>
      <c r="AB380" s="64"/>
      <c r="AC380" s="64"/>
    </row>
    <row r="381" spans="1:68" ht="27" customHeight="1" x14ac:dyDescent="0.25">
      <c r="A381" s="61" t="s">
        <v>541</v>
      </c>
      <c r="B381" s="61" t="s">
        <v>542</v>
      </c>
      <c r="C381" s="35">
        <v>4301020178</v>
      </c>
      <c r="D381" s="451">
        <v>4607091383980</v>
      </c>
      <c r="E381" s="451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3"/>
      <c r="R381" s="453"/>
      <c r="S381" s="453"/>
      <c r="T381" s="454"/>
      <c r="U381" s="38" t="s">
        <v>48</v>
      </c>
      <c r="V381" s="38" t="s">
        <v>48</v>
      </c>
      <c r="W381" s="39" t="s">
        <v>0</v>
      </c>
      <c r="X381" s="57">
        <v>2470</v>
      </c>
      <c r="Y381" s="54">
        <f>IFERROR(IF(X381="",0,CEILING((X381/$H381),1)*$H381),"")</f>
        <v>2475</v>
      </c>
      <c r="Z381" s="40">
        <f>IFERROR(IF(Y381=0,"",ROUNDUP(Y381/H381,0)*0.02175),"")</f>
        <v>3.5887499999999997</v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2549.04</v>
      </c>
      <c r="BN381" s="76">
        <f>IFERROR(Y381*I381/H381,"0")</f>
        <v>2554.1999999999998</v>
      </c>
      <c r="BO381" s="76">
        <f>IFERROR(1/J381*(X381/H381),"0")</f>
        <v>3.4305555555555554</v>
      </c>
      <c r="BP381" s="76">
        <f>IFERROR(1/J381*(Y381/H381),"0")</f>
        <v>3.4375</v>
      </c>
    </row>
    <row r="382" spans="1:68" ht="27" hidden="1" customHeight="1" x14ac:dyDescent="0.25">
      <c r="A382" s="61" t="s">
        <v>543</v>
      </c>
      <c r="B382" s="61" t="s">
        <v>544</v>
      </c>
      <c r="C382" s="35">
        <v>4301020179</v>
      </c>
      <c r="D382" s="451">
        <v>4607091384178</v>
      </c>
      <c r="E382" s="451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3"/>
      <c r="R382" s="453"/>
      <c r="S382" s="453"/>
      <c r="T382" s="454"/>
      <c r="U382" s="38" t="s">
        <v>48</v>
      </c>
      <c r="V382" s="38" t="s">
        <v>48</v>
      </c>
      <c r="W382" s="39" t="s">
        <v>0</v>
      </c>
      <c r="X382" s="57">
        <v>0</v>
      </c>
      <c r="Y382" s="54">
        <f>IFERROR(IF(X382="",0,CEILING((X382/$H382),1)*$H382),"")</f>
        <v>0</v>
      </c>
      <c r="Z382" s="40" t="str">
        <f>IFERROR(IF(Y382=0,"",ROUNDUP(Y382/H382,0)*0.00937),"")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0</v>
      </c>
      <c r="BN382" s="76">
        <f>IFERROR(Y382*I382/H382,"0")</f>
        <v>0</v>
      </c>
      <c r="BO382" s="76">
        <f>IFERROR(1/J382*(X382/H382),"0")</f>
        <v>0</v>
      </c>
      <c r="BP382" s="76">
        <f>IFERROR(1/J382*(Y382/H382),"0")</f>
        <v>0</v>
      </c>
    </row>
    <row r="383" spans="1:68" x14ac:dyDescent="0.2">
      <c r="A383" s="458"/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9"/>
      <c r="P383" s="455" t="s">
        <v>43</v>
      </c>
      <c r="Q383" s="456"/>
      <c r="R383" s="456"/>
      <c r="S383" s="456"/>
      <c r="T383" s="456"/>
      <c r="U383" s="456"/>
      <c r="V383" s="457"/>
      <c r="W383" s="41" t="s">
        <v>42</v>
      </c>
      <c r="X383" s="42">
        <f>IFERROR(X381/H381,"0")+IFERROR(X382/H382,"0")</f>
        <v>164.66666666666666</v>
      </c>
      <c r="Y383" s="42">
        <f>IFERROR(Y381/H381,"0")+IFERROR(Y382/H382,"0")</f>
        <v>165</v>
      </c>
      <c r="Z383" s="42">
        <f>IFERROR(IF(Z381="",0,Z381),"0")+IFERROR(IF(Z382="",0,Z382),"0")</f>
        <v>3.5887499999999997</v>
      </c>
      <c r="AA383" s="65"/>
      <c r="AB383" s="65"/>
      <c r="AC383" s="65"/>
    </row>
    <row r="384" spans="1:68" x14ac:dyDescent="0.2">
      <c r="A384" s="458"/>
      <c r="B384" s="458"/>
      <c r="C384" s="458"/>
      <c r="D384" s="458"/>
      <c r="E384" s="458"/>
      <c r="F384" s="458"/>
      <c r="G384" s="458"/>
      <c r="H384" s="458"/>
      <c r="I384" s="458"/>
      <c r="J384" s="458"/>
      <c r="K384" s="458"/>
      <c r="L384" s="458"/>
      <c r="M384" s="458"/>
      <c r="N384" s="458"/>
      <c r="O384" s="459"/>
      <c r="P384" s="455" t="s">
        <v>43</v>
      </c>
      <c r="Q384" s="456"/>
      <c r="R384" s="456"/>
      <c r="S384" s="456"/>
      <c r="T384" s="456"/>
      <c r="U384" s="456"/>
      <c r="V384" s="457"/>
      <c r="W384" s="41" t="s">
        <v>0</v>
      </c>
      <c r="X384" s="42">
        <f>IFERROR(SUM(X381:X382),"0")</f>
        <v>2470</v>
      </c>
      <c r="Y384" s="42">
        <f>IFERROR(SUM(Y381:Y382),"0")</f>
        <v>2475</v>
      </c>
      <c r="Z384" s="41"/>
      <c r="AA384" s="65"/>
      <c r="AB384" s="65"/>
      <c r="AC384" s="65"/>
    </row>
    <row r="385" spans="1:68" ht="14.25" hidden="1" customHeight="1" x14ac:dyDescent="0.25">
      <c r="A385" s="450" t="s">
        <v>84</v>
      </c>
      <c r="B385" s="450"/>
      <c r="C385" s="450"/>
      <c r="D385" s="450"/>
      <c r="E385" s="450"/>
      <c r="F385" s="450"/>
      <c r="G385" s="450"/>
      <c r="H385" s="450"/>
      <c r="I385" s="450"/>
      <c r="J385" s="450"/>
      <c r="K385" s="450"/>
      <c r="L385" s="450"/>
      <c r="M385" s="450"/>
      <c r="N385" s="450"/>
      <c r="O385" s="450"/>
      <c r="P385" s="450"/>
      <c r="Q385" s="450"/>
      <c r="R385" s="450"/>
      <c r="S385" s="450"/>
      <c r="T385" s="450"/>
      <c r="U385" s="450"/>
      <c r="V385" s="450"/>
      <c r="W385" s="450"/>
      <c r="X385" s="450"/>
      <c r="Y385" s="450"/>
      <c r="Z385" s="450"/>
      <c r="AA385" s="64"/>
      <c r="AB385" s="64"/>
      <c r="AC385" s="64"/>
    </row>
    <row r="386" spans="1:68" ht="27" customHeight="1" x14ac:dyDescent="0.25">
      <c r="A386" s="61" t="s">
        <v>545</v>
      </c>
      <c r="B386" s="61" t="s">
        <v>546</v>
      </c>
      <c r="C386" s="35">
        <v>4301051560</v>
      </c>
      <c r="D386" s="451">
        <v>4607091383928</v>
      </c>
      <c r="E386" s="451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453"/>
      <c r="R386" s="453"/>
      <c r="S386" s="453"/>
      <c r="T386" s="454"/>
      <c r="U386" s="38" t="s">
        <v>48</v>
      </c>
      <c r="V386" s="38" t="s">
        <v>48</v>
      </c>
      <c r="W386" s="39" t="s">
        <v>0</v>
      </c>
      <c r="X386" s="57">
        <v>2370</v>
      </c>
      <c r="Y386" s="54">
        <f>IFERROR(IF(X386="",0,CEILING((X386/$H386),1)*$H386),"")</f>
        <v>2371.1999999999998</v>
      </c>
      <c r="Z386" s="40">
        <f>IFERROR(IF(Y386=0,"",ROUNDUP(Y386/H386,0)*0.02175),"")</f>
        <v>6.6119999999999992</v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2543.1923076923076</v>
      </c>
      <c r="BN386" s="76">
        <f>IFERROR(Y386*I386/H386,"0")</f>
        <v>2544.4799999999996</v>
      </c>
      <c r="BO386" s="76">
        <f>IFERROR(1/J386*(X386/H386),"0")</f>
        <v>5.4258241758241761</v>
      </c>
      <c r="BP386" s="76">
        <f>IFERROR(1/J386*(Y386/H386),"0")</f>
        <v>5.4285714285714279</v>
      </c>
    </row>
    <row r="387" spans="1:68" ht="27" hidden="1" customHeight="1" x14ac:dyDescent="0.25">
      <c r="A387" s="61" t="s">
        <v>545</v>
      </c>
      <c r="B387" s="61" t="s">
        <v>547</v>
      </c>
      <c r="C387" s="35">
        <v>4301051639</v>
      </c>
      <c r="D387" s="451">
        <v>4607091383928</v>
      </c>
      <c r="E387" s="451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453"/>
      <c r="R387" s="453"/>
      <c r="S387" s="453"/>
      <c r="T387" s="454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customHeight="1" x14ac:dyDescent="0.25">
      <c r="A388" s="61" t="s">
        <v>548</v>
      </c>
      <c r="B388" s="61" t="s">
        <v>549</v>
      </c>
      <c r="C388" s="35">
        <v>4301051636</v>
      </c>
      <c r="D388" s="451">
        <v>4607091384260</v>
      </c>
      <c r="E388" s="451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3"/>
      <c r="R388" s="453"/>
      <c r="S388" s="453"/>
      <c r="T388" s="454"/>
      <c r="U388" s="38" t="s">
        <v>48</v>
      </c>
      <c r="V388" s="38" t="s">
        <v>48</v>
      </c>
      <c r="W388" s="39" t="s">
        <v>0</v>
      </c>
      <c r="X388" s="57">
        <v>320</v>
      </c>
      <c r="Y388" s="54">
        <f>IFERROR(IF(X388="",0,CEILING((X388/$H388),1)*$H388),"")</f>
        <v>327.59999999999997</v>
      </c>
      <c r="Z388" s="40">
        <f>IFERROR(IF(Y388=0,"",ROUNDUP(Y388/H388,0)*0.02175),"")</f>
        <v>0.91349999999999998</v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343.13846153846163</v>
      </c>
      <c r="BN388" s="76">
        <f>IFERROR(Y388*I388/H388,"0")</f>
        <v>351.28800000000001</v>
      </c>
      <c r="BO388" s="76">
        <f>IFERROR(1/J388*(X388/H388),"0")</f>
        <v>0.73260073260073266</v>
      </c>
      <c r="BP388" s="76">
        <f>IFERROR(1/J388*(Y388/H388),"0")</f>
        <v>0.75</v>
      </c>
    </row>
    <row r="389" spans="1:68" x14ac:dyDescent="0.2">
      <c r="A389" s="458"/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58"/>
      <c r="M389" s="458"/>
      <c r="N389" s="458"/>
      <c r="O389" s="459"/>
      <c r="P389" s="455" t="s">
        <v>43</v>
      </c>
      <c r="Q389" s="456"/>
      <c r="R389" s="456"/>
      <c r="S389" s="456"/>
      <c r="T389" s="456"/>
      <c r="U389" s="456"/>
      <c r="V389" s="457"/>
      <c r="W389" s="41" t="s">
        <v>42</v>
      </c>
      <c r="X389" s="42">
        <f>IFERROR(X386/H386,"0")+IFERROR(X387/H387,"0")+IFERROR(X388/H388,"0")</f>
        <v>344.87179487179492</v>
      </c>
      <c r="Y389" s="42">
        <f>IFERROR(Y386/H386,"0")+IFERROR(Y387/H387,"0")+IFERROR(Y388/H388,"0")</f>
        <v>346</v>
      </c>
      <c r="Z389" s="42">
        <f>IFERROR(IF(Z386="",0,Z386),"0")+IFERROR(IF(Z387="",0,Z387),"0")+IFERROR(IF(Z388="",0,Z388),"0")</f>
        <v>7.5254999999999992</v>
      </c>
      <c r="AA389" s="65"/>
      <c r="AB389" s="65"/>
      <c r="AC389" s="65"/>
    </row>
    <row r="390" spans="1:68" x14ac:dyDescent="0.2">
      <c r="A390" s="458"/>
      <c r="B390" s="458"/>
      <c r="C390" s="458"/>
      <c r="D390" s="458"/>
      <c r="E390" s="458"/>
      <c r="F390" s="458"/>
      <c r="G390" s="458"/>
      <c r="H390" s="458"/>
      <c r="I390" s="458"/>
      <c r="J390" s="458"/>
      <c r="K390" s="458"/>
      <c r="L390" s="458"/>
      <c r="M390" s="458"/>
      <c r="N390" s="458"/>
      <c r="O390" s="459"/>
      <c r="P390" s="455" t="s">
        <v>43</v>
      </c>
      <c r="Q390" s="456"/>
      <c r="R390" s="456"/>
      <c r="S390" s="456"/>
      <c r="T390" s="456"/>
      <c r="U390" s="456"/>
      <c r="V390" s="457"/>
      <c r="W390" s="41" t="s">
        <v>0</v>
      </c>
      <c r="X390" s="42">
        <f>IFERROR(SUM(X386:X388),"0")</f>
        <v>2690</v>
      </c>
      <c r="Y390" s="42">
        <f>IFERROR(SUM(Y386:Y388),"0")</f>
        <v>2698.7999999999997</v>
      </c>
      <c r="Z390" s="41"/>
      <c r="AA390" s="65"/>
      <c r="AB390" s="65"/>
      <c r="AC390" s="65"/>
    </row>
    <row r="391" spans="1:68" ht="14.25" hidden="1" customHeight="1" x14ac:dyDescent="0.25">
      <c r="A391" s="450" t="s">
        <v>194</v>
      </c>
      <c r="B391" s="450"/>
      <c r="C391" s="450"/>
      <c r="D391" s="450"/>
      <c r="E391" s="450"/>
      <c r="F391" s="450"/>
      <c r="G391" s="450"/>
      <c r="H391" s="450"/>
      <c r="I391" s="450"/>
      <c r="J391" s="450"/>
      <c r="K391" s="450"/>
      <c r="L391" s="450"/>
      <c r="M391" s="450"/>
      <c r="N391" s="450"/>
      <c r="O391" s="450"/>
      <c r="P391" s="450"/>
      <c r="Q391" s="450"/>
      <c r="R391" s="450"/>
      <c r="S391" s="450"/>
      <c r="T391" s="450"/>
      <c r="U391" s="450"/>
      <c r="V391" s="450"/>
      <c r="W391" s="450"/>
      <c r="X391" s="450"/>
      <c r="Y391" s="450"/>
      <c r="Z391" s="450"/>
      <c r="AA391" s="64"/>
      <c r="AB391" s="64"/>
      <c r="AC391" s="64"/>
    </row>
    <row r="392" spans="1:68" ht="16.5" customHeight="1" x14ac:dyDescent="0.25">
      <c r="A392" s="61" t="s">
        <v>550</v>
      </c>
      <c r="B392" s="61" t="s">
        <v>551</v>
      </c>
      <c r="C392" s="35">
        <v>4301060314</v>
      </c>
      <c r="D392" s="451">
        <v>4607091384673</v>
      </c>
      <c r="E392" s="451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3"/>
      <c r="R392" s="453"/>
      <c r="S392" s="453"/>
      <c r="T392" s="454"/>
      <c r="U392" s="38" t="s">
        <v>48</v>
      </c>
      <c r="V392" s="38" t="s">
        <v>48</v>
      </c>
      <c r="W392" s="39" t="s">
        <v>0</v>
      </c>
      <c r="X392" s="57">
        <v>450</v>
      </c>
      <c r="Y392" s="54">
        <f>IFERROR(IF(X392="",0,CEILING((X392/$H392),1)*$H392),"")</f>
        <v>452.4</v>
      </c>
      <c r="Z392" s="40">
        <f>IFERROR(IF(Y392=0,"",ROUNDUP(Y392/H392,0)*0.02175),"")</f>
        <v>1.2614999999999998</v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482.53846153846155</v>
      </c>
      <c r="BN392" s="76">
        <f>IFERROR(Y392*I392/H392,"0")</f>
        <v>485.11200000000008</v>
      </c>
      <c r="BO392" s="76">
        <f>IFERROR(1/J392*(X392/H392),"0")</f>
        <v>1.0302197802197801</v>
      </c>
      <c r="BP392" s="76">
        <f>IFERROR(1/J392*(Y392/H392),"0")</f>
        <v>1.0357142857142856</v>
      </c>
    </row>
    <row r="393" spans="1:68" ht="16.5" hidden="1" customHeight="1" x14ac:dyDescent="0.25">
      <c r="A393" s="61" t="s">
        <v>550</v>
      </c>
      <c r="B393" s="61" t="s">
        <v>552</v>
      </c>
      <c r="C393" s="35">
        <v>4301060345</v>
      </c>
      <c r="D393" s="451">
        <v>4607091384673</v>
      </c>
      <c r="E393" s="451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3"/>
      <c r="R393" s="453"/>
      <c r="S393" s="453"/>
      <c r="T393" s="454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1" t="s">
        <v>42</v>
      </c>
      <c r="X394" s="42">
        <f>IFERROR(X392/H392,"0")+IFERROR(X393/H393,"0")</f>
        <v>57.692307692307693</v>
      </c>
      <c r="Y394" s="42">
        <f>IFERROR(Y392/H392,"0")+IFERROR(Y393/H393,"0")</f>
        <v>58</v>
      </c>
      <c r="Z394" s="42">
        <f>IFERROR(IF(Z392="",0,Z392),"0")+IFERROR(IF(Z393="",0,Z393),"0")</f>
        <v>1.2614999999999998</v>
      </c>
      <c r="AA394" s="65"/>
      <c r="AB394" s="65"/>
      <c r="AC394" s="65"/>
    </row>
    <row r="395" spans="1:68" x14ac:dyDescent="0.2">
      <c r="A395" s="458"/>
      <c r="B395" s="458"/>
      <c r="C395" s="458"/>
      <c r="D395" s="458"/>
      <c r="E395" s="458"/>
      <c r="F395" s="458"/>
      <c r="G395" s="458"/>
      <c r="H395" s="458"/>
      <c r="I395" s="458"/>
      <c r="J395" s="458"/>
      <c r="K395" s="458"/>
      <c r="L395" s="458"/>
      <c r="M395" s="458"/>
      <c r="N395" s="458"/>
      <c r="O395" s="459"/>
      <c r="P395" s="455" t="s">
        <v>43</v>
      </c>
      <c r="Q395" s="456"/>
      <c r="R395" s="456"/>
      <c r="S395" s="456"/>
      <c r="T395" s="456"/>
      <c r="U395" s="456"/>
      <c r="V395" s="457"/>
      <c r="W395" s="41" t="s">
        <v>0</v>
      </c>
      <c r="X395" s="42">
        <f>IFERROR(SUM(X392:X393),"0")</f>
        <v>450</v>
      </c>
      <c r="Y395" s="42">
        <f>IFERROR(SUM(Y392:Y393),"0")</f>
        <v>452.4</v>
      </c>
      <c r="Z395" s="41"/>
      <c r="AA395" s="65"/>
      <c r="AB395" s="65"/>
      <c r="AC395" s="65"/>
    </row>
    <row r="396" spans="1:68" ht="16.5" hidden="1" customHeight="1" x14ac:dyDescent="0.25">
      <c r="A396" s="449" t="s">
        <v>553</v>
      </c>
      <c r="B396" s="449"/>
      <c r="C396" s="449"/>
      <c r="D396" s="449"/>
      <c r="E396" s="449"/>
      <c r="F396" s="449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/>
      <c r="Q396" s="449"/>
      <c r="R396" s="449"/>
      <c r="S396" s="449"/>
      <c r="T396" s="449"/>
      <c r="U396" s="449"/>
      <c r="V396" s="449"/>
      <c r="W396" s="449"/>
      <c r="X396" s="449"/>
      <c r="Y396" s="449"/>
      <c r="Z396" s="449"/>
      <c r="AA396" s="63"/>
      <c r="AB396" s="63"/>
      <c r="AC396" s="63"/>
    </row>
    <row r="397" spans="1:68" ht="14.25" hidden="1" customHeight="1" x14ac:dyDescent="0.25">
      <c r="A397" s="450" t="s">
        <v>123</v>
      </c>
      <c r="B397" s="450"/>
      <c r="C397" s="450"/>
      <c r="D397" s="450"/>
      <c r="E397" s="450"/>
      <c r="F397" s="450"/>
      <c r="G397" s="450"/>
      <c r="H397" s="450"/>
      <c r="I397" s="450"/>
      <c r="J397" s="450"/>
      <c r="K397" s="450"/>
      <c r="L397" s="450"/>
      <c r="M397" s="450"/>
      <c r="N397" s="450"/>
      <c r="O397" s="450"/>
      <c r="P397" s="450"/>
      <c r="Q397" s="450"/>
      <c r="R397" s="450"/>
      <c r="S397" s="450"/>
      <c r="T397" s="450"/>
      <c r="U397" s="450"/>
      <c r="V397" s="450"/>
      <c r="W397" s="450"/>
      <c r="X397" s="450"/>
      <c r="Y397" s="450"/>
      <c r="Z397" s="450"/>
      <c r="AA397" s="64"/>
      <c r="AB397" s="64"/>
      <c r="AC397" s="64"/>
    </row>
    <row r="398" spans="1:68" ht="27" hidden="1" customHeight="1" x14ac:dyDescent="0.25">
      <c r="A398" s="61" t="s">
        <v>554</v>
      </c>
      <c r="B398" s="61" t="s">
        <v>555</v>
      </c>
      <c r="C398" s="35">
        <v>4301011873</v>
      </c>
      <c r="D398" s="451">
        <v>4680115881907</v>
      </c>
      <c r="E398" s="451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659" t="s">
        <v>556</v>
      </c>
      <c r="Q398" s="453"/>
      <c r="R398" s="453"/>
      <c r="S398" s="453"/>
      <c r="T398" s="454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customHeight="1" x14ac:dyDescent="0.25">
      <c r="A399" s="61" t="s">
        <v>557</v>
      </c>
      <c r="B399" s="61" t="s">
        <v>558</v>
      </c>
      <c r="C399" s="35">
        <v>4301011874</v>
      </c>
      <c r="D399" s="451">
        <v>4680115884892</v>
      </c>
      <c r="E399" s="451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6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3"/>
      <c r="R399" s="453"/>
      <c r="S399" s="453"/>
      <c r="T399" s="454"/>
      <c r="U399" s="38" t="s">
        <v>48</v>
      </c>
      <c r="V399" s="38" t="s">
        <v>48</v>
      </c>
      <c r="W399" s="39" t="s">
        <v>0</v>
      </c>
      <c r="X399" s="57">
        <v>148</v>
      </c>
      <c r="Y399" s="54">
        <f>IFERROR(IF(X399="",0,CEILING((X399/$H399),1)*$H399),"")</f>
        <v>151.20000000000002</v>
      </c>
      <c r="Z399" s="40">
        <f>IFERROR(IF(Y399=0,"",ROUNDUP(Y399/H399,0)*0.02175),"")</f>
        <v>0.30449999999999999</v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154.57777777777775</v>
      </c>
      <c r="BN399" s="76">
        <f>IFERROR(Y399*I399/H399,"0")</f>
        <v>157.91999999999999</v>
      </c>
      <c r="BO399" s="76">
        <f>IFERROR(1/J399*(X399/H399),"0")</f>
        <v>0.24470899470899468</v>
      </c>
      <c r="BP399" s="76">
        <f>IFERROR(1/J399*(Y399/H399),"0")</f>
        <v>0.25</v>
      </c>
    </row>
    <row r="400" spans="1:68" ht="27" hidden="1" customHeight="1" x14ac:dyDescent="0.25">
      <c r="A400" s="61" t="s">
        <v>559</v>
      </c>
      <c r="B400" s="61" t="s">
        <v>560</v>
      </c>
      <c r="C400" s="35">
        <v>4301011875</v>
      </c>
      <c r="D400" s="451">
        <v>4680115884885</v>
      </c>
      <c r="E400" s="451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6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3"/>
      <c r="R400" s="453"/>
      <c r="S400" s="453"/>
      <c r="T400" s="454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hidden="1" customHeight="1" x14ac:dyDescent="0.25">
      <c r="A401" s="61" t="s">
        <v>561</v>
      </c>
      <c r="B401" s="61" t="s">
        <v>562</v>
      </c>
      <c r="C401" s="35">
        <v>4301011871</v>
      </c>
      <c r="D401" s="451">
        <v>4680115884908</v>
      </c>
      <c r="E401" s="451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66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3"/>
      <c r="R401" s="453"/>
      <c r="S401" s="453"/>
      <c r="T401" s="454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458"/>
      <c r="B402" s="458"/>
      <c r="C402" s="458"/>
      <c r="D402" s="458"/>
      <c r="E402" s="458"/>
      <c r="F402" s="458"/>
      <c r="G402" s="458"/>
      <c r="H402" s="458"/>
      <c r="I402" s="458"/>
      <c r="J402" s="458"/>
      <c r="K402" s="458"/>
      <c r="L402" s="458"/>
      <c r="M402" s="458"/>
      <c r="N402" s="458"/>
      <c r="O402" s="459"/>
      <c r="P402" s="455" t="s">
        <v>43</v>
      </c>
      <c r="Q402" s="456"/>
      <c r="R402" s="456"/>
      <c r="S402" s="456"/>
      <c r="T402" s="456"/>
      <c r="U402" s="456"/>
      <c r="V402" s="457"/>
      <c r="W402" s="41" t="s">
        <v>42</v>
      </c>
      <c r="X402" s="42">
        <f>IFERROR(X398/H398,"0")+IFERROR(X399/H399,"0")+IFERROR(X400/H400,"0")+IFERROR(X401/H401,"0")</f>
        <v>13.703703703703702</v>
      </c>
      <c r="Y402" s="42">
        <f>IFERROR(Y398/H398,"0")+IFERROR(Y399/H399,"0")+IFERROR(Y400/H400,"0")+IFERROR(Y401/H401,"0")</f>
        <v>14</v>
      </c>
      <c r="Z402" s="42">
        <f>IFERROR(IF(Z398="",0,Z398),"0")+IFERROR(IF(Z399="",0,Z399),"0")+IFERROR(IF(Z400="",0,Z400),"0")+IFERROR(IF(Z401="",0,Z401),"0")</f>
        <v>0.30449999999999999</v>
      </c>
      <c r="AA402" s="65"/>
      <c r="AB402" s="65"/>
      <c r="AC402" s="65"/>
    </row>
    <row r="403" spans="1:68" x14ac:dyDescent="0.2">
      <c r="A403" s="458"/>
      <c r="B403" s="458"/>
      <c r="C403" s="458"/>
      <c r="D403" s="458"/>
      <c r="E403" s="458"/>
      <c r="F403" s="458"/>
      <c r="G403" s="458"/>
      <c r="H403" s="458"/>
      <c r="I403" s="458"/>
      <c r="J403" s="458"/>
      <c r="K403" s="458"/>
      <c r="L403" s="458"/>
      <c r="M403" s="458"/>
      <c r="N403" s="458"/>
      <c r="O403" s="459"/>
      <c r="P403" s="455" t="s">
        <v>43</v>
      </c>
      <c r="Q403" s="456"/>
      <c r="R403" s="456"/>
      <c r="S403" s="456"/>
      <c r="T403" s="456"/>
      <c r="U403" s="456"/>
      <c r="V403" s="457"/>
      <c r="W403" s="41" t="s">
        <v>0</v>
      </c>
      <c r="X403" s="42">
        <f>IFERROR(SUM(X398:X401),"0")</f>
        <v>148</v>
      </c>
      <c r="Y403" s="42">
        <f>IFERROR(SUM(Y398:Y401),"0")</f>
        <v>151.20000000000002</v>
      </c>
      <c r="Z403" s="41"/>
      <c r="AA403" s="65"/>
      <c r="AB403" s="65"/>
      <c r="AC403" s="65"/>
    </row>
    <row r="404" spans="1:68" ht="14.25" hidden="1" customHeight="1" x14ac:dyDescent="0.25">
      <c r="A404" s="450" t="s">
        <v>79</v>
      </c>
      <c r="B404" s="450"/>
      <c r="C404" s="450"/>
      <c r="D404" s="450"/>
      <c r="E404" s="450"/>
      <c r="F404" s="450"/>
      <c r="G404" s="450"/>
      <c r="H404" s="450"/>
      <c r="I404" s="450"/>
      <c r="J404" s="450"/>
      <c r="K404" s="450"/>
      <c r="L404" s="450"/>
      <c r="M404" s="450"/>
      <c r="N404" s="450"/>
      <c r="O404" s="450"/>
      <c r="P404" s="450"/>
      <c r="Q404" s="450"/>
      <c r="R404" s="450"/>
      <c r="S404" s="450"/>
      <c r="T404" s="450"/>
      <c r="U404" s="450"/>
      <c r="V404" s="450"/>
      <c r="W404" s="450"/>
      <c r="X404" s="450"/>
      <c r="Y404" s="450"/>
      <c r="Z404" s="450"/>
      <c r="AA404" s="64"/>
      <c r="AB404" s="64"/>
      <c r="AC404" s="64"/>
    </row>
    <row r="405" spans="1:68" ht="27" customHeight="1" x14ac:dyDescent="0.25">
      <c r="A405" s="61" t="s">
        <v>563</v>
      </c>
      <c r="B405" s="61" t="s">
        <v>564</v>
      </c>
      <c r="C405" s="35">
        <v>4301031303</v>
      </c>
      <c r="D405" s="451">
        <v>4607091384802</v>
      </c>
      <c r="E405" s="451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3"/>
      <c r="R405" s="453"/>
      <c r="S405" s="453"/>
      <c r="T405" s="454"/>
      <c r="U405" s="38" t="s">
        <v>48</v>
      </c>
      <c r="V405" s="38" t="s">
        <v>48</v>
      </c>
      <c r="W405" s="39" t="s">
        <v>0</v>
      </c>
      <c r="X405" s="57">
        <v>20</v>
      </c>
      <c r="Y405" s="54">
        <f>IFERROR(IF(X405="",0,CEILING((X405/$H405),1)*$H405),"")</f>
        <v>21.9</v>
      </c>
      <c r="Z405" s="40">
        <f>IFERROR(IF(Y405=0,"",ROUNDUP(Y405/H405,0)*0.00753),"")</f>
        <v>3.7650000000000003E-2</v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21.187214611872147</v>
      </c>
      <c r="BN405" s="76">
        <f>IFERROR(Y405*I405/H405,"0")</f>
        <v>23.199999999999996</v>
      </c>
      <c r="BO405" s="76">
        <f>IFERROR(1/J405*(X405/H405),"0")</f>
        <v>2.9270577215782696E-2</v>
      </c>
      <c r="BP405" s="76">
        <f>IFERROR(1/J405*(Y405/H405),"0")</f>
        <v>3.2051282051282048E-2</v>
      </c>
    </row>
    <row r="406" spans="1:68" ht="27" hidden="1" customHeight="1" x14ac:dyDescent="0.25">
      <c r="A406" s="61" t="s">
        <v>563</v>
      </c>
      <c r="B406" s="61" t="s">
        <v>565</v>
      </c>
      <c r="C406" s="35">
        <v>4301031139</v>
      </c>
      <c r="D406" s="451">
        <v>4607091384802</v>
      </c>
      <c r="E406" s="451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453"/>
      <c r="R406" s="453"/>
      <c r="S406" s="453"/>
      <c r="T406" s="454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hidden="1" customHeight="1" x14ac:dyDescent="0.25">
      <c r="A407" s="61" t="s">
        <v>566</v>
      </c>
      <c r="B407" s="61" t="s">
        <v>567</v>
      </c>
      <c r="C407" s="35">
        <v>4301031304</v>
      </c>
      <c r="D407" s="451">
        <v>4607091384826</v>
      </c>
      <c r="E407" s="451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453"/>
      <c r="R407" s="453"/>
      <c r="S407" s="453"/>
      <c r="T407" s="454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x14ac:dyDescent="0.2">
      <c r="A408" s="458"/>
      <c r="B408" s="458"/>
      <c r="C408" s="458"/>
      <c r="D408" s="458"/>
      <c r="E408" s="458"/>
      <c r="F408" s="458"/>
      <c r="G408" s="458"/>
      <c r="H408" s="458"/>
      <c r="I408" s="458"/>
      <c r="J408" s="458"/>
      <c r="K408" s="458"/>
      <c r="L408" s="458"/>
      <c r="M408" s="458"/>
      <c r="N408" s="458"/>
      <c r="O408" s="459"/>
      <c r="P408" s="455" t="s">
        <v>43</v>
      </c>
      <c r="Q408" s="456"/>
      <c r="R408" s="456"/>
      <c r="S408" s="456"/>
      <c r="T408" s="456"/>
      <c r="U408" s="456"/>
      <c r="V408" s="457"/>
      <c r="W408" s="41" t="s">
        <v>42</v>
      </c>
      <c r="X408" s="42">
        <f>IFERROR(X405/H405,"0")+IFERROR(X406/H406,"0")+IFERROR(X407/H407,"0")</f>
        <v>4.5662100456621006</v>
      </c>
      <c r="Y408" s="42">
        <f>IFERROR(Y405/H405,"0")+IFERROR(Y406/H406,"0")+IFERROR(Y407/H407,"0")</f>
        <v>5</v>
      </c>
      <c r="Z408" s="42">
        <f>IFERROR(IF(Z405="",0,Z405),"0")+IFERROR(IF(Z406="",0,Z406),"0")+IFERROR(IF(Z407="",0,Z407),"0")</f>
        <v>3.7650000000000003E-2</v>
      </c>
      <c r="AA408" s="65"/>
      <c r="AB408" s="65"/>
      <c r="AC408" s="65"/>
    </row>
    <row r="409" spans="1:68" x14ac:dyDescent="0.2">
      <c r="A409" s="458"/>
      <c r="B409" s="458"/>
      <c r="C409" s="458"/>
      <c r="D409" s="458"/>
      <c r="E409" s="458"/>
      <c r="F409" s="458"/>
      <c r="G409" s="458"/>
      <c r="H409" s="458"/>
      <c r="I409" s="458"/>
      <c r="J409" s="458"/>
      <c r="K409" s="458"/>
      <c r="L409" s="458"/>
      <c r="M409" s="458"/>
      <c r="N409" s="458"/>
      <c r="O409" s="459"/>
      <c r="P409" s="455" t="s">
        <v>43</v>
      </c>
      <c r="Q409" s="456"/>
      <c r="R409" s="456"/>
      <c r="S409" s="456"/>
      <c r="T409" s="456"/>
      <c r="U409" s="456"/>
      <c r="V409" s="457"/>
      <c r="W409" s="41" t="s">
        <v>0</v>
      </c>
      <c r="X409" s="42">
        <f>IFERROR(SUM(X405:X407),"0")</f>
        <v>20</v>
      </c>
      <c r="Y409" s="42">
        <f>IFERROR(SUM(Y405:Y407),"0")</f>
        <v>21.9</v>
      </c>
      <c r="Z409" s="41"/>
      <c r="AA409" s="65"/>
      <c r="AB409" s="65"/>
      <c r="AC409" s="65"/>
    </row>
    <row r="410" spans="1:68" ht="14.25" hidden="1" customHeight="1" x14ac:dyDescent="0.25">
      <c r="A410" s="450" t="s">
        <v>84</v>
      </c>
      <c r="B410" s="450"/>
      <c r="C410" s="450"/>
      <c r="D410" s="450"/>
      <c r="E410" s="450"/>
      <c r="F410" s="450"/>
      <c r="G410" s="450"/>
      <c r="H410" s="450"/>
      <c r="I410" s="450"/>
      <c r="J410" s="450"/>
      <c r="K410" s="450"/>
      <c r="L410" s="450"/>
      <c r="M410" s="450"/>
      <c r="N410" s="450"/>
      <c r="O410" s="450"/>
      <c r="P410" s="450"/>
      <c r="Q410" s="450"/>
      <c r="R410" s="450"/>
      <c r="S410" s="450"/>
      <c r="T410" s="450"/>
      <c r="U410" s="450"/>
      <c r="V410" s="450"/>
      <c r="W410" s="450"/>
      <c r="X410" s="450"/>
      <c r="Y410" s="450"/>
      <c r="Z410" s="450"/>
      <c r="AA410" s="64"/>
      <c r="AB410" s="64"/>
      <c r="AC410" s="64"/>
    </row>
    <row r="411" spans="1:68" ht="27" customHeight="1" x14ac:dyDescent="0.25">
      <c r="A411" s="61" t="s">
        <v>568</v>
      </c>
      <c r="B411" s="61" t="s">
        <v>569</v>
      </c>
      <c r="C411" s="35">
        <v>4301051635</v>
      </c>
      <c r="D411" s="451">
        <v>4607091384246</v>
      </c>
      <c r="E411" s="451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453"/>
      <c r="R411" s="453"/>
      <c r="S411" s="453"/>
      <c r="T411" s="454"/>
      <c r="U411" s="38" t="s">
        <v>48</v>
      </c>
      <c r="V411" s="38" t="s">
        <v>48</v>
      </c>
      <c r="W411" s="39" t="s">
        <v>0</v>
      </c>
      <c r="X411" s="57">
        <v>260</v>
      </c>
      <c r="Y411" s="54">
        <f>IFERROR(IF(X411="",0,CEILING((X411/$H411),1)*$H411),"")</f>
        <v>265.2</v>
      </c>
      <c r="Z411" s="40">
        <f>IFERROR(IF(Y411=0,"",ROUNDUP(Y411/H411,0)*0.02175),"")</f>
        <v>0.73949999999999994</v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278.80000000000007</v>
      </c>
      <c r="BN411" s="76">
        <f>IFERROR(Y411*I411/H411,"0")</f>
        <v>284.37600000000003</v>
      </c>
      <c r="BO411" s="76">
        <f>IFERROR(1/J411*(X411/H411),"0")</f>
        <v>0.59523809523809523</v>
      </c>
      <c r="BP411" s="76">
        <f>IFERROR(1/J411*(Y411/H411),"0")</f>
        <v>0.6071428571428571</v>
      </c>
    </row>
    <row r="412" spans="1:68" ht="27" hidden="1" customHeight="1" x14ac:dyDescent="0.25">
      <c r="A412" s="61" t="s">
        <v>570</v>
      </c>
      <c r="B412" s="61" t="s">
        <v>571</v>
      </c>
      <c r="C412" s="35">
        <v>4301051445</v>
      </c>
      <c r="D412" s="451">
        <v>4680115881976</v>
      </c>
      <c r="E412" s="451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453"/>
      <c r="R412" s="453"/>
      <c r="S412" s="453"/>
      <c r="T412" s="454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hidden="1" customHeight="1" x14ac:dyDescent="0.25">
      <c r="A413" s="61" t="s">
        <v>572</v>
      </c>
      <c r="B413" s="61" t="s">
        <v>573</v>
      </c>
      <c r="C413" s="35">
        <v>4301051297</v>
      </c>
      <c r="D413" s="451">
        <v>4607091384253</v>
      </c>
      <c r="E413" s="451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453"/>
      <c r="R413" s="453"/>
      <c r="S413" s="453"/>
      <c r="T413" s="454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hidden="1" customHeight="1" x14ac:dyDescent="0.25">
      <c r="A414" s="61" t="s">
        <v>572</v>
      </c>
      <c r="B414" s="61" t="s">
        <v>574</v>
      </c>
      <c r="C414" s="35">
        <v>4301051634</v>
      </c>
      <c r="D414" s="451">
        <v>4607091384253</v>
      </c>
      <c r="E414" s="451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453"/>
      <c r="R414" s="453"/>
      <c r="S414" s="453"/>
      <c r="T414" s="454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575</v>
      </c>
      <c r="B415" s="61" t="s">
        <v>576</v>
      </c>
      <c r="C415" s="35">
        <v>4301051444</v>
      </c>
      <c r="D415" s="451">
        <v>4680115881969</v>
      </c>
      <c r="E415" s="451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453"/>
      <c r="R415" s="453"/>
      <c r="S415" s="453"/>
      <c r="T415" s="454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9"/>
      <c r="P416" s="455" t="s">
        <v>43</v>
      </c>
      <c r="Q416" s="456"/>
      <c r="R416" s="456"/>
      <c r="S416" s="456"/>
      <c r="T416" s="456"/>
      <c r="U416" s="456"/>
      <c r="V416" s="457"/>
      <c r="W416" s="41" t="s">
        <v>42</v>
      </c>
      <c r="X416" s="42">
        <f>IFERROR(X411/H411,"0")+IFERROR(X412/H412,"0")+IFERROR(X413/H413,"0")+IFERROR(X414/H414,"0")+IFERROR(X415/H415,"0")</f>
        <v>33.333333333333336</v>
      </c>
      <c r="Y416" s="42">
        <f>IFERROR(Y411/H411,"0")+IFERROR(Y412/H412,"0")+IFERROR(Y413/H413,"0")+IFERROR(Y414/H414,"0")+IFERROR(Y415/H415,"0")</f>
        <v>34</v>
      </c>
      <c r="Z416" s="42">
        <f>IFERROR(IF(Z411="",0,Z411),"0")+IFERROR(IF(Z412="",0,Z412),"0")+IFERROR(IF(Z413="",0,Z413),"0")+IFERROR(IF(Z414="",0,Z414),"0")+IFERROR(IF(Z415="",0,Z415),"0")</f>
        <v>0.73949999999999994</v>
      </c>
      <c r="AA416" s="65"/>
      <c r="AB416" s="65"/>
      <c r="AC416" s="65"/>
    </row>
    <row r="417" spans="1:68" x14ac:dyDescent="0.2">
      <c r="A417" s="458"/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9"/>
      <c r="P417" s="455" t="s">
        <v>43</v>
      </c>
      <c r="Q417" s="456"/>
      <c r="R417" s="456"/>
      <c r="S417" s="456"/>
      <c r="T417" s="456"/>
      <c r="U417" s="456"/>
      <c r="V417" s="457"/>
      <c r="W417" s="41" t="s">
        <v>0</v>
      </c>
      <c r="X417" s="42">
        <f>IFERROR(SUM(X411:X415),"0")</f>
        <v>260</v>
      </c>
      <c r="Y417" s="42">
        <f>IFERROR(SUM(Y411:Y415),"0")</f>
        <v>265.2</v>
      </c>
      <c r="Z417" s="41"/>
      <c r="AA417" s="65"/>
      <c r="AB417" s="65"/>
      <c r="AC417" s="65"/>
    </row>
    <row r="418" spans="1:68" ht="14.25" hidden="1" customHeight="1" x14ac:dyDescent="0.25">
      <c r="A418" s="450" t="s">
        <v>194</v>
      </c>
      <c r="B418" s="450"/>
      <c r="C418" s="450"/>
      <c r="D418" s="450"/>
      <c r="E418" s="450"/>
      <c r="F418" s="450"/>
      <c r="G418" s="450"/>
      <c r="H418" s="450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450"/>
      <c r="W418" s="450"/>
      <c r="X418" s="450"/>
      <c r="Y418" s="450"/>
      <c r="Z418" s="450"/>
      <c r="AA418" s="64"/>
      <c r="AB418" s="64"/>
      <c r="AC418" s="64"/>
    </row>
    <row r="419" spans="1:68" ht="27" customHeight="1" x14ac:dyDescent="0.25">
      <c r="A419" s="61" t="s">
        <v>577</v>
      </c>
      <c r="B419" s="61" t="s">
        <v>578</v>
      </c>
      <c r="C419" s="35">
        <v>4301060377</v>
      </c>
      <c r="D419" s="451">
        <v>4607091389357</v>
      </c>
      <c r="E419" s="451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453"/>
      <c r="R419" s="453"/>
      <c r="S419" s="453"/>
      <c r="T419" s="454"/>
      <c r="U419" s="38" t="s">
        <v>48</v>
      </c>
      <c r="V419" s="38" t="s">
        <v>48</v>
      </c>
      <c r="W419" s="39" t="s">
        <v>0</v>
      </c>
      <c r="X419" s="57">
        <v>80</v>
      </c>
      <c r="Y419" s="54">
        <f>IFERROR(IF(X419="",0,CEILING((X419/$H419),1)*$H419),"")</f>
        <v>85.8</v>
      </c>
      <c r="Z419" s="40">
        <f>IFERROR(IF(Y419=0,"",ROUNDUP(Y419/H419,0)*0.02175),"")</f>
        <v>0.23924999999999999</v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84.92307692307692</v>
      </c>
      <c r="BN419" s="76">
        <f>IFERROR(Y419*I419/H419,"0")</f>
        <v>91.08</v>
      </c>
      <c r="BO419" s="76">
        <f>IFERROR(1/J419*(X419/H419),"0")</f>
        <v>0.18315018315018317</v>
      </c>
      <c r="BP419" s="76">
        <f>IFERROR(1/J419*(Y419/H419),"0")</f>
        <v>0.19642857142857142</v>
      </c>
    </row>
    <row r="420" spans="1:68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9"/>
      <c r="P420" s="455" t="s">
        <v>43</v>
      </c>
      <c r="Q420" s="456"/>
      <c r="R420" s="456"/>
      <c r="S420" s="456"/>
      <c r="T420" s="456"/>
      <c r="U420" s="456"/>
      <c r="V420" s="457"/>
      <c r="W420" s="41" t="s">
        <v>42</v>
      </c>
      <c r="X420" s="42">
        <f>IFERROR(X419/H419,"0")</f>
        <v>10.256410256410257</v>
      </c>
      <c r="Y420" s="42">
        <f>IFERROR(Y419/H419,"0")</f>
        <v>11</v>
      </c>
      <c r="Z420" s="42">
        <f>IFERROR(IF(Z419="",0,Z419),"0")</f>
        <v>0.23924999999999999</v>
      </c>
      <c r="AA420" s="65"/>
      <c r="AB420" s="65"/>
      <c r="AC420" s="65"/>
    </row>
    <row r="421" spans="1:68" x14ac:dyDescent="0.2">
      <c r="A421" s="458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58"/>
      <c r="M421" s="458"/>
      <c r="N421" s="458"/>
      <c r="O421" s="459"/>
      <c r="P421" s="455" t="s">
        <v>43</v>
      </c>
      <c r="Q421" s="456"/>
      <c r="R421" s="456"/>
      <c r="S421" s="456"/>
      <c r="T421" s="456"/>
      <c r="U421" s="456"/>
      <c r="V421" s="457"/>
      <c r="W421" s="41" t="s">
        <v>0</v>
      </c>
      <c r="X421" s="42">
        <f>IFERROR(SUM(X419:X419),"0")</f>
        <v>80</v>
      </c>
      <c r="Y421" s="42">
        <f>IFERROR(SUM(Y419:Y419),"0")</f>
        <v>85.8</v>
      </c>
      <c r="Z421" s="41"/>
      <c r="AA421" s="65"/>
      <c r="AB421" s="65"/>
      <c r="AC421" s="65"/>
    </row>
    <row r="422" spans="1:68" ht="27.75" hidden="1" customHeight="1" x14ac:dyDescent="0.2">
      <c r="A422" s="448" t="s">
        <v>579</v>
      </c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  <c r="W422" s="448"/>
      <c r="X422" s="448"/>
      <c r="Y422" s="448"/>
      <c r="Z422" s="448"/>
      <c r="AA422" s="53"/>
      <c r="AB422" s="53"/>
      <c r="AC422" s="53"/>
    </row>
    <row r="423" spans="1:68" ht="16.5" hidden="1" customHeight="1" x14ac:dyDescent="0.25">
      <c r="A423" s="449" t="s">
        <v>580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/>
      <c r="Q423" s="449"/>
      <c r="R423" s="449"/>
      <c r="S423" s="449"/>
      <c r="T423" s="449"/>
      <c r="U423" s="449"/>
      <c r="V423" s="449"/>
      <c r="W423" s="449"/>
      <c r="X423" s="449"/>
      <c r="Y423" s="449"/>
      <c r="Z423" s="449"/>
      <c r="AA423" s="63"/>
      <c r="AB423" s="63"/>
      <c r="AC423" s="63"/>
    </row>
    <row r="424" spans="1:68" ht="14.25" hidden="1" customHeight="1" x14ac:dyDescent="0.25">
      <c r="A424" s="450" t="s">
        <v>123</v>
      </c>
      <c r="B424" s="450"/>
      <c r="C424" s="450"/>
      <c r="D424" s="450"/>
      <c r="E424" s="450"/>
      <c r="F424" s="450"/>
      <c r="G424" s="450"/>
      <c r="H424" s="450"/>
      <c r="I424" s="450"/>
      <c r="J424" s="450"/>
      <c r="K424" s="450"/>
      <c r="L424" s="450"/>
      <c r="M424" s="450"/>
      <c r="N424" s="450"/>
      <c r="O424" s="450"/>
      <c r="P424" s="450"/>
      <c r="Q424" s="450"/>
      <c r="R424" s="450"/>
      <c r="S424" s="450"/>
      <c r="T424" s="450"/>
      <c r="U424" s="450"/>
      <c r="V424" s="450"/>
      <c r="W424" s="450"/>
      <c r="X424" s="450"/>
      <c r="Y424" s="450"/>
      <c r="Z424" s="450"/>
      <c r="AA424" s="64"/>
      <c r="AB424" s="64"/>
      <c r="AC424" s="64"/>
    </row>
    <row r="425" spans="1:68" ht="27" hidden="1" customHeight="1" x14ac:dyDescent="0.25">
      <c r="A425" s="61" t="s">
        <v>581</v>
      </c>
      <c r="B425" s="61" t="s">
        <v>582</v>
      </c>
      <c r="C425" s="35">
        <v>4301011428</v>
      </c>
      <c r="D425" s="451">
        <v>4607091389708</v>
      </c>
      <c r="E425" s="451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453"/>
      <c r="R425" s="453"/>
      <c r="S425" s="453"/>
      <c r="T425" s="454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hidden="1" x14ac:dyDescent="0.2">
      <c r="A426" s="458"/>
      <c r="B426" s="458"/>
      <c r="C426" s="458"/>
      <c r="D426" s="458"/>
      <c r="E426" s="458"/>
      <c r="F426" s="458"/>
      <c r="G426" s="458"/>
      <c r="H426" s="458"/>
      <c r="I426" s="458"/>
      <c r="J426" s="458"/>
      <c r="K426" s="458"/>
      <c r="L426" s="458"/>
      <c r="M426" s="458"/>
      <c r="N426" s="458"/>
      <c r="O426" s="459"/>
      <c r="P426" s="455" t="s">
        <v>43</v>
      </c>
      <c r="Q426" s="456"/>
      <c r="R426" s="456"/>
      <c r="S426" s="456"/>
      <c r="T426" s="456"/>
      <c r="U426" s="456"/>
      <c r="V426" s="457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hidden="1" x14ac:dyDescent="0.2">
      <c r="A427" s="458"/>
      <c r="B427" s="458"/>
      <c r="C427" s="458"/>
      <c r="D427" s="458"/>
      <c r="E427" s="458"/>
      <c r="F427" s="458"/>
      <c r="G427" s="458"/>
      <c r="H427" s="458"/>
      <c r="I427" s="458"/>
      <c r="J427" s="458"/>
      <c r="K427" s="458"/>
      <c r="L427" s="458"/>
      <c r="M427" s="458"/>
      <c r="N427" s="458"/>
      <c r="O427" s="459"/>
      <c r="P427" s="455" t="s">
        <v>43</v>
      </c>
      <c r="Q427" s="456"/>
      <c r="R427" s="456"/>
      <c r="S427" s="456"/>
      <c r="T427" s="456"/>
      <c r="U427" s="456"/>
      <c r="V427" s="457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hidden="1" customHeight="1" x14ac:dyDescent="0.25">
      <c r="A428" s="450" t="s">
        <v>79</v>
      </c>
      <c r="B428" s="450"/>
      <c r="C428" s="450"/>
      <c r="D428" s="450"/>
      <c r="E428" s="450"/>
      <c r="F428" s="450"/>
      <c r="G428" s="450"/>
      <c r="H428" s="450"/>
      <c r="I428" s="450"/>
      <c r="J428" s="450"/>
      <c r="K428" s="450"/>
      <c r="L428" s="450"/>
      <c r="M428" s="450"/>
      <c r="N428" s="450"/>
      <c r="O428" s="450"/>
      <c r="P428" s="450"/>
      <c r="Q428" s="450"/>
      <c r="R428" s="450"/>
      <c r="S428" s="450"/>
      <c r="T428" s="450"/>
      <c r="U428" s="450"/>
      <c r="V428" s="450"/>
      <c r="W428" s="450"/>
      <c r="X428" s="450"/>
      <c r="Y428" s="450"/>
      <c r="Z428" s="450"/>
      <c r="AA428" s="64"/>
      <c r="AB428" s="64"/>
      <c r="AC428" s="64"/>
    </row>
    <row r="429" spans="1:68" ht="27" customHeight="1" x14ac:dyDescent="0.25">
      <c r="A429" s="61" t="s">
        <v>583</v>
      </c>
      <c r="B429" s="61" t="s">
        <v>584</v>
      </c>
      <c r="C429" s="35">
        <v>4301031322</v>
      </c>
      <c r="D429" s="451">
        <v>4607091389753</v>
      </c>
      <c r="E429" s="451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673" t="s">
        <v>585</v>
      </c>
      <c r="Q429" s="453"/>
      <c r="R429" s="453"/>
      <c r="S429" s="453"/>
      <c r="T429" s="454"/>
      <c r="U429" s="38" t="s">
        <v>48</v>
      </c>
      <c r="V429" s="38" t="s">
        <v>48</v>
      </c>
      <c r="W429" s="39" t="s">
        <v>0</v>
      </c>
      <c r="X429" s="57">
        <v>60</v>
      </c>
      <c r="Y429" s="54">
        <f t="shared" ref="Y429:Y449" si="67">IFERROR(IF(X429="",0,CEILING((X429/$H429),1)*$H429),"")</f>
        <v>63</v>
      </c>
      <c r="Z429" s="40">
        <f>IFERROR(IF(Y429=0,"",ROUNDUP(Y429/H429,0)*0.00753),"")</f>
        <v>0.11295000000000001</v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63.28571428571427</v>
      </c>
      <c r="BN429" s="76">
        <f t="shared" ref="BN429:BN449" si="69">IFERROR(Y429*I429/H429,"0")</f>
        <v>66.449999999999989</v>
      </c>
      <c r="BO429" s="76">
        <f t="shared" ref="BO429:BO449" si="70">IFERROR(1/J429*(X429/H429),"0")</f>
        <v>9.1575091575091569E-2</v>
      </c>
      <c r="BP429" s="76">
        <f t="shared" ref="BP429:BP449" si="71">IFERROR(1/J429*(Y429/H429),"0")</f>
        <v>9.6153846153846145E-2</v>
      </c>
    </row>
    <row r="430" spans="1:68" ht="27" hidden="1" customHeight="1" x14ac:dyDescent="0.25">
      <c r="A430" s="61" t="s">
        <v>583</v>
      </c>
      <c r="B430" s="61" t="s">
        <v>586</v>
      </c>
      <c r="C430" s="35">
        <v>4301031355</v>
      </c>
      <c r="D430" s="451">
        <v>4607091389753</v>
      </c>
      <c r="E430" s="451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674" t="s">
        <v>587</v>
      </c>
      <c r="Q430" s="453"/>
      <c r="R430" s="453"/>
      <c r="S430" s="453"/>
      <c r="T430" s="454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hidden="1" customHeight="1" x14ac:dyDescent="0.25">
      <c r="A431" s="61" t="s">
        <v>588</v>
      </c>
      <c r="B431" s="61" t="s">
        <v>589</v>
      </c>
      <c r="C431" s="35">
        <v>4301031323</v>
      </c>
      <c r="D431" s="451">
        <v>4607091389760</v>
      </c>
      <c r="E431" s="451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675" t="s">
        <v>590</v>
      </c>
      <c r="Q431" s="453"/>
      <c r="R431" s="453"/>
      <c r="S431" s="453"/>
      <c r="T431" s="454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hidden="1" customHeight="1" x14ac:dyDescent="0.25">
      <c r="A432" s="61" t="s">
        <v>591</v>
      </c>
      <c r="B432" s="61" t="s">
        <v>592</v>
      </c>
      <c r="C432" s="35">
        <v>4301031325</v>
      </c>
      <c r="D432" s="451">
        <v>4607091389746</v>
      </c>
      <c r="E432" s="451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6" t="s">
        <v>593</v>
      </c>
      <c r="Q432" s="453"/>
      <c r="R432" s="453"/>
      <c r="S432" s="453"/>
      <c r="T432" s="454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591</v>
      </c>
      <c r="B433" s="61" t="s">
        <v>594</v>
      </c>
      <c r="C433" s="35">
        <v>4301031356</v>
      </c>
      <c r="D433" s="451">
        <v>4607091389746</v>
      </c>
      <c r="E433" s="451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7" t="s">
        <v>593</v>
      </c>
      <c r="Q433" s="453"/>
      <c r="R433" s="453"/>
      <c r="S433" s="453"/>
      <c r="T433" s="454"/>
      <c r="U433" s="38" t="s">
        <v>48</v>
      </c>
      <c r="V433" s="38" t="s">
        <v>48</v>
      </c>
      <c r="W433" s="39" t="s">
        <v>0</v>
      </c>
      <c r="X433" s="57">
        <v>160</v>
      </c>
      <c r="Y433" s="54">
        <f t="shared" si="67"/>
        <v>163.80000000000001</v>
      </c>
      <c r="Z433" s="40">
        <f>IFERROR(IF(Y433=0,"",ROUNDUP(Y433/H433,0)*0.00753),"")</f>
        <v>0.29366999999999999</v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168.76190476190473</v>
      </c>
      <c r="BN433" s="76">
        <f t="shared" si="69"/>
        <v>172.77</v>
      </c>
      <c r="BO433" s="76">
        <f t="shared" si="70"/>
        <v>0.24420024420024419</v>
      </c>
      <c r="BP433" s="76">
        <f t="shared" si="71"/>
        <v>0.25</v>
      </c>
    </row>
    <row r="434" spans="1:68" ht="27" hidden="1" customHeight="1" x14ac:dyDescent="0.25">
      <c r="A434" s="61" t="s">
        <v>595</v>
      </c>
      <c r="B434" s="61" t="s">
        <v>596</v>
      </c>
      <c r="C434" s="35">
        <v>4301031335</v>
      </c>
      <c r="D434" s="451">
        <v>4680115883147</v>
      </c>
      <c r="E434" s="451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78" t="s">
        <v>597</v>
      </c>
      <c r="Q434" s="453"/>
      <c r="R434" s="453"/>
      <c r="S434" s="453"/>
      <c r="T434" s="454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hidden="1" customHeight="1" x14ac:dyDescent="0.25">
      <c r="A435" s="61" t="s">
        <v>595</v>
      </c>
      <c r="B435" s="61" t="s">
        <v>598</v>
      </c>
      <c r="C435" s="35">
        <v>4301031257</v>
      </c>
      <c r="D435" s="451">
        <v>4680115883147</v>
      </c>
      <c r="E435" s="451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3"/>
      <c r="R435" s="453"/>
      <c r="S435" s="453"/>
      <c r="T435" s="454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hidden="1" customHeight="1" x14ac:dyDescent="0.25">
      <c r="A436" s="61" t="s">
        <v>599</v>
      </c>
      <c r="B436" s="61" t="s">
        <v>600</v>
      </c>
      <c r="C436" s="35">
        <v>4301031330</v>
      </c>
      <c r="D436" s="451">
        <v>4607091384338</v>
      </c>
      <c r="E436" s="451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0" t="s">
        <v>601</v>
      </c>
      <c r="Q436" s="453"/>
      <c r="R436" s="453"/>
      <c r="S436" s="453"/>
      <c r="T436" s="454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hidden="1" customHeight="1" x14ac:dyDescent="0.25">
      <c r="A437" s="61" t="s">
        <v>599</v>
      </c>
      <c r="B437" s="61" t="s">
        <v>602</v>
      </c>
      <c r="C437" s="35">
        <v>4301031178</v>
      </c>
      <c r="D437" s="451">
        <v>4607091384338</v>
      </c>
      <c r="E437" s="451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3"/>
      <c r="R437" s="453"/>
      <c r="S437" s="453"/>
      <c r="T437" s="454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hidden="1" customHeight="1" x14ac:dyDescent="0.25">
      <c r="A438" s="61" t="s">
        <v>603</v>
      </c>
      <c r="B438" s="61" t="s">
        <v>604</v>
      </c>
      <c r="C438" s="35">
        <v>4301031336</v>
      </c>
      <c r="D438" s="451">
        <v>4680115883154</v>
      </c>
      <c r="E438" s="451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2" t="s">
        <v>605</v>
      </c>
      <c r="Q438" s="453"/>
      <c r="R438" s="453"/>
      <c r="S438" s="453"/>
      <c r="T438" s="454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hidden="1" customHeight="1" x14ac:dyDescent="0.25">
      <c r="A439" s="61" t="s">
        <v>603</v>
      </c>
      <c r="B439" s="61" t="s">
        <v>606</v>
      </c>
      <c r="C439" s="35">
        <v>4301031254</v>
      </c>
      <c r="D439" s="451">
        <v>4680115883154</v>
      </c>
      <c r="E439" s="451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3"/>
      <c r="R439" s="453"/>
      <c r="S439" s="453"/>
      <c r="T439" s="454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hidden="1" customHeight="1" x14ac:dyDescent="0.25">
      <c r="A440" s="61" t="s">
        <v>607</v>
      </c>
      <c r="B440" s="61" t="s">
        <v>608</v>
      </c>
      <c r="C440" s="35">
        <v>4301031331</v>
      </c>
      <c r="D440" s="451">
        <v>4607091389524</v>
      </c>
      <c r="E440" s="451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4" t="s">
        <v>609</v>
      </c>
      <c r="Q440" s="453"/>
      <c r="R440" s="453"/>
      <c r="S440" s="453"/>
      <c r="T440" s="454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hidden="1" customHeight="1" x14ac:dyDescent="0.25">
      <c r="A441" s="61" t="s">
        <v>607</v>
      </c>
      <c r="B441" s="61" t="s">
        <v>610</v>
      </c>
      <c r="C441" s="35">
        <v>4301031171</v>
      </c>
      <c r="D441" s="451">
        <v>4607091389524</v>
      </c>
      <c r="E441" s="451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3"/>
      <c r="R441" s="453"/>
      <c r="S441" s="453"/>
      <c r="T441" s="454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hidden="1" customHeight="1" x14ac:dyDescent="0.25">
      <c r="A442" s="61" t="s">
        <v>611</v>
      </c>
      <c r="B442" s="61" t="s">
        <v>612</v>
      </c>
      <c r="C442" s="35">
        <v>4301031337</v>
      </c>
      <c r="D442" s="451">
        <v>4680115883161</v>
      </c>
      <c r="E442" s="451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6" t="s">
        <v>613</v>
      </c>
      <c r="Q442" s="453"/>
      <c r="R442" s="453"/>
      <c r="S442" s="453"/>
      <c r="T442" s="454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hidden="1" customHeight="1" x14ac:dyDescent="0.25">
      <c r="A443" s="61" t="s">
        <v>611</v>
      </c>
      <c r="B443" s="61" t="s">
        <v>614</v>
      </c>
      <c r="C443" s="35">
        <v>4301031258</v>
      </c>
      <c r="D443" s="451">
        <v>4680115883161</v>
      </c>
      <c r="E443" s="451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3"/>
      <c r="R443" s="453"/>
      <c r="S443" s="453"/>
      <c r="T443" s="454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hidden="1" customHeight="1" x14ac:dyDescent="0.25">
      <c r="A444" s="61" t="s">
        <v>615</v>
      </c>
      <c r="B444" s="61" t="s">
        <v>616</v>
      </c>
      <c r="C444" s="35">
        <v>4301031333</v>
      </c>
      <c r="D444" s="451">
        <v>4607091389531</v>
      </c>
      <c r="E444" s="451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8" t="s">
        <v>617</v>
      </c>
      <c r="Q444" s="453"/>
      <c r="R444" s="453"/>
      <c r="S444" s="453"/>
      <c r="T444" s="454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hidden="1" customHeight="1" x14ac:dyDescent="0.25">
      <c r="A445" s="61" t="s">
        <v>615</v>
      </c>
      <c r="B445" s="61" t="s">
        <v>618</v>
      </c>
      <c r="C445" s="35">
        <v>4301031358</v>
      </c>
      <c r="D445" s="451">
        <v>4607091389531</v>
      </c>
      <c r="E445" s="451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9" t="s">
        <v>617</v>
      </c>
      <c r="Q445" s="453"/>
      <c r="R445" s="453"/>
      <c r="S445" s="453"/>
      <c r="T445" s="454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hidden="1" customHeight="1" x14ac:dyDescent="0.25">
      <c r="A446" s="61" t="s">
        <v>619</v>
      </c>
      <c r="B446" s="61" t="s">
        <v>620</v>
      </c>
      <c r="C446" s="35">
        <v>4301031360</v>
      </c>
      <c r="D446" s="451">
        <v>4607091384345</v>
      </c>
      <c r="E446" s="451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690" t="s">
        <v>621</v>
      </c>
      <c r="Q446" s="453"/>
      <c r="R446" s="453"/>
      <c r="S446" s="453"/>
      <c r="T446" s="454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hidden="1" customHeight="1" x14ac:dyDescent="0.25">
      <c r="A447" s="61" t="s">
        <v>622</v>
      </c>
      <c r="B447" s="61" t="s">
        <v>623</v>
      </c>
      <c r="C447" s="35">
        <v>4301031338</v>
      </c>
      <c r="D447" s="451">
        <v>4680115883185</v>
      </c>
      <c r="E447" s="451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1" t="s">
        <v>624</v>
      </c>
      <c r="Q447" s="453"/>
      <c r="R447" s="453"/>
      <c r="S447" s="453"/>
      <c r="T447" s="454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hidden="1" customHeight="1" x14ac:dyDescent="0.25">
      <c r="A448" s="61" t="s">
        <v>622</v>
      </c>
      <c r="B448" s="61" t="s">
        <v>625</v>
      </c>
      <c r="C448" s="35">
        <v>4301031255</v>
      </c>
      <c r="D448" s="451">
        <v>4680115883185</v>
      </c>
      <c r="E448" s="451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453"/>
      <c r="R448" s="453"/>
      <c r="S448" s="453"/>
      <c r="T448" s="454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hidden="1" customHeight="1" x14ac:dyDescent="0.25">
      <c r="A449" s="61" t="s">
        <v>626</v>
      </c>
      <c r="B449" s="61" t="s">
        <v>627</v>
      </c>
      <c r="C449" s="35">
        <v>4301031236</v>
      </c>
      <c r="D449" s="451">
        <v>4680115882928</v>
      </c>
      <c r="E449" s="451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453"/>
      <c r="R449" s="453"/>
      <c r="S449" s="453"/>
      <c r="T449" s="454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9"/>
      <c r="P450" s="455" t="s">
        <v>43</v>
      </c>
      <c r="Q450" s="456"/>
      <c r="R450" s="456"/>
      <c r="S450" s="456"/>
      <c r="T450" s="456"/>
      <c r="U450" s="456"/>
      <c r="V450" s="457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52.38095238095238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54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0.40661999999999998</v>
      </c>
      <c r="AA450" s="65"/>
      <c r="AB450" s="65"/>
      <c r="AC450" s="65"/>
    </row>
    <row r="451" spans="1:68" x14ac:dyDescent="0.2">
      <c r="A451" s="458"/>
      <c r="B451" s="458"/>
      <c r="C451" s="458"/>
      <c r="D451" s="458"/>
      <c r="E451" s="458"/>
      <c r="F451" s="458"/>
      <c r="G451" s="458"/>
      <c r="H451" s="458"/>
      <c r="I451" s="458"/>
      <c r="J451" s="458"/>
      <c r="K451" s="458"/>
      <c r="L451" s="458"/>
      <c r="M451" s="458"/>
      <c r="N451" s="458"/>
      <c r="O451" s="459"/>
      <c r="P451" s="455" t="s">
        <v>43</v>
      </c>
      <c r="Q451" s="456"/>
      <c r="R451" s="456"/>
      <c r="S451" s="456"/>
      <c r="T451" s="456"/>
      <c r="U451" s="456"/>
      <c r="V451" s="457"/>
      <c r="W451" s="41" t="s">
        <v>0</v>
      </c>
      <c r="X451" s="42">
        <f>IFERROR(SUM(X429:X449),"0")</f>
        <v>220</v>
      </c>
      <c r="Y451" s="42">
        <f>IFERROR(SUM(Y429:Y449),"0")</f>
        <v>226.8</v>
      </c>
      <c r="Z451" s="41"/>
      <c r="AA451" s="65"/>
      <c r="AB451" s="65"/>
      <c r="AC451" s="65"/>
    </row>
    <row r="452" spans="1:68" ht="14.25" hidden="1" customHeight="1" x14ac:dyDescent="0.25">
      <c r="A452" s="450" t="s">
        <v>84</v>
      </c>
      <c r="B452" s="450"/>
      <c r="C452" s="450"/>
      <c r="D452" s="450"/>
      <c r="E452" s="450"/>
      <c r="F452" s="450"/>
      <c r="G452" s="450"/>
      <c r="H452" s="450"/>
      <c r="I452" s="450"/>
      <c r="J452" s="450"/>
      <c r="K452" s="450"/>
      <c r="L452" s="450"/>
      <c r="M452" s="450"/>
      <c r="N452" s="450"/>
      <c r="O452" s="450"/>
      <c r="P452" s="450"/>
      <c r="Q452" s="450"/>
      <c r="R452" s="450"/>
      <c r="S452" s="450"/>
      <c r="T452" s="450"/>
      <c r="U452" s="450"/>
      <c r="V452" s="450"/>
      <c r="W452" s="450"/>
      <c r="X452" s="450"/>
      <c r="Y452" s="450"/>
      <c r="Z452" s="450"/>
      <c r="AA452" s="64"/>
      <c r="AB452" s="64"/>
      <c r="AC452" s="64"/>
    </row>
    <row r="453" spans="1:68" ht="27" hidden="1" customHeight="1" x14ac:dyDescent="0.25">
      <c r="A453" s="61" t="s">
        <v>628</v>
      </c>
      <c r="B453" s="61" t="s">
        <v>629</v>
      </c>
      <c r="C453" s="35">
        <v>4301051284</v>
      </c>
      <c r="D453" s="451">
        <v>4607091384352</v>
      </c>
      <c r="E453" s="451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453"/>
      <c r="R453" s="453"/>
      <c r="S453" s="453"/>
      <c r="T453" s="454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hidden="1" customHeight="1" x14ac:dyDescent="0.25">
      <c r="A454" s="61" t="s">
        <v>630</v>
      </c>
      <c r="B454" s="61" t="s">
        <v>631</v>
      </c>
      <c r="C454" s="35">
        <v>4301051431</v>
      </c>
      <c r="D454" s="451">
        <v>4607091389654</v>
      </c>
      <c r="E454" s="451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3"/>
      <c r="R454" s="453"/>
      <c r="S454" s="453"/>
      <c r="T454" s="454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idden="1" x14ac:dyDescent="0.2">
      <c r="A455" s="458"/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9"/>
      <c r="P455" s="455" t="s">
        <v>43</v>
      </c>
      <c r="Q455" s="456"/>
      <c r="R455" s="456"/>
      <c r="S455" s="456"/>
      <c r="T455" s="456"/>
      <c r="U455" s="456"/>
      <c r="V455" s="457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hidden="1" x14ac:dyDescent="0.2">
      <c r="A456" s="458"/>
      <c r="B456" s="458"/>
      <c r="C456" s="458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8"/>
      <c r="O456" s="459"/>
      <c r="P456" s="455" t="s">
        <v>43</v>
      </c>
      <c r="Q456" s="456"/>
      <c r="R456" s="456"/>
      <c r="S456" s="456"/>
      <c r="T456" s="456"/>
      <c r="U456" s="456"/>
      <c r="V456" s="457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hidden="1" customHeight="1" x14ac:dyDescent="0.25">
      <c r="A457" s="450" t="s">
        <v>109</v>
      </c>
      <c r="B457" s="450"/>
      <c r="C457" s="450"/>
      <c r="D457" s="450"/>
      <c r="E457" s="450"/>
      <c r="F457" s="450"/>
      <c r="G457" s="450"/>
      <c r="H457" s="450"/>
      <c r="I457" s="450"/>
      <c r="J457" s="450"/>
      <c r="K457" s="450"/>
      <c r="L457" s="450"/>
      <c r="M457" s="450"/>
      <c r="N457" s="450"/>
      <c r="O457" s="450"/>
      <c r="P457" s="450"/>
      <c r="Q457" s="450"/>
      <c r="R457" s="450"/>
      <c r="S457" s="450"/>
      <c r="T457" s="450"/>
      <c r="U457" s="450"/>
      <c r="V457" s="450"/>
      <c r="W457" s="450"/>
      <c r="X457" s="450"/>
      <c r="Y457" s="450"/>
      <c r="Z457" s="450"/>
      <c r="AA457" s="64"/>
      <c r="AB457" s="64"/>
      <c r="AC457" s="64"/>
    </row>
    <row r="458" spans="1:68" ht="27" hidden="1" customHeight="1" x14ac:dyDescent="0.25">
      <c r="A458" s="61" t="s">
        <v>632</v>
      </c>
      <c r="B458" s="61" t="s">
        <v>633</v>
      </c>
      <c r="C458" s="35">
        <v>4301032045</v>
      </c>
      <c r="D458" s="451">
        <v>4680115884335</v>
      </c>
      <c r="E458" s="451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53"/>
      <c r="R458" s="453"/>
      <c r="S458" s="453"/>
      <c r="T458" s="454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hidden="1" customHeight="1" x14ac:dyDescent="0.25">
      <c r="A459" s="61" t="s">
        <v>636</v>
      </c>
      <c r="B459" s="61" t="s">
        <v>637</v>
      </c>
      <c r="C459" s="35">
        <v>4301032047</v>
      </c>
      <c r="D459" s="451">
        <v>4680115884342</v>
      </c>
      <c r="E459" s="451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53"/>
      <c r="R459" s="453"/>
      <c r="S459" s="453"/>
      <c r="T459" s="454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hidden="1" customHeight="1" x14ac:dyDescent="0.25">
      <c r="A460" s="61" t="s">
        <v>638</v>
      </c>
      <c r="B460" s="61" t="s">
        <v>639</v>
      </c>
      <c r="C460" s="35">
        <v>4301170011</v>
      </c>
      <c r="D460" s="451">
        <v>4680115884113</v>
      </c>
      <c r="E460" s="451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53"/>
      <c r="R460" s="453"/>
      <c r="S460" s="453"/>
      <c r="T460" s="454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idden="1" x14ac:dyDescent="0.2">
      <c r="A461" s="458"/>
      <c r="B461" s="458"/>
      <c r="C461" s="458"/>
      <c r="D461" s="458"/>
      <c r="E461" s="458"/>
      <c r="F461" s="458"/>
      <c r="G461" s="458"/>
      <c r="H461" s="458"/>
      <c r="I461" s="458"/>
      <c r="J461" s="458"/>
      <c r="K461" s="458"/>
      <c r="L461" s="458"/>
      <c r="M461" s="458"/>
      <c r="N461" s="458"/>
      <c r="O461" s="459"/>
      <c r="P461" s="455" t="s">
        <v>43</v>
      </c>
      <c r="Q461" s="456"/>
      <c r="R461" s="456"/>
      <c r="S461" s="456"/>
      <c r="T461" s="456"/>
      <c r="U461" s="456"/>
      <c r="V461" s="457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hidden="1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9"/>
      <c r="P462" s="455" t="s">
        <v>43</v>
      </c>
      <c r="Q462" s="456"/>
      <c r="R462" s="456"/>
      <c r="S462" s="456"/>
      <c r="T462" s="456"/>
      <c r="U462" s="456"/>
      <c r="V462" s="457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hidden="1" customHeight="1" x14ac:dyDescent="0.25">
      <c r="A463" s="449" t="s">
        <v>640</v>
      </c>
      <c r="B463" s="449"/>
      <c r="C463" s="449"/>
      <c r="D463" s="449"/>
      <c r="E463" s="449"/>
      <c r="F463" s="449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/>
      <c r="Q463" s="449"/>
      <c r="R463" s="449"/>
      <c r="S463" s="449"/>
      <c r="T463" s="449"/>
      <c r="U463" s="449"/>
      <c r="V463" s="449"/>
      <c r="W463" s="449"/>
      <c r="X463" s="449"/>
      <c r="Y463" s="449"/>
      <c r="Z463" s="449"/>
      <c r="AA463" s="63"/>
      <c r="AB463" s="63"/>
      <c r="AC463" s="63"/>
    </row>
    <row r="464" spans="1:68" ht="14.25" hidden="1" customHeight="1" x14ac:dyDescent="0.25">
      <c r="A464" s="450" t="s">
        <v>164</v>
      </c>
      <c r="B464" s="450"/>
      <c r="C464" s="450"/>
      <c r="D464" s="450"/>
      <c r="E464" s="450"/>
      <c r="F464" s="450"/>
      <c r="G464" s="450"/>
      <c r="H464" s="450"/>
      <c r="I464" s="450"/>
      <c r="J464" s="450"/>
      <c r="K464" s="450"/>
      <c r="L464" s="450"/>
      <c r="M464" s="450"/>
      <c r="N464" s="450"/>
      <c r="O464" s="450"/>
      <c r="P464" s="450"/>
      <c r="Q464" s="450"/>
      <c r="R464" s="450"/>
      <c r="S464" s="450"/>
      <c r="T464" s="450"/>
      <c r="U464" s="450"/>
      <c r="V464" s="450"/>
      <c r="W464" s="450"/>
      <c r="X464" s="450"/>
      <c r="Y464" s="450"/>
      <c r="Z464" s="450"/>
      <c r="AA464" s="64"/>
      <c r="AB464" s="64"/>
      <c r="AC464" s="64"/>
    </row>
    <row r="465" spans="1:68" ht="27" hidden="1" customHeight="1" x14ac:dyDescent="0.25">
      <c r="A465" s="61" t="s">
        <v>641</v>
      </c>
      <c r="B465" s="61" t="s">
        <v>642</v>
      </c>
      <c r="C465" s="35">
        <v>4301020315</v>
      </c>
      <c r="D465" s="451">
        <v>4607091389364</v>
      </c>
      <c r="E465" s="451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699" t="s">
        <v>643</v>
      </c>
      <c r="Q465" s="453"/>
      <c r="R465" s="453"/>
      <c r="S465" s="453"/>
      <c r="T465" s="454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hidden="1" x14ac:dyDescent="0.2">
      <c r="A466" s="458"/>
      <c r="B466" s="458"/>
      <c r="C466" s="458"/>
      <c r="D466" s="458"/>
      <c r="E466" s="458"/>
      <c r="F466" s="458"/>
      <c r="G466" s="458"/>
      <c r="H466" s="458"/>
      <c r="I466" s="458"/>
      <c r="J466" s="458"/>
      <c r="K466" s="458"/>
      <c r="L466" s="458"/>
      <c r="M466" s="458"/>
      <c r="N466" s="458"/>
      <c r="O466" s="459"/>
      <c r="P466" s="455" t="s">
        <v>43</v>
      </c>
      <c r="Q466" s="456"/>
      <c r="R466" s="456"/>
      <c r="S466" s="456"/>
      <c r="T466" s="456"/>
      <c r="U466" s="456"/>
      <c r="V466" s="457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hidden="1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hidden="1" customHeight="1" x14ac:dyDescent="0.25">
      <c r="A468" s="450" t="s">
        <v>79</v>
      </c>
      <c r="B468" s="450"/>
      <c r="C468" s="450"/>
      <c r="D468" s="450"/>
      <c r="E468" s="450"/>
      <c r="F468" s="450"/>
      <c r="G468" s="450"/>
      <c r="H468" s="450"/>
      <c r="I468" s="450"/>
      <c r="J468" s="450"/>
      <c r="K468" s="450"/>
      <c r="L468" s="450"/>
      <c r="M468" s="450"/>
      <c r="N468" s="450"/>
      <c r="O468" s="450"/>
      <c r="P468" s="450"/>
      <c r="Q468" s="450"/>
      <c r="R468" s="450"/>
      <c r="S468" s="450"/>
      <c r="T468" s="450"/>
      <c r="U468" s="450"/>
      <c r="V468" s="450"/>
      <c r="W468" s="450"/>
      <c r="X468" s="450"/>
      <c r="Y468" s="450"/>
      <c r="Z468" s="450"/>
      <c r="AA468" s="64"/>
      <c r="AB468" s="64"/>
      <c r="AC468" s="64"/>
    </row>
    <row r="469" spans="1:68" ht="27" customHeight="1" x14ac:dyDescent="0.25">
      <c r="A469" s="61" t="s">
        <v>644</v>
      </c>
      <c r="B469" s="61" t="s">
        <v>645</v>
      </c>
      <c r="C469" s="35">
        <v>4301031324</v>
      </c>
      <c r="D469" s="451">
        <v>4607091389739</v>
      </c>
      <c r="E469" s="451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700" t="s">
        <v>646</v>
      </c>
      <c r="Q469" s="453"/>
      <c r="R469" s="453"/>
      <c r="S469" s="453"/>
      <c r="T469" s="454"/>
      <c r="U469" s="38" t="s">
        <v>48</v>
      </c>
      <c r="V469" s="38" t="s">
        <v>48</v>
      </c>
      <c r="W469" s="39" t="s">
        <v>0</v>
      </c>
      <c r="X469" s="57">
        <v>380</v>
      </c>
      <c r="Y469" s="54">
        <f t="shared" ref="Y469:Y474" si="73">IFERROR(IF(X469="",0,CEILING((X469/$H469),1)*$H469),"")</f>
        <v>382.2</v>
      </c>
      <c r="Z469" s="40">
        <f>IFERROR(IF(Y469=0,"",ROUNDUP(Y469/H469,0)*0.00753),"")</f>
        <v>0.68523000000000001</v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400.80952380952374</v>
      </c>
      <c r="BN469" s="76">
        <f t="shared" ref="BN469:BN474" si="75">IFERROR(Y469*I469/H469,"0")</f>
        <v>403.12999999999994</v>
      </c>
      <c r="BO469" s="76">
        <f t="shared" ref="BO469:BO474" si="76">IFERROR(1/J469*(X469/H469),"0")</f>
        <v>0.57997557997557991</v>
      </c>
      <c r="BP469" s="76">
        <f t="shared" ref="BP469:BP474" si="77">IFERROR(1/J469*(Y469/H469),"0")</f>
        <v>0.58333333333333326</v>
      </c>
    </row>
    <row r="470" spans="1:68" ht="27" hidden="1" customHeight="1" x14ac:dyDescent="0.25">
      <c r="A470" s="61" t="s">
        <v>644</v>
      </c>
      <c r="B470" s="61" t="s">
        <v>647</v>
      </c>
      <c r="C470" s="35">
        <v>4301031212</v>
      </c>
      <c r="D470" s="451">
        <v>4607091389739</v>
      </c>
      <c r="E470" s="451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3"/>
      <c r="R470" s="453"/>
      <c r="S470" s="453"/>
      <c r="T470" s="454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hidden="1" customHeight="1" x14ac:dyDescent="0.25">
      <c r="A471" s="61" t="s">
        <v>648</v>
      </c>
      <c r="B471" s="61" t="s">
        <v>649</v>
      </c>
      <c r="C471" s="35">
        <v>4301031363</v>
      </c>
      <c r="D471" s="451">
        <v>4607091389425</v>
      </c>
      <c r="E471" s="451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702" t="s">
        <v>650</v>
      </c>
      <c r="Q471" s="453"/>
      <c r="R471" s="453"/>
      <c r="S471" s="453"/>
      <c r="T471" s="454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hidden="1" customHeight="1" x14ac:dyDescent="0.25">
      <c r="A472" s="61" t="s">
        <v>651</v>
      </c>
      <c r="B472" s="61" t="s">
        <v>652</v>
      </c>
      <c r="C472" s="35">
        <v>4301031334</v>
      </c>
      <c r="D472" s="451">
        <v>4680115880771</v>
      </c>
      <c r="E472" s="451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3" t="s">
        <v>653</v>
      </c>
      <c r="Q472" s="453"/>
      <c r="R472" s="453"/>
      <c r="S472" s="453"/>
      <c r="T472" s="454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hidden="1" customHeight="1" x14ac:dyDescent="0.25">
      <c r="A473" s="61" t="s">
        <v>654</v>
      </c>
      <c r="B473" s="61" t="s">
        <v>655</v>
      </c>
      <c r="C473" s="35">
        <v>4301031327</v>
      </c>
      <c r="D473" s="451">
        <v>4607091389500</v>
      </c>
      <c r="E473" s="451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704" t="s">
        <v>656</v>
      </c>
      <c r="Q473" s="453"/>
      <c r="R473" s="453"/>
      <c r="S473" s="453"/>
      <c r="T473" s="454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hidden="1" customHeight="1" x14ac:dyDescent="0.25">
      <c r="A474" s="61" t="s">
        <v>654</v>
      </c>
      <c r="B474" s="61" t="s">
        <v>657</v>
      </c>
      <c r="C474" s="35">
        <v>4301031173</v>
      </c>
      <c r="D474" s="451">
        <v>4607091389500</v>
      </c>
      <c r="E474" s="451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3"/>
      <c r="R474" s="453"/>
      <c r="S474" s="453"/>
      <c r="T474" s="454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x14ac:dyDescent="0.2">
      <c r="A475" s="458"/>
      <c r="B475" s="458"/>
      <c r="C475" s="458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9"/>
      <c r="P475" s="455" t="s">
        <v>43</v>
      </c>
      <c r="Q475" s="456"/>
      <c r="R475" s="456"/>
      <c r="S475" s="456"/>
      <c r="T475" s="456"/>
      <c r="U475" s="456"/>
      <c r="V475" s="457"/>
      <c r="W475" s="41" t="s">
        <v>42</v>
      </c>
      <c r="X475" s="42">
        <f>IFERROR(X469/H469,"0")+IFERROR(X470/H470,"0")+IFERROR(X471/H471,"0")+IFERROR(X472/H472,"0")+IFERROR(X473/H473,"0")+IFERROR(X474/H474,"0")</f>
        <v>90.476190476190467</v>
      </c>
      <c r="Y475" s="42">
        <f>IFERROR(Y469/H469,"0")+IFERROR(Y470/H470,"0")+IFERROR(Y471/H471,"0")+IFERROR(Y472/H472,"0")+IFERROR(Y473/H473,"0")+IFERROR(Y474/H474,"0")</f>
        <v>91</v>
      </c>
      <c r="Z475" s="42">
        <f>IFERROR(IF(Z469="",0,Z469),"0")+IFERROR(IF(Z470="",0,Z470),"0")+IFERROR(IF(Z471="",0,Z471),"0")+IFERROR(IF(Z472="",0,Z472),"0")+IFERROR(IF(Z473="",0,Z473),"0")+IFERROR(IF(Z474="",0,Z474),"0")</f>
        <v>0.68523000000000001</v>
      </c>
      <c r="AA475" s="65"/>
      <c r="AB475" s="65"/>
      <c r="AC475" s="65"/>
    </row>
    <row r="476" spans="1:68" x14ac:dyDescent="0.2">
      <c r="A476" s="458"/>
      <c r="B476" s="458"/>
      <c r="C476" s="458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9"/>
      <c r="P476" s="455" t="s">
        <v>43</v>
      </c>
      <c r="Q476" s="456"/>
      <c r="R476" s="456"/>
      <c r="S476" s="456"/>
      <c r="T476" s="456"/>
      <c r="U476" s="456"/>
      <c r="V476" s="457"/>
      <c r="W476" s="41" t="s">
        <v>0</v>
      </c>
      <c r="X476" s="42">
        <f>IFERROR(SUM(X469:X474),"0")</f>
        <v>380</v>
      </c>
      <c r="Y476" s="42">
        <f>IFERROR(SUM(Y469:Y474),"0")</f>
        <v>382.2</v>
      </c>
      <c r="Z476" s="41"/>
      <c r="AA476" s="65"/>
      <c r="AB476" s="65"/>
      <c r="AC476" s="65"/>
    </row>
    <row r="477" spans="1:68" ht="14.25" hidden="1" customHeight="1" x14ac:dyDescent="0.25">
      <c r="A477" s="450" t="s">
        <v>109</v>
      </c>
      <c r="B477" s="450"/>
      <c r="C477" s="450"/>
      <c r="D477" s="450"/>
      <c r="E477" s="450"/>
      <c r="F477" s="450"/>
      <c r="G477" s="450"/>
      <c r="H477" s="450"/>
      <c r="I477" s="450"/>
      <c r="J477" s="450"/>
      <c r="K477" s="450"/>
      <c r="L477" s="450"/>
      <c r="M477" s="450"/>
      <c r="N477" s="450"/>
      <c r="O477" s="450"/>
      <c r="P477" s="450"/>
      <c r="Q477" s="450"/>
      <c r="R477" s="450"/>
      <c r="S477" s="450"/>
      <c r="T477" s="450"/>
      <c r="U477" s="450"/>
      <c r="V477" s="450"/>
      <c r="W477" s="450"/>
      <c r="X477" s="450"/>
      <c r="Y477" s="450"/>
      <c r="Z477" s="450"/>
      <c r="AA477" s="64"/>
      <c r="AB477" s="64"/>
      <c r="AC477" s="64"/>
    </row>
    <row r="478" spans="1:68" ht="27" hidden="1" customHeight="1" x14ac:dyDescent="0.25">
      <c r="A478" s="61" t="s">
        <v>658</v>
      </c>
      <c r="B478" s="61" t="s">
        <v>659</v>
      </c>
      <c r="C478" s="35">
        <v>4301032046</v>
      </c>
      <c r="D478" s="451">
        <v>4680115884359</v>
      </c>
      <c r="E478" s="451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7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453"/>
      <c r="R478" s="453"/>
      <c r="S478" s="453"/>
      <c r="T478" s="454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hidden="1" customHeight="1" x14ac:dyDescent="0.25">
      <c r="A479" s="61" t="s">
        <v>660</v>
      </c>
      <c r="B479" s="61" t="s">
        <v>661</v>
      </c>
      <c r="C479" s="35">
        <v>4301040358</v>
      </c>
      <c r="D479" s="451">
        <v>4680115884571</v>
      </c>
      <c r="E479" s="451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453"/>
      <c r="R479" s="453"/>
      <c r="S479" s="453"/>
      <c r="T479" s="454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hidden="1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9"/>
      <c r="P481" s="455" t="s">
        <v>43</v>
      </c>
      <c r="Q481" s="456"/>
      <c r="R481" s="456"/>
      <c r="S481" s="456"/>
      <c r="T481" s="456"/>
      <c r="U481" s="456"/>
      <c r="V481" s="457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hidden="1" customHeight="1" x14ac:dyDescent="0.25">
      <c r="A482" s="450" t="s">
        <v>118</v>
      </c>
      <c r="B482" s="450"/>
      <c r="C482" s="450"/>
      <c r="D482" s="450"/>
      <c r="E482" s="450"/>
      <c r="F482" s="450"/>
      <c r="G482" s="450"/>
      <c r="H482" s="450"/>
      <c r="I482" s="450"/>
      <c r="J482" s="450"/>
      <c r="K482" s="450"/>
      <c r="L482" s="450"/>
      <c r="M482" s="450"/>
      <c r="N482" s="450"/>
      <c r="O482" s="450"/>
      <c r="P482" s="450"/>
      <c r="Q482" s="450"/>
      <c r="R482" s="450"/>
      <c r="S482" s="450"/>
      <c r="T482" s="450"/>
      <c r="U482" s="450"/>
      <c r="V482" s="450"/>
      <c r="W482" s="450"/>
      <c r="X482" s="450"/>
      <c r="Y482" s="450"/>
      <c r="Z482" s="450"/>
      <c r="AA482" s="64"/>
      <c r="AB482" s="64"/>
      <c r="AC482" s="64"/>
    </row>
    <row r="483" spans="1:68" ht="27" hidden="1" customHeight="1" x14ac:dyDescent="0.25">
      <c r="A483" s="61" t="s">
        <v>662</v>
      </c>
      <c r="B483" s="61" t="s">
        <v>663</v>
      </c>
      <c r="C483" s="35">
        <v>4301170010</v>
      </c>
      <c r="D483" s="451">
        <v>4680115884090</v>
      </c>
      <c r="E483" s="451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453"/>
      <c r="R483" s="453"/>
      <c r="S483" s="453"/>
      <c r="T483" s="454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hidden="1" x14ac:dyDescent="0.2">
      <c r="A484" s="458"/>
      <c r="B484" s="458"/>
      <c r="C484" s="458"/>
      <c r="D484" s="458"/>
      <c r="E484" s="458"/>
      <c r="F484" s="458"/>
      <c r="G484" s="458"/>
      <c r="H484" s="458"/>
      <c r="I484" s="458"/>
      <c r="J484" s="458"/>
      <c r="K484" s="458"/>
      <c r="L484" s="458"/>
      <c r="M484" s="458"/>
      <c r="N484" s="458"/>
      <c r="O484" s="459"/>
      <c r="P484" s="455" t="s">
        <v>43</v>
      </c>
      <c r="Q484" s="456"/>
      <c r="R484" s="456"/>
      <c r="S484" s="456"/>
      <c r="T484" s="456"/>
      <c r="U484" s="456"/>
      <c r="V484" s="457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hidden="1" x14ac:dyDescent="0.2">
      <c r="A485" s="458"/>
      <c r="B485" s="458"/>
      <c r="C485" s="458"/>
      <c r="D485" s="458"/>
      <c r="E485" s="458"/>
      <c r="F485" s="458"/>
      <c r="G485" s="458"/>
      <c r="H485" s="458"/>
      <c r="I485" s="458"/>
      <c r="J485" s="458"/>
      <c r="K485" s="458"/>
      <c r="L485" s="458"/>
      <c r="M485" s="458"/>
      <c r="N485" s="458"/>
      <c r="O485" s="459"/>
      <c r="P485" s="455" t="s">
        <v>43</v>
      </c>
      <c r="Q485" s="456"/>
      <c r="R485" s="456"/>
      <c r="S485" s="456"/>
      <c r="T485" s="456"/>
      <c r="U485" s="456"/>
      <c r="V485" s="457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hidden="1" customHeight="1" x14ac:dyDescent="0.25">
      <c r="A486" s="450" t="s">
        <v>664</v>
      </c>
      <c r="B486" s="450"/>
      <c r="C486" s="450"/>
      <c r="D486" s="450"/>
      <c r="E486" s="450"/>
      <c r="F486" s="450"/>
      <c r="G486" s="450"/>
      <c r="H486" s="450"/>
      <c r="I486" s="450"/>
      <c r="J486" s="450"/>
      <c r="K486" s="450"/>
      <c r="L486" s="450"/>
      <c r="M486" s="450"/>
      <c r="N486" s="450"/>
      <c r="O486" s="450"/>
      <c r="P486" s="450"/>
      <c r="Q486" s="450"/>
      <c r="R486" s="450"/>
      <c r="S486" s="450"/>
      <c r="T486" s="450"/>
      <c r="U486" s="450"/>
      <c r="V486" s="450"/>
      <c r="W486" s="450"/>
      <c r="X486" s="450"/>
      <c r="Y486" s="450"/>
      <c r="Z486" s="450"/>
      <c r="AA486" s="64"/>
      <c r="AB486" s="64"/>
      <c r="AC486" s="64"/>
    </row>
    <row r="487" spans="1:68" ht="27" hidden="1" customHeight="1" x14ac:dyDescent="0.25">
      <c r="A487" s="61" t="s">
        <v>665</v>
      </c>
      <c r="B487" s="61" t="s">
        <v>666</v>
      </c>
      <c r="C487" s="35">
        <v>4301040357</v>
      </c>
      <c r="D487" s="451">
        <v>4680115884564</v>
      </c>
      <c r="E487" s="451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453"/>
      <c r="R487" s="453"/>
      <c r="S487" s="453"/>
      <c r="T487" s="454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hidden="1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9"/>
      <c r="P488" s="455" t="s">
        <v>43</v>
      </c>
      <c r="Q488" s="456"/>
      <c r="R488" s="456"/>
      <c r="S488" s="456"/>
      <c r="T488" s="456"/>
      <c r="U488" s="456"/>
      <c r="V488" s="457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hidden="1" x14ac:dyDescent="0.2">
      <c r="A489" s="458"/>
      <c r="B489" s="458"/>
      <c r="C489" s="458"/>
      <c r="D489" s="458"/>
      <c r="E489" s="458"/>
      <c r="F489" s="458"/>
      <c r="G489" s="458"/>
      <c r="H489" s="458"/>
      <c r="I489" s="458"/>
      <c r="J489" s="458"/>
      <c r="K489" s="458"/>
      <c r="L489" s="458"/>
      <c r="M489" s="458"/>
      <c r="N489" s="458"/>
      <c r="O489" s="459"/>
      <c r="P489" s="455" t="s">
        <v>43</v>
      </c>
      <c r="Q489" s="456"/>
      <c r="R489" s="456"/>
      <c r="S489" s="456"/>
      <c r="T489" s="456"/>
      <c r="U489" s="456"/>
      <c r="V489" s="457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hidden="1" customHeight="1" x14ac:dyDescent="0.25">
      <c r="A490" s="449" t="s">
        <v>667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3"/>
      <c r="AB490" s="63"/>
      <c r="AC490" s="63"/>
    </row>
    <row r="491" spans="1:68" ht="14.25" hidden="1" customHeight="1" x14ac:dyDescent="0.25">
      <c r="A491" s="450" t="s">
        <v>79</v>
      </c>
      <c r="B491" s="450"/>
      <c r="C491" s="450"/>
      <c r="D491" s="450"/>
      <c r="E491" s="450"/>
      <c r="F491" s="450"/>
      <c r="G491" s="450"/>
      <c r="H491" s="450"/>
      <c r="I491" s="450"/>
      <c r="J491" s="450"/>
      <c r="K491" s="450"/>
      <c r="L491" s="450"/>
      <c r="M491" s="450"/>
      <c r="N491" s="450"/>
      <c r="O491" s="450"/>
      <c r="P491" s="450"/>
      <c r="Q491" s="450"/>
      <c r="R491" s="450"/>
      <c r="S491" s="450"/>
      <c r="T491" s="450"/>
      <c r="U491" s="450"/>
      <c r="V491" s="450"/>
      <c r="W491" s="450"/>
      <c r="X491" s="450"/>
      <c r="Y491" s="450"/>
      <c r="Z491" s="450"/>
      <c r="AA491" s="64"/>
      <c r="AB491" s="64"/>
      <c r="AC491" s="64"/>
    </row>
    <row r="492" spans="1:68" ht="27" hidden="1" customHeight="1" x14ac:dyDescent="0.25">
      <c r="A492" s="61" t="s">
        <v>668</v>
      </c>
      <c r="B492" s="61" t="s">
        <v>669</v>
      </c>
      <c r="C492" s="35">
        <v>4301031294</v>
      </c>
      <c r="D492" s="451">
        <v>4680115885189</v>
      </c>
      <c r="E492" s="451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453"/>
      <c r="R492" s="453"/>
      <c r="S492" s="453"/>
      <c r="T492" s="454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hidden="1" customHeight="1" x14ac:dyDescent="0.25">
      <c r="A493" s="61" t="s">
        <v>670</v>
      </c>
      <c r="B493" s="61" t="s">
        <v>671</v>
      </c>
      <c r="C493" s="35">
        <v>4301031293</v>
      </c>
      <c r="D493" s="451">
        <v>4680115885172</v>
      </c>
      <c r="E493" s="451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453"/>
      <c r="R493" s="453"/>
      <c r="S493" s="453"/>
      <c r="T493" s="454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hidden="1" customHeight="1" x14ac:dyDescent="0.25">
      <c r="A494" s="61" t="s">
        <v>672</v>
      </c>
      <c r="B494" s="61" t="s">
        <v>673</v>
      </c>
      <c r="C494" s="35">
        <v>4301031291</v>
      </c>
      <c r="D494" s="451">
        <v>4680115885110</v>
      </c>
      <c r="E494" s="451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453"/>
      <c r="R494" s="453"/>
      <c r="S494" s="453"/>
      <c r="T494" s="454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idden="1" x14ac:dyDescent="0.2">
      <c r="A495" s="458"/>
      <c r="B495" s="458"/>
      <c r="C495" s="458"/>
      <c r="D495" s="458"/>
      <c r="E495" s="458"/>
      <c r="F495" s="458"/>
      <c r="G495" s="458"/>
      <c r="H495" s="458"/>
      <c r="I495" s="458"/>
      <c r="J495" s="458"/>
      <c r="K495" s="458"/>
      <c r="L495" s="458"/>
      <c r="M495" s="458"/>
      <c r="N495" s="458"/>
      <c r="O495" s="459"/>
      <c r="P495" s="455" t="s">
        <v>43</v>
      </c>
      <c r="Q495" s="456"/>
      <c r="R495" s="456"/>
      <c r="S495" s="456"/>
      <c r="T495" s="456"/>
      <c r="U495" s="456"/>
      <c r="V495" s="457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hidden="1" x14ac:dyDescent="0.2">
      <c r="A496" s="458"/>
      <c r="B496" s="458"/>
      <c r="C496" s="458"/>
      <c r="D496" s="458"/>
      <c r="E496" s="458"/>
      <c r="F496" s="458"/>
      <c r="G496" s="458"/>
      <c r="H496" s="458"/>
      <c r="I496" s="458"/>
      <c r="J496" s="458"/>
      <c r="K496" s="458"/>
      <c r="L496" s="458"/>
      <c r="M496" s="458"/>
      <c r="N496" s="458"/>
      <c r="O496" s="459"/>
      <c r="P496" s="455" t="s">
        <v>43</v>
      </c>
      <c r="Q496" s="456"/>
      <c r="R496" s="456"/>
      <c r="S496" s="456"/>
      <c r="T496" s="456"/>
      <c r="U496" s="456"/>
      <c r="V496" s="457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hidden="1" customHeight="1" x14ac:dyDescent="0.25">
      <c r="A497" s="449" t="s">
        <v>674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449"/>
      <c r="AA497" s="63"/>
      <c r="AB497" s="63"/>
      <c r="AC497" s="63"/>
    </row>
    <row r="498" spans="1:68" ht="14.25" hidden="1" customHeight="1" x14ac:dyDescent="0.25">
      <c r="A498" s="450" t="s">
        <v>79</v>
      </c>
      <c r="B498" s="450"/>
      <c r="C498" s="450"/>
      <c r="D498" s="450"/>
      <c r="E498" s="450"/>
      <c r="F498" s="450"/>
      <c r="G498" s="450"/>
      <c r="H498" s="450"/>
      <c r="I498" s="450"/>
      <c r="J498" s="450"/>
      <c r="K498" s="450"/>
      <c r="L498" s="450"/>
      <c r="M498" s="450"/>
      <c r="N498" s="450"/>
      <c r="O498" s="450"/>
      <c r="P498" s="450"/>
      <c r="Q498" s="450"/>
      <c r="R498" s="450"/>
      <c r="S498" s="450"/>
      <c r="T498" s="450"/>
      <c r="U498" s="450"/>
      <c r="V498" s="450"/>
      <c r="W498" s="450"/>
      <c r="X498" s="450"/>
      <c r="Y498" s="450"/>
      <c r="Z498" s="450"/>
      <c r="AA498" s="64"/>
      <c r="AB498" s="64"/>
      <c r="AC498" s="64"/>
    </row>
    <row r="499" spans="1:68" ht="27" hidden="1" customHeight="1" x14ac:dyDescent="0.25">
      <c r="A499" s="61" t="s">
        <v>675</v>
      </c>
      <c r="B499" s="61" t="s">
        <v>676</v>
      </c>
      <c r="C499" s="35">
        <v>4301031365</v>
      </c>
      <c r="D499" s="451">
        <v>4680115885738</v>
      </c>
      <c r="E499" s="451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713" t="s">
        <v>677</v>
      </c>
      <c r="Q499" s="453"/>
      <c r="R499" s="453"/>
      <c r="S499" s="453"/>
      <c r="T499" s="454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hidden="1" customHeight="1" x14ac:dyDescent="0.25">
      <c r="A500" s="61" t="s">
        <v>678</v>
      </c>
      <c r="B500" s="61" t="s">
        <v>679</v>
      </c>
      <c r="C500" s="35">
        <v>4301031261</v>
      </c>
      <c r="D500" s="451">
        <v>4680115885103</v>
      </c>
      <c r="E500" s="451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453"/>
      <c r="R500" s="453"/>
      <c r="S500" s="453"/>
      <c r="T500" s="454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hidden="1" x14ac:dyDescent="0.2">
      <c r="A501" s="458"/>
      <c r="B501" s="458"/>
      <c r="C501" s="458"/>
      <c r="D501" s="458"/>
      <c r="E501" s="458"/>
      <c r="F501" s="458"/>
      <c r="G501" s="458"/>
      <c r="H501" s="458"/>
      <c r="I501" s="458"/>
      <c r="J501" s="458"/>
      <c r="K501" s="458"/>
      <c r="L501" s="458"/>
      <c r="M501" s="458"/>
      <c r="N501" s="458"/>
      <c r="O501" s="459"/>
      <c r="P501" s="455" t="s">
        <v>43</v>
      </c>
      <c r="Q501" s="456"/>
      <c r="R501" s="456"/>
      <c r="S501" s="456"/>
      <c r="T501" s="456"/>
      <c r="U501" s="456"/>
      <c r="V501" s="457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hidden="1" x14ac:dyDescent="0.2">
      <c r="A502" s="458"/>
      <c r="B502" s="458"/>
      <c r="C502" s="458"/>
      <c r="D502" s="458"/>
      <c r="E502" s="458"/>
      <c r="F502" s="458"/>
      <c r="G502" s="458"/>
      <c r="H502" s="458"/>
      <c r="I502" s="458"/>
      <c r="J502" s="458"/>
      <c r="K502" s="458"/>
      <c r="L502" s="458"/>
      <c r="M502" s="458"/>
      <c r="N502" s="458"/>
      <c r="O502" s="459"/>
      <c r="P502" s="455" t="s">
        <v>43</v>
      </c>
      <c r="Q502" s="456"/>
      <c r="R502" s="456"/>
      <c r="S502" s="456"/>
      <c r="T502" s="456"/>
      <c r="U502" s="456"/>
      <c r="V502" s="457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hidden="1" customHeight="1" x14ac:dyDescent="0.25">
      <c r="A503" s="450" t="s">
        <v>194</v>
      </c>
      <c r="B503" s="450"/>
      <c r="C503" s="450"/>
      <c r="D503" s="450"/>
      <c r="E503" s="450"/>
      <c r="F503" s="450"/>
      <c r="G503" s="450"/>
      <c r="H503" s="450"/>
      <c r="I503" s="450"/>
      <c r="J503" s="450"/>
      <c r="K503" s="450"/>
      <c r="L503" s="450"/>
      <c r="M503" s="450"/>
      <c r="N503" s="450"/>
      <c r="O503" s="450"/>
      <c r="P503" s="450"/>
      <c r="Q503" s="450"/>
      <c r="R503" s="450"/>
      <c r="S503" s="450"/>
      <c r="T503" s="450"/>
      <c r="U503" s="450"/>
      <c r="V503" s="450"/>
      <c r="W503" s="450"/>
      <c r="X503" s="450"/>
      <c r="Y503" s="450"/>
      <c r="Z503" s="450"/>
      <c r="AA503" s="64"/>
      <c r="AB503" s="64"/>
      <c r="AC503" s="64"/>
    </row>
    <row r="504" spans="1:68" ht="27" hidden="1" customHeight="1" x14ac:dyDescent="0.25">
      <c r="A504" s="61" t="s">
        <v>680</v>
      </c>
      <c r="B504" s="61" t="s">
        <v>681</v>
      </c>
      <c r="C504" s="35">
        <v>4301060412</v>
      </c>
      <c r="D504" s="451">
        <v>4680115885509</v>
      </c>
      <c r="E504" s="451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715" t="s">
        <v>682</v>
      </c>
      <c r="Q504" s="453"/>
      <c r="R504" s="453"/>
      <c r="S504" s="453"/>
      <c r="T504" s="454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hidden="1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9"/>
      <c r="P505" s="455" t="s">
        <v>43</v>
      </c>
      <c r="Q505" s="456"/>
      <c r="R505" s="456"/>
      <c r="S505" s="456"/>
      <c r="T505" s="456"/>
      <c r="U505" s="456"/>
      <c r="V505" s="457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hidden="1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hidden="1" customHeight="1" x14ac:dyDescent="0.2">
      <c r="A507" s="448" t="s">
        <v>683</v>
      </c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  <c r="V507" s="448"/>
      <c r="W507" s="448"/>
      <c r="X507" s="448"/>
      <c r="Y507" s="448"/>
      <c r="Z507" s="448"/>
      <c r="AA507" s="53"/>
      <c r="AB507" s="53"/>
      <c r="AC507" s="53"/>
    </row>
    <row r="508" spans="1:68" ht="16.5" hidden="1" customHeight="1" x14ac:dyDescent="0.25">
      <c r="A508" s="449" t="s">
        <v>683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449"/>
      <c r="AA508" s="63"/>
      <c r="AB508" s="63"/>
      <c r="AC508" s="63"/>
    </row>
    <row r="509" spans="1:68" ht="14.25" hidden="1" customHeight="1" x14ac:dyDescent="0.25">
      <c r="A509" s="450" t="s">
        <v>123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64"/>
      <c r="AB509" s="64"/>
      <c r="AC509" s="64"/>
    </row>
    <row r="510" spans="1:68" ht="27" hidden="1" customHeight="1" x14ac:dyDescent="0.25">
      <c r="A510" s="61" t="s">
        <v>684</v>
      </c>
      <c r="B510" s="61" t="s">
        <v>685</v>
      </c>
      <c r="C510" s="35">
        <v>4301011795</v>
      </c>
      <c r="D510" s="451">
        <v>4607091389067</v>
      </c>
      <c r="E510" s="451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453"/>
      <c r="R510" s="453"/>
      <c r="S510" s="453"/>
      <c r="T510" s="454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hidden="1" customHeight="1" x14ac:dyDescent="0.25">
      <c r="A511" s="61" t="s">
        <v>686</v>
      </c>
      <c r="B511" s="61" t="s">
        <v>687</v>
      </c>
      <c r="C511" s="35">
        <v>4301011961</v>
      </c>
      <c r="D511" s="451">
        <v>4680115885271</v>
      </c>
      <c r="E511" s="451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717" t="s">
        <v>688</v>
      </c>
      <c r="Q511" s="453"/>
      <c r="R511" s="453"/>
      <c r="S511" s="453"/>
      <c r="T511" s="454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hidden="1" customHeight="1" x14ac:dyDescent="0.25">
      <c r="A512" s="61" t="s">
        <v>689</v>
      </c>
      <c r="B512" s="61" t="s">
        <v>690</v>
      </c>
      <c r="C512" s="35">
        <v>4301011774</v>
      </c>
      <c r="D512" s="451">
        <v>4680115884502</v>
      </c>
      <c r="E512" s="451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453"/>
      <c r="R512" s="453"/>
      <c r="S512" s="453"/>
      <c r="T512" s="454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customHeight="1" x14ac:dyDescent="0.25">
      <c r="A513" s="61" t="s">
        <v>691</v>
      </c>
      <c r="B513" s="61" t="s">
        <v>692</v>
      </c>
      <c r="C513" s="35">
        <v>4301011771</v>
      </c>
      <c r="D513" s="451">
        <v>4607091389104</v>
      </c>
      <c r="E513" s="451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453"/>
      <c r="R513" s="453"/>
      <c r="S513" s="453"/>
      <c r="T513" s="454"/>
      <c r="U513" s="38" t="s">
        <v>48</v>
      </c>
      <c r="V513" s="38" t="s">
        <v>48</v>
      </c>
      <c r="W513" s="39" t="s">
        <v>0</v>
      </c>
      <c r="X513" s="57">
        <v>100</v>
      </c>
      <c r="Y513" s="54">
        <f t="shared" si="78"/>
        <v>100.32000000000001</v>
      </c>
      <c r="Z513" s="40">
        <f t="shared" si="79"/>
        <v>0.22724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106.81818181818181</v>
      </c>
      <c r="BN513" s="76">
        <f t="shared" si="81"/>
        <v>107.16</v>
      </c>
      <c r="BO513" s="76">
        <f t="shared" si="82"/>
        <v>0.18210955710955709</v>
      </c>
      <c r="BP513" s="76">
        <f t="shared" si="83"/>
        <v>0.18269230769230771</v>
      </c>
    </row>
    <row r="514" spans="1:68" ht="16.5" hidden="1" customHeight="1" x14ac:dyDescent="0.25">
      <c r="A514" s="61" t="s">
        <v>693</v>
      </c>
      <c r="B514" s="61" t="s">
        <v>694</v>
      </c>
      <c r="C514" s="35">
        <v>4301011799</v>
      </c>
      <c r="D514" s="451">
        <v>4680115884519</v>
      </c>
      <c r="E514" s="451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453"/>
      <c r="R514" s="453"/>
      <c r="S514" s="453"/>
      <c r="T514" s="454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695</v>
      </c>
      <c r="B515" s="61" t="s">
        <v>696</v>
      </c>
      <c r="C515" s="35">
        <v>4301011376</v>
      </c>
      <c r="D515" s="451">
        <v>4680115885226</v>
      </c>
      <c r="E515" s="451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453"/>
      <c r="R515" s="453"/>
      <c r="S515" s="453"/>
      <c r="T515" s="454"/>
      <c r="U515" s="38" t="s">
        <v>48</v>
      </c>
      <c r="V515" s="38" t="s">
        <v>48</v>
      </c>
      <c r="W515" s="39" t="s">
        <v>0</v>
      </c>
      <c r="X515" s="57">
        <v>690</v>
      </c>
      <c r="Y515" s="54">
        <f t="shared" si="78"/>
        <v>691.68000000000006</v>
      </c>
      <c r="Z515" s="40">
        <f t="shared" si="79"/>
        <v>1.5667599999999999</v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737.0454545454545</v>
      </c>
      <c r="BN515" s="76">
        <f t="shared" si="81"/>
        <v>738.84</v>
      </c>
      <c r="BO515" s="76">
        <f t="shared" si="82"/>
        <v>1.2565559440559442</v>
      </c>
      <c r="BP515" s="76">
        <f t="shared" si="83"/>
        <v>1.2596153846153846</v>
      </c>
    </row>
    <row r="516" spans="1:68" ht="27" hidden="1" customHeight="1" x14ac:dyDescent="0.25">
      <c r="A516" s="61" t="s">
        <v>697</v>
      </c>
      <c r="B516" s="61" t="s">
        <v>698</v>
      </c>
      <c r="C516" s="35">
        <v>4301011778</v>
      </c>
      <c r="D516" s="451">
        <v>4680115880603</v>
      </c>
      <c r="E516" s="451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453"/>
      <c r="R516" s="453"/>
      <c r="S516" s="453"/>
      <c r="T516" s="454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hidden="1" customHeight="1" x14ac:dyDescent="0.25">
      <c r="A517" s="61" t="s">
        <v>699</v>
      </c>
      <c r="B517" s="61" t="s">
        <v>700</v>
      </c>
      <c r="C517" s="35">
        <v>4301011190</v>
      </c>
      <c r="D517" s="451">
        <v>4607091389098</v>
      </c>
      <c r="E517" s="451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453"/>
      <c r="R517" s="453"/>
      <c r="S517" s="453"/>
      <c r="T517" s="454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hidden="1" customHeight="1" x14ac:dyDescent="0.25">
      <c r="A518" s="61" t="s">
        <v>701</v>
      </c>
      <c r="B518" s="61" t="s">
        <v>702</v>
      </c>
      <c r="C518" s="35">
        <v>4301011784</v>
      </c>
      <c r="D518" s="451">
        <v>4607091389982</v>
      </c>
      <c r="E518" s="451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453"/>
      <c r="R518" s="453"/>
      <c r="S518" s="453"/>
      <c r="T518" s="454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9"/>
      <c r="P519" s="455" t="s">
        <v>43</v>
      </c>
      <c r="Q519" s="456"/>
      <c r="R519" s="456"/>
      <c r="S519" s="456"/>
      <c r="T519" s="456"/>
      <c r="U519" s="456"/>
      <c r="V519" s="457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149.62121212121212</v>
      </c>
      <c r="Y519" s="42">
        <f>IFERROR(Y510/H510,"0")+IFERROR(Y511/H511,"0")+IFERROR(Y512/H512,"0")+IFERROR(Y513/H513,"0")+IFERROR(Y514/H514,"0")+IFERROR(Y515/H515,"0")+IFERROR(Y516/H516,"0")+IFERROR(Y517/H517,"0")+IFERROR(Y518/H518,"0")</f>
        <v>150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1.794</v>
      </c>
      <c r="AA519" s="65"/>
      <c r="AB519" s="65"/>
      <c r="AC519" s="65"/>
    </row>
    <row r="520" spans="1:68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9"/>
      <c r="P520" s="455" t="s">
        <v>43</v>
      </c>
      <c r="Q520" s="456"/>
      <c r="R520" s="456"/>
      <c r="S520" s="456"/>
      <c r="T520" s="456"/>
      <c r="U520" s="456"/>
      <c r="V520" s="457"/>
      <c r="W520" s="41" t="s">
        <v>0</v>
      </c>
      <c r="X520" s="42">
        <f>IFERROR(SUM(X510:X518),"0")</f>
        <v>790</v>
      </c>
      <c r="Y520" s="42">
        <f>IFERROR(SUM(Y510:Y518),"0")</f>
        <v>792.00000000000011</v>
      </c>
      <c r="Z520" s="41"/>
      <c r="AA520" s="65"/>
      <c r="AB520" s="65"/>
      <c r="AC520" s="65"/>
    </row>
    <row r="521" spans="1:68" ht="14.25" hidden="1" customHeight="1" x14ac:dyDescent="0.25">
      <c r="A521" s="450" t="s">
        <v>164</v>
      </c>
      <c r="B521" s="450"/>
      <c r="C521" s="450"/>
      <c r="D521" s="450"/>
      <c r="E521" s="450"/>
      <c r="F521" s="450"/>
      <c r="G521" s="450"/>
      <c r="H521" s="450"/>
      <c r="I521" s="450"/>
      <c r="J521" s="450"/>
      <c r="K521" s="450"/>
      <c r="L521" s="450"/>
      <c r="M521" s="450"/>
      <c r="N521" s="450"/>
      <c r="O521" s="450"/>
      <c r="P521" s="450"/>
      <c r="Q521" s="450"/>
      <c r="R521" s="450"/>
      <c r="S521" s="450"/>
      <c r="T521" s="450"/>
      <c r="U521" s="450"/>
      <c r="V521" s="450"/>
      <c r="W521" s="450"/>
      <c r="X521" s="450"/>
      <c r="Y521" s="450"/>
      <c r="Z521" s="450"/>
      <c r="AA521" s="64"/>
      <c r="AB521" s="64"/>
      <c r="AC521" s="64"/>
    </row>
    <row r="522" spans="1:68" ht="16.5" customHeight="1" x14ac:dyDescent="0.25">
      <c r="A522" s="61" t="s">
        <v>703</v>
      </c>
      <c r="B522" s="61" t="s">
        <v>704</v>
      </c>
      <c r="C522" s="35">
        <v>4301020222</v>
      </c>
      <c r="D522" s="451">
        <v>4607091388930</v>
      </c>
      <c r="E522" s="451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453"/>
      <c r="R522" s="453"/>
      <c r="S522" s="453"/>
      <c r="T522" s="454"/>
      <c r="U522" s="38" t="s">
        <v>48</v>
      </c>
      <c r="V522" s="38" t="s">
        <v>48</v>
      </c>
      <c r="W522" s="39" t="s">
        <v>0</v>
      </c>
      <c r="X522" s="57">
        <v>320</v>
      </c>
      <c r="Y522" s="54">
        <f>IFERROR(IF(X522="",0,CEILING((X522/$H522),1)*$H522),"")</f>
        <v>322.08000000000004</v>
      </c>
      <c r="Z522" s="40">
        <f>IFERROR(IF(Y522=0,"",ROUNDUP(Y522/H522,0)*0.01196),"")</f>
        <v>0.72955999999999999</v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341.81818181818181</v>
      </c>
      <c r="BN522" s="76">
        <f>IFERROR(Y522*I522/H522,"0")</f>
        <v>344.04</v>
      </c>
      <c r="BO522" s="76">
        <f>IFERROR(1/J522*(X522/H522),"0")</f>
        <v>0.58275058275058278</v>
      </c>
      <c r="BP522" s="76">
        <f>IFERROR(1/J522*(Y522/H522),"0")</f>
        <v>0.58653846153846168</v>
      </c>
    </row>
    <row r="523" spans="1:68" ht="16.5" hidden="1" customHeight="1" x14ac:dyDescent="0.25">
      <c r="A523" s="61" t="s">
        <v>705</v>
      </c>
      <c r="B523" s="61" t="s">
        <v>706</v>
      </c>
      <c r="C523" s="35">
        <v>4301020206</v>
      </c>
      <c r="D523" s="451">
        <v>4680115880054</v>
      </c>
      <c r="E523" s="451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453"/>
      <c r="R523" s="453"/>
      <c r="S523" s="453"/>
      <c r="T523" s="454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x14ac:dyDescent="0.2">
      <c r="A524" s="458"/>
      <c r="B524" s="458"/>
      <c r="C524" s="458"/>
      <c r="D524" s="458"/>
      <c r="E524" s="458"/>
      <c r="F524" s="458"/>
      <c r="G524" s="458"/>
      <c r="H524" s="458"/>
      <c r="I524" s="458"/>
      <c r="J524" s="458"/>
      <c r="K524" s="458"/>
      <c r="L524" s="458"/>
      <c r="M524" s="458"/>
      <c r="N524" s="458"/>
      <c r="O524" s="459"/>
      <c r="P524" s="455" t="s">
        <v>43</v>
      </c>
      <c r="Q524" s="456"/>
      <c r="R524" s="456"/>
      <c r="S524" s="456"/>
      <c r="T524" s="456"/>
      <c r="U524" s="456"/>
      <c r="V524" s="457"/>
      <c r="W524" s="41" t="s">
        <v>42</v>
      </c>
      <c r="X524" s="42">
        <f>IFERROR(X522/H522,"0")+IFERROR(X523/H523,"0")</f>
        <v>60.606060606060602</v>
      </c>
      <c r="Y524" s="42">
        <f>IFERROR(Y522/H522,"0")+IFERROR(Y523/H523,"0")</f>
        <v>61.000000000000007</v>
      </c>
      <c r="Z524" s="42">
        <f>IFERROR(IF(Z522="",0,Z522),"0")+IFERROR(IF(Z523="",0,Z523),"0")</f>
        <v>0.72955999999999999</v>
      </c>
      <c r="AA524" s="65"/>
      <c r="AB524" s="65"/>
      <c r="AC524" s="65"/>
    </row>
    <row r="525" spans="1:68" x14ac:dyDescent="0.2">
      <c r="A525" s="458"/>
      <c r="B525" s="458"/>
      <c r="C525" s="458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9"/>
      <c r="P525" s="455" t="s">
        <v>43</v>
      </c>
      <c r="Q525" s="456"/>
      <c r="R525" s="456"/>
      <c r="S525" s="456"/>
      <c r="T525" s="456"/>
      <c r="U525" s="456"/>
      <c r="V525" s="457"/>
      <c r="W525" s="41" t="s">
        <v>0</v>
      </c>
      <c r="X525" s="42">
        <f>IFERROR(SUM(X522:X523),"0")</f>
        <v>320</v>
      </c>
      <c r="Y525" s="42">
        <f>IFERROR(SUM(Y522:Y523),"0")</f>
        <v>322.08000000000004</v>
      </c>
      <c r="Z525" s="41"/>
      <c r="AA525" s="65"/>
      <c r="AB525" s="65"/>
      <c r="AC525" s="65"/>
    </row>
    <row r="526" spans="1:68" ht="14.25" hidden="1" customHeight="1" x14ac:dyDescent="0.25">
      <c r="A526" s="450" t="s">
        <v>79</v>
      </c>
      <c r="B526" s="450"/>
      <c r="C526" s="450"/>
      <c r="D526" s="450"/>
      <c r="E526" s="450"/>
      <c r="F526" s="450"/>
      <c r="G526" s="450"/>
      <c r="H526" s="450"/>
      <c r="I526" s="450"/>
      <c r="J526" s="450"/>
      <c r="K526" s="450"/>
      <c r="L526" s="450"/>
      <c r="M526" s="450"/>
      <c r="N526" s="450"/>
      <c r="O526" s="450"/>
      <c r="P526" s="450"/>
      <c r="Q526" s="450"/>
      <c r="R526" s="450"/>
      <c r="S526" s="450"/>
      <c r="T526" s="450"/>
      <c r="U526" s="450"/>
      <c r="V526" s="450"/>
      <c r="W526" s="450"/>
      <c r="X526" s="450"/>
      <c r="Y526" s="450"/>
      <c r="Z526" s="450"/>
      <c r="AA526" s="64"/>
      <c r="AB526" s="64"/>
      <c r="AC526" s="64"/>
    </row>
    <row r="527" spans="1:68" ht="27" customHeight="1" x14ac:dyDescent="0.25">
      <c r="A527" s="61" t="s">
        <v>707</v>
      </c>
      <c r="B527" s="61" t="s">
        <v>708</v>
      </c>
      <c r="C527" s="35">
        <v>4301031252</v>
      </c>
      <c r="D527" s="451">
        <v>4680115883116</v>
      </c>
      <c r="E527" s="451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453"/>
      <c r="R527" s="453"/>
      <c r="S527" s="453"/>
      <c r="T527" s="454"/>
      <c r="U527" s="38" t="s">
        <v>48</v>
      </c>
      <c r="V527" s="38" t="s">
        <v>48</v>
      </c>
      <c r="W527" s="39" t="s">
        <v>0</v>
      </c>
      <c r="X527" s="57">
        <v>240</v>
      </c>
      <c r="Y527" s="54">
        <f t="shared" ref="Y527:Y532" si="84">IFERROR(IF(X527="",0,CEILING((X527/$H527),1)*$H527),"")</f>
        <v>242.88000000000002</v>
      </c>
      <c r="Z527" s="40">
        <f>IFERROR(IF(Y527=0,"",ROUNDUP(Y527/H527,0)*0.01196),"")</f>
        <v>0.55015999999999998</v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256.36363636363632</v>
      </c>
      <c r="BN527" s="76">
        <f t="shared" ref="BN527:BN532" si="86">IFERROR(Y527*I527/H527,"0")</f>
        <v>259.44</v>
      </c>
      <c r="BO527" s="76">
        <f t="shared" ref="BO527:BO532" si="87">IFERROR(1/J527*(X527/H527),"0")</f>
        <v>0.43706293706293708</v>
      </c>
      <c r="BP527" s="76">
        <f t="shared" ref="BP527:BP532" si="88">IFERROR(1/J527*(Y527/H527),"0")</f>
        <v>0.44230769230769235</v>
      </c>
    </row>
    <row r="528" spans="1:68" ht="27" customHeight="1" x14ac:dyDescent="0.25">
      <c r="A528" s="61" t="s">
        <v>709</v>
      </c>
      <c r="B528" s="61" t="s">
        <v>710</v>
      </c>
      <c r="C528" s="35">
        <v>4301031248</v>
      </c>
      <c r="D528" s="451">
        <v>4680115883093</v>
      </c>
      <c r="E528" s="451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453"/>
      <c r="R528" s="453"/>
      <c r="S528" s="453"/>
      <c r="T528" s="454"/>
      <c r="U528" s="38" t="s">
        <v>48</v>
      </c>
      <c r="V528" s="38" t="s">
        <v>48</v>
      </c>
      <c r="W528" s="39" t="s">
        <v>0</v>
      </c>
      <c r="X528" s="57">
        <v>240</v>
      </c>
      <c r="Y528" s="54">
        <f t="shared" si="84"/>
        <v>242.88000000000002</v>
      </c>
      <c r="Z528" s="40">
        <f>IFERROR(IF(Y528=0,"",ROUNDUP(Y528/H528,0)*0.01196),"")</f>
        <v>0.55015999999999998</v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256.36363636363632</v>
      </c>
      <c r="BN528" s="76">
        <f t="shared" si="86"/>
        <v>259.44</v>
      </c>
      <c r="BO528" s="76">
        <f t="shared" si="87"/>
        <v>0.43706293706293708</v>
      </c>
      <c r="BP528" s="76">
        <f t="shared" si="88"/>
        <v>0.44230769230769235</v>
      </c>
    </row>
    <row r="529" spans="1:68" ht="27" customHeight="1" x14ac:dyDescent="0.25">
      <c r="A529" s="61" t="s">
        <v>711</v>
      </c>
      <c r="B529" s="61" t="s">
        <v>712</v>
      </c>
      <c r="C529" s="35">
        <v>4301031250</v>
      </c>
      <c r="D529" s="451">
        <v>4680115883109</v>
      </c>
      <c r="E529" s="451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453"/>
      <c r="R529" s="453"/>
      <c r="S529" s="453"/>
      <c r="T529" s="454"/>
      <c r="U529" s="38" t="s">
        <v>48</v>
      </c>
      <c r="V529" s="38" t="s">
        <v>48</v>
      </c>
      <c r="W529" s="39" t="s">
        <v>0</v>
      </c>
      <c r="X529" s="57">
        <v>30</v>
      </c>
      <c r="Y529" s="54">
        <f t="shared" si="84"/>
        <v>31.68</v>
      </c>
      <c r="Z529" s="40">
        <f>IFERROR(IF(Y529=0,"",ROUNDUP(Y529/H529,0)*0.01196),"")</f>
        <v>7.1760000000000004E-2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32.04545454545454</v>
      </c>
      <c r="BN529" s="76">
        <f t="shared" si="86"/>
        <v>33.839999999999996</v>
      </c>
      <c r="BO529" s="76">
        <f t="shared" si="87"/>
        <v>5.4632867132867136E-2</v>
      </c>
      <c r="BP529" s="76">
        <f t="shared" si="88"/>
        <v>5.7692307692307696E-2</v>
      </c>
    </row>
    <row r="530" spans="1:68" ht="27" hidden="1" customHeight="1" x14ac:dyDescent="0.25">
      <c r="A530" s="61" t="s">
        <v>713</v>
      </c>
      <c r="B530" s="61" t="s">
        <v>714</v>
      </c>
      <c r="C530" s="35">
        <v>4301031249</v>
      </c>
      <c r="D530" s="451">
        <v>4680115882072</v>
      </c>
      <c r="E530" s="451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453"/>
      <c r="R530" s="453"/>
      <c r="S530" s="453"/>
      <c r="T530" s="454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hidden="1" customHeight="1" x14ac:dyDescent="0.25">
      <c r="A531" s="61" t="s">
        <v>715</v>
      </c>
      <c r="B531" s="61" t="s">
        <v>716</v>
      </c>
      <c r="C531" s="35">
        <v>4301031251</v>
      </c>
      <c r="D531" s="451">
        <v>4680115882102</v>
      </c>
      <c r="E531" s="451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453"/>
      <c r="R531" s="453"/>
      <c r="S531" s="453"/>
      <c r="T531" s="454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hidden="1" customHeight="1" x14ac:dyDescent="0.25">
      <c r="A532" s="61" t="s">
        <v>717</v>
      </c>
      <c r="B532" s="61" t="s">
        <v>718</v>
      </c>
      <c r="C532" s="35">
        <v>4301031253</v>
      </c>
      <c r="D532" s="451">
        <v>4680115882096</v>
      </c>
      <c r="E532" s="451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453"/>
      <c r="R532" s="453"/>
      <c r="S532" s="453"/>
      <c r="T532" s="454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x14ac:dyDescent="0.2">
      <c r="A533" s="458"/>
      <c r="B533" s="458"/>
      <c r="C533" s="458"/>
      <c r="D533" s="458"/>
      <c r="E533" s="458"/>
      <c r="F533" s="458"/>
      <c r="G533" s="458"/>
      <c r="H533" s="458"/>
      <c r="I533" s="458"/>
      <c r="J533" s="458"/>
      <c r="K533" s="458"/>
      <c r="L533" s="458"/>
      <c r="M533" s="458"/>
      <c r="N533" s="458"/>
      <c r="O533" s="459"/>
      <c r="P533" s="455" t="s">
        <v>43</v>
      </c>
      <c r="Q533" s="456"/>
      <c r="R533" s="456"/>
      <c r="S533" s="456"/>
      <c r="T533" s="456"/>
      <c r="U533" s="456"/>
      <c r="V533" s="457"/>
      <c r="W533" s="41" t="s">
        <v>42</v>
      </c>
      <c r="X533" s="42">
        <f>IFERROR(X527/H527,"0")+IFERROR(X528/H528,"0")+IFERROR(X529/H529,"0")+IFERROR(X530/H530,"0")+IFERROR(X531/H531,"0")+IFERROR(X532/H532,"0")</f>
        <v>96.590909090909093</v>
      </c>
      <c r="Y533" s="42">
        <f>IFERROR(Y527/H527,"0")+IFERROR(Y528/H528,"0")+IFERROR(Y529/H529,"0")+IFERROR(Y530/H530,"0")+IFERROR(Y531/H531,"0")+IFERROR(Y532/H532,"0")</f>
        <v>98</v>
      </c>
      <c r="Z533" s="42">
        <f>IFERROR(IF(Z527="",0,Z527),"0")+IFERROR(IF(Z528="",0,Z528),"0")+IFERROR(IF(Z529="",0,Z529),"0")+IFERROR(IF(Z530="",0,Z530),"0")+IFERROR(IF(Z531="",0,Z531),"0")+IFERROR(IF(Z532="",0,Z532),"0")</f>
        <v>1.17208</v>
      </c>
      <c r="AA533" s="65"/>
      <c r="AB533" s="65"/>
      <c r="AC533" s="65"/>
    </row>
    <row r="534" spans="1:68" x14ac:dyDescent="0.2">
      <c r="A534" s="458"/>
      <c r="B534" s="458"/>
      <c r="C534" s="458"/>
      <c r="D534" s="458"/>
      <c r="E534" s="458"/>
      <c r="F534" s="458"/>
      <c r="G534" s="458"/>
      <c r="H534" s="458"/>
      <c r="I534" s="458"/>
      <c r="J534" s="458"/>
      <c r="K534" s="458"/>
      <c r="L534" s="458"/>
      <c r="M534" s="458"/>
      <c r="N534" s="458"/>
      <c r="O534" s="459"/>
      <c r="P534" s="455" t="s">
        <v>43</v>
      </c>
      <c r="Q534" s="456"/>
      <c r="R534" s="456"/>
      <c r="S534" s="456"/>
      <c r="T534" s="456"/>
      <c r="U534" s="456"/>
      <c r="V534" s="457"/>
      <c r="W534" s="41" t="s">
        <v>0</v>
      </c>
      <c r="X534" s="42">
        <f>IFERROR(SUM(X527:X532),"0")</f>
        <v>510</v>
      </c>
      <c r="Y534" s="42">
        <f>IFERROR(SUM(Y527:Y532),"0")</f>
        <v>517.44000000000005</v>
      </c>
      <c r="Z534" s="41"/>
      <c r="AA534" s="65"/>
      <c r="AB534" s="65"/>
      <c r="AC534" s="65"/>
    </row>
    <row r="535" spans="1:68" ht="14.25" hidden="1" customHeight="1" x14ac:dyDescent="0.25">
      <c r="A535" s="450" t="s">
        <v>84</v>
      </c>
      <c r="B535" s="450"/>
      <c r="C535" s="450"/>
      <c r="D535" s="450"/>
      <c r="E535" s="450"/>
      <c r="F535" s="450"/>
      <c r="G535" s="450"/>
      <c r="H535" s="450"/>
      <c r="I535" s="450"/>
      <c r="J535" s="450"/>
      <c r="K535" s="450"/>
      <c r="L535" s="450"/>
      <c r="M535" s="450"/>
      <c r="N535" s="450"/>
      <c r="O535" s="450"/>
      <c r="P535" s="450"/>
      <c r="Q535" s="450"/>
      <c r="R535" s="450"/>
      <c r="S535" s="450"/>
      <c r="T535" s="450"/>
      <c r="U535" s="450"/>
      <c r="V535" s="450"/>
      <c r="W535" s="450"/>
      <c r="X535" s="450"/>
      <c r="Y535" s="450"/>
      <c r="Z535" s="450"/>
      <c r="AA535" s="64"/>
      <c r="AB535" s="64"/>
      <c r="AC535" s="64"/>
    </row>
    <row r="536" spans="1:68" ht="16.5" hidden="1" customHeight="1" x14ac:dyDescent="0.25">
      <c r="A536" s="61" t="s">
        <v>719</v>
      </c>
      <c r="B536" s="61" t="s">
        <v>720</v>
      </c>
      <c r="C536" s="35">
        <v>4301051230</v>
      </c>
      <c r="D536" s="451">
        <v>4607091383409</v>
      </c>
      <c r="E536" s="451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453"/>
      <c r="R536" s="453"/>
      <c r="S536" s="453"/>
      <c r="T536" s="454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hidden="1" customHeight="1" x14ac:dyDescent="0.25">
      <c r="A537" s="61" t="s">
        <v>721</v>
      </c>
      <c r="B537" s="61" t="s">
        <v>722</v>
      </c>
      <c r="C537" s="35">
        <v>4301051231</v>
      </c>
      <c r="D537" s="451">
        <v>4607091383416</v>
      </c>
      <c r="E537" s="451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453"/>
      <c r="R537" s="453"/>
      <c r="S537" s="453"/>
      <c r="T537" s="454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hidden="1" customHeight="1" x14ac:dyDescent="0.25">
      <c r="A538" s="61" t="s">
        <v>723</v>
      </c>
      <c r="B538" s="61" t="s">
        <v>724</v>
      </c>
      <c r="C538" s="35">
        <v>4301051058</v>
      </c>
      <c r="D538" s="451">
        <v>4680115883536</v>
      </c>
      <c r="E538" s="451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453"/>
      <c r="R538" s="453"/>
      <c r="S538" s="453"/>
      <c r="T538" s="454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idden="1" x14ac:dyDescent="0.2">
      <c r="A539" s="458"/>
      <c r="B539" s="458"/>
      <c r="C539" s="458"/>
      <c r="D539" s="458"/>
      <c r="E539" s="458"/>
      <c r="F539" s="458"/>
      <c r="G539" s="458"/>
      <c r="H539" s="458"/>
      <c r="I539" s="458"/>
      <c r="J539" s="458"/>
      <c r="K539" s="458"/>
      <c r="L539" s="458"/>
      <c r="M539" s="458"/>
      <c r="N539" s="458"/>
      <c r="O539" s="459"/>
      <c r="P539" s="455" t="s">
        <v>43</v>
      </c>
      <c r="Q539" s="456"/>
      <c r="R539" s="456"/>
      <c r="S539" s="456"/>
      <c r="T539" s="456"/>
      <c r="U539" s="456"/>
      <c r="V539" s="457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hidden="1" x14ac:dyDescent="0.2">
      <c r="A540" s="458"/>
      <c r="B540" s="458"/>
      <c r="C540" s="458"/>
      <c r="D540" s="458"/>
      <c r="E540" s="458"/>
      <c r="F540" s="458"/>
      <c r="G540" s="458"/>
      <c r="H540" s="458"/>
      <c r="I540" s="458"/>
      <c r="J540" s="458"/>
      <c r="K540" s="458"/>
      <c r="L540" s="458"/>
      <c r="M540" s="458"/>
      <c r="N540" s="458"/>
      <c r="O540" s="459"/>
      <c r="P540" s="455" t="s">
        <v>43</v>
      </c>
      <c r="Q540" s="456"/>
      <c r="R540" s="456"/>
      <c r="S540" s="456"/>
      <c r="T540" s="456"/>
      <c r="U540" s="456"/>
      <c r="V540" s="457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hidden="1" customHeight="1" x14ac:dyDescent="0.25">
      <c r="A541" s="450" t="s">
        <v>194</v>
      </c>
      <c r="B541" s="450"/>
      <c r="C541" s="450"/>
      <c r="D541" s="450"/>
      <c r="E541" s="450"/>
      <c r="F541" s="450"/>
      <c r="G541" s="450"/>
      <c r="H541" s="450"/>
      <c r="I541" s="450"/>
      <c r="J541" s="450"/>
      <c r="K541" s="450"/>
      <c r="L541" s="450"/>
      <c r="M541" s="450"/>
      <c r="N541" s="450"/>
      <c r="O541" s="450"/>
      <c r="P541" s="450"/>
      <c r="Q541" s="450"/>
      <c r="R541" s="450"/>
      <c r="S541" s="450"/>
      <c r="T541" s="450"/>
      <c r="U541" s="450"/>
      <c r="V541" s="450"/>
      <c r="W541" s="450"/>
      <c r="X541" s="450"/>
      <c r="Y541" s="450"/>
      <c r="Z541" s="450"/>
      <c r="AA541" s="64"/>
      <c r="AB541" s="64"/>
      <c r="AC541" s="64"/>
    </row>
    <row r="542" spans="1:68" ht="16.5" hidden="1" customHeight="1" x14ac:dyDescent="0.25">
      <c r="A542" s="61" t="s">
        <v>725</v>
      </c>
      <c r="B542" s="61" t="s">
        <v>726</v>
      </c>
      <c r="C542" s="35">
        <v>4301060363</v>
      </c>
      <c r="D542" s="451">
        <v>4680115885035</v>
      </c>
      <c r="E542" s="451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453"/>
      <c r="R542" s="453"/>
      <c r="S542" s="453"/>
      <c r="T542" s="454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idden="1" x14ac:dyDescent="0.2">
      <c r="A543" s="458"/>
      <c r="B543" s="458"/>
      <c r="C543" s="458"/>
      <c r="D543" s="458"/>
      <c r="E543" s="458"/>
      <c r="F543" s="458"/>
      <c r="G543" s="458"/>
      <c r="H543" s="458"/>
      <c r="I543" s="458"/>
      <c r="J543" s="458"/>
      <c r="K543" s="458"/>
      <c r="L543" s="458"/>
      <c r="M543" s="458"/>
      <c r="N543" s="458"/>
      <c r="O543" s="459"/>
      <c r="P543" s="455" t="s">
        <v>43</v>
      </c>
      <c r="Q543" s="456"/>
      <c r="R543" s="456"/>
      <c r="S543" s="456"/>
      <c r="T543" s="456"/>
      <c r="U543" s="456"/>
      <c r="V543" s="457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hidden="1" x14ac:dyDescent="0.2">
      <c r="A544" s="458"/>
      <c r="B544" s="458"/>
      <c r="C544" s="458"/>
      <c r="D544" s="458"/>
      <c r="E544" s="458"/>
      <c r="F544" s="458"/>
      <c r="G544" s="458"/>
      <c r="H544" s="458"/>
      <c r="I544" s="458"/>
      <c r="J544" s="458"/>
      <c r="K544" s="458"/>
      <c r="L544" s="458"/>
      <c r="M544" s="458"/>
      <c r="N544" s="458"/>
      <c r="O544" s="459"/>
      <c r="P544" s="455" t="s">
        <v>43</v>
      </c>
      <c r="Q544" s="456"/>
      <c r="R544" s="456"/>
      <c r="S544" s="456"/>
      <c r="T544" s="456"/>
      <c r="U544" s="456"/>
      <c r="V544" s="457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hidden="1" customHeight="1" x14ac:dyDescent="0.2">
      <c r="A545" s="448" t="s">
        <v>727</v>
      </c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  <c r="Z545" s="448"/>
      <c r="AA545" s="53"/>
      <c r="AB545" s="53"/>
      <c r="AC545" s="53"/>
    </row>
    <row r="546" spans="1:68" ht="16.5" hidden="1" customHeight="1" x14ac:dyDescent="0.25">
      <c r="A546" s="449" t="s">
        <v>727</v>
      </c>
      <c r="B546" s="449"/>
      <c r="C546" s="449"/>
      <c r="D546" s="449"/>
      <c r="E546" s="449"/>
      <c r="F546" s="449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/>
      <c r="Q546" s="449"/>
      <c r="R546" s="449"/>
      <c r="S546" s="449"/>
      <c r="T546" s="449"/>
      <c r="U546" s="449"/>
      <c r="V546" s="449"/>
      <c r="W546" s="449"/>
      <c r="X546" s="449"/>
      <c r="Y546" s="449"/>
      <c r="Z546" s="449"/>
      <c r="AA546" s="63"/>
      <c r="AB546" s="63"/>
      <c r="AC546" s="63"/>
    </row>
    <row r="547" spans="1:68" ht="14.25" hidden="1" customHeight="1" x14ac:dyDescent="0.25">
      <c r="A547" s="450" t="s">
        <v>123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64"/>
      <c r="AB547" s="64"/>
      <c r="AC547" s="64"/>
    </row>
    <row r="548" spans="1:68" ht="27" hidden="1" customHeight="1" x14ac:dyDescent="0.25">
      <c r="A548" s="61" t="s">
        <v>728</v>
      </c>
      <c r="B548" s="61" t="s">
        <v>729</v>
      </c>
      <c r="C548" s="35">
        <v>4301011763</v>
      </c>
      <c r="D548" s="451">
        <v>4640242181011</v>
      </c>
      <c r="E548" s="451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737" t="s">
        <v>730</v>
      </c>
      <c r="Q548" s="453"/>
      <c r="R548" s="453"/>
      <c r="S548" s="453"/>
      <c r="T548" s="454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hidden="1" customHeight="1" x14ac:dyDescent="0.25">
      <c r="A549" s="61" t="s">
        <v>731</v>
      </c>
      <c r="B549" s="61" t="s">
        <v>732</v>
      </c>
      <c r="C549" s="35">
        <v>4301011585</v>
      </c>
      <c r="D549" s="451">
        <v>4640242180441</v>
      </c>
      <c r="E549" s="451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738" t="s">
        <v>733</v>
      </c>
      <c r="Q549" s="453"/>
      <c r="R549" s="453"/>
      <c r="S549" s="453"/>
      <c r="T549" s="454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734</v>
      </c>
      <c r="B550" s="61" t="s">
        <v>735</v>
      </c>
      <c r="C550" s="35">
        <v>4301011584</v>
      </c>
      <c r="D550" s="451">
        <v>4640242180564</v>
      </c>
      <c r="E550" s="451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739" t="s">
        <v>736</v>
      </c>
      <c r="Q550" s="453"/>
      <c r="R550" s="453"/>
      <c r="S550" s="453"/>
      <c r="T550" s="454"/>
      <c r="U550" s="38" t="s">
        <v>48</v>
      </c>
      <c r="V550" s="38" t="s">
        <v>48</v>
      </c>
      <c r="W550" s="39" t="s">
        <v>0</v>
      </c>
      <c r="X550" s="57">
        <v>50</v>
      </c>
      <c r="Y550" s="54">
        <f t="shared" si="89"/>
        <v>60</v>
      </c>
      <c r="Z550" s="40">
        <f>IFERROR(IF(Y550=0,"",ROUNDUP(Y550/H550,0)*0.02175),"")</f>
        <v>0.10874999999999999</v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52</v>
      </c>
      <c r="BN550" s="76">
        <f t="shared" si="91"/>
        <v>62.400000000000006</v>
      </c>
      <c r="BO550" s="76">
        <f t="shared" si="92"/>
        <v>7.4404761904761904E-2</v>
      </c>
      <c r="BP550" s="76">
        <f t="shared" si="93"/>
        <v>8.9285714285714274E-2</v>
      </c>
    </row>
    <row r="551" spans="1:68" ht="27" hidden="1" customHeight="1" x14ac:dyDescent="0.25">
      <c r="A551" s="61" t="s">
        <v>737</v>
      </c>
      <c r="B551" s="61" t="s">
        <v>738</v>
      </c>
      <c r="C551" s="35">
        <v>4301011762</v>
      </c>
      <c r="D551" s="451">
        <v>4640242180922</v>
      </c>
      <c r="E551" s="451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740" t="s">
        <v>739</v>
      </c>
      <c r="Q551" s="453"/>
      <c r="R551" s="453"/>
      <c r="S551" s="453"/>
      <c r="T551" s="454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hidden="1" customHeight="1" x14ac:dyDescent="0.25">
      <c r="A552" s="61" t="s">
        <v>740</v>
      </c>
      <c r="B552" s="61" t="s">
        <v>741</v>
      </c>
      <c r="C552" s="35">
        <v>4301011764</v>
      </c>
      <c r="D552" s="451">
        <v>4640242181189</v>
      </c>
      <c r="E552" s="451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741" t="s">
        <v>742</v>
      </c>
      <c r="Q552" s="453"/>
      <c r="R552" s="453"/>
      <c r="S552" s="453"/>
      <c r="T552" s="454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hidden="1" customHeight="1" x14ac:dyDescent="0.25">
      <c r="A553" s="61" t="s">
        <v>743</v>
      </c>
      <c r="B553" s="61" t="s">
        <v>744</v>
      </c>
      <c r="C553" s="35">
        <v>4301011551</v>
      </c>
      <c r="D553" s="451">
        <v>4640242180038</v>
      </c>
      <c r="E553" s="451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742" t="s">
        <v>745</v>
      </c>
      <c r="Q553" s="453"/>
      <c r="R553" s="453"/>
      <c r="S553" s="453"/>
      <c r="T553" s="454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hidden="1" customHeight="1" x14ac:dyDescent="0.25">
      <c r="A554" s="61" t="s">
        <v>746</v>
      </c>
      <c r="B554" s="61" t="s">
        <v>747</v>
      </c>
      <c r="C554" s="35">
        <v>4301011765</v>
      </c>
      <c r="D554" s="451">
        <v>4640242181172</v>
      </c>
      <c r="E554" s="451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743" t="s">
        <v>748</v>
      </c>
      <c r="Q554" s="453"/>
      <c r="R554" s="453"/>
      <c r="S554" s="453"/>
      <c r="T554" s="454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x14ac:dyDescent="0.2">
      <c r="A555" s="458"/>
      <c r="B555" s="458"/>
      <c r="C555" s="458"/>
      <c r="D555" s="458"/>
      <c r="E555" s="458"/>
      <c r="F555" s="458"/>
      <c r="G555" s="458"/>
      <c r="H555" s="458"/>
      <c r="I555" s="458"/>
      <c r="J555" s="458"/>
      <c r="K555" s="458"/>
      <c r="L555" s="458"/>
      <c r="M555" s="458"/>
      <c r="N555" s="458"/>
      <c r="O555" s="459"/>
      <c r="P555" s="455" t="s">
        <v>43</v>
      </c>
      <c r="Q555" s="456"/>
      <c r="R555" s="456"/>
      <c r="S555" s="456"/>
      <c r="T555" s="456"/>
      <c r="U555" s="456"/>
      <c r="V555" s="457"/>
      <c r="W555" s="41" t="s">
        <v>42</v>
      </c>
      <c r="X555" s="42">
        <f>IFERROR(X548/H548,"0")+IFERROR(X549/H549,"0")+IFERROR(X550/H550,"0")+IFERROR(X551/H551,"0")+IFERROR(X552/H552,"0")+IFERROR(X553/H553,"0")+IFERROR(X554/H554,"0")</f>
        <v>4.166666666666667</v>
      </c>
      <c r="Y555" s="42">
        <f>IFERROR(Y548/H548,"0")+IFERROR(Y549/H549,"0")+IFERROR(Y550/H550,"0")+IFERROR(Y551/H551,"0")+IFERROR(Y552/H552,"0")+IFERROR(Y553/H553,"0")+IFERROR(Y554/H554,"0")</f>
        <v>5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0.10874999999999999</v>
      </c>
      <c r="AA555" s="65"/>
      <c r="AB555" s="65"/>
      <c r="AC555" s="65"/>
    </row>
    <row r="556" spans="1:68" x14ac:dyDescent="0.2">
      <c r="A556" s="458"/>
      <c r="B556" s="458"/>
      <c r="C556" s="458"/>
      <c r="D556" s="458"/>
      <c r="E556" s="458"/>
      <c r="F556" s="458"/>
      <c r="G556" s="458"/>
      <c r="H556" s="458"/>
      <c r="I556" s="458"/>
      <c r="J556" s="458"/>
      <c r="K556" s="458"/>
      <c r="L556" s="458"/>
      <c r="M556" s="458"/>
      <c r="N556" s="458"/>
      <c r="O556" s="459"/>
      <c r="P556" s="455" t="s">
        <v>43</v>
      </c>
      <c r="Q556" s="456"/>
      <c r="R556" s="456"/>
      <c r="S556" s="456"/>
      <c r="T556" s="456"/>
      <c r="U556" s="456"/>
      <c r="V556" s="457"/>
      <c r="W556" s="41" t="s">
        <v>0</v>
      </c>
      <c r="X556" s="42">
        <f>IFERROR(SUM(X548:X554),"0")</f>
        <v>50</v>
      </c>
      <c r="Y556" s="42">
        <f>IFERROR(SUM(Y548:Y554),"0")</f>
        <v>60</v>
      </c>
      <c r="Z556" s="41"/>
      <c r="AA556" s="65"/>
      <c r="AB556" s="65"/>
      <c r="AC556" s="65"/>
    </row>
    <row r="557" spans="1:68" ht="14.25" hidden="1" customHeight="1" x14ac:dyDescent="0.25">
      <c r="A557" s="450" t="s">
        <v>164</v>
      </c>
      <c r="B557" s="450"/>
      <c r="C557" s="450"/>
      <c r="D557" s="450"/>
      <c r="E557" s="450"/>
      <c r="F557" s="450"/>
      <c r="G557" s="450"/>
      <c r="H557" s="450"/>
      <c r="I557" s="450"/>
      <c r="J557" s="450"/>
      <c r="K557" s="450"/>
      <c r="L557" s="450"/>
      <c r="M557" s="450"/>
      <c r="N557" s="450"/>
      <c r="O557" s="450"/>
      <c r="P557" s="450"/>
      <c r="Q557" s="450"/>
      <c r="R557" s="450"/>
      <c r="S557" s="450"/>
      <c r="T557" s="450"/>
      <c r="U557" s="450"/>
      <c r="V557" s="450"/>
      <c r="W557" s="450"/>
      <c r="X557" s="450"/>
      <c r="Y557" s="450"/>
      <c r="Z557" s="450"/>
      <c r="AA557" s="64"/>
      <c r="AB557" s="64"/>
      <c r="AC557" s="64"/>
    </row>
    <row r="558" spans="1:68" ht="16.5" hidden="1" customHeight="1" x14ac:dyDescent="0.25">
      <c r="A558" s="61" t="s">
        <v>749</v>
      </c>
      <c r="B558" s="61" t="s">
        <v>750</v>
      </c>
      <c r="C558" s="35">
        <v>4301020269</v>
      </c>
      <c r="D558" s="451">
        <v>4640242180519</v>
      </c>
      <c r="E558" s="451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744" t="s">
        <v>751</v>
      </c>
      <c r="Q558" s="453"/>
      <c r="R558" s="453"/>
      <c r="S558" s="453"/>
      <c r="T558" s="454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hidden="1" customHeight="1" x14ac:dyDescent="0.25">
      <c r="A559" s="61" t="s">
        <v>752</v>
      </c>
      <c r="B559" s="61" t="s">
        <v>753</v>
      </c>
      <c r="C559" s="35">
        <v>4301020260</v>
      </c>
      <c r="D559" s="451">
        <v>4640242180526</v>
      </c>
      <c r="E559" s="451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745" t="s">
        <v>754</v>
      </c>
      <c r="Q559" s="453"/>
      <c r="R559" s="453"/>
      <c r="S559" s="453"/>
      <c r="T559" s="454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hidden="1" customHeight="1" x14ac:dyDescent="0.25">
      <c r="A560" s="61" t="s">
        <v>755</v>
      </c>
      <c r="B560" s="61" t="s">
        <v>756</v>
      </c>
      <c r="C560" s="35">
        <v>4301020309</v>
      </c>
      <c r="D560" s="451">
        <v>4640242180090</v>
      </c>
      <c r="E560" s="451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746" t="s">
        <v>757</v>
      </c>
      <c r="Q560" s="453"/>
      <c r="R560" s="453"/>
      <c r="S560" s="453"/>
      <c r="T560" s="454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hidden="1" customHeight="1" x14ac:dyDescent="0.25">
      <c r="A561" s="61" t="s">
        <v>758</v>
      </c>
      <c r="B561" s="61" t="s">
        <v>759</v>
      </c>
      <c r="C561" s="35">
        <v>4301020295</v>
      </c>
      <c r="D561" s="451">
        <v>4640242181363</v>
      </c>
      <c r="E561" s="451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747" t="s">
        <v>760</v>
      </c>
      <c r="Q561" s="453"/>
      <c r="R561" s="453"/>
      <c r="S561" s="453"/>
      <c r="T561" s="454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idden="1" x14ac:dyDescent="0.2">
      <c r="A562" s="458"/>
      <c r="B562" s="458"/>
      <c r="C562" s="458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9"/>
      <c r="P562" s="455" t="s">
        <v>43</v>
      </c>
      <c r="Q562" s="456"/>
      <c r="R562" s="456"/>
      <c r="S562" s="456"/>
      <c r="T562" s="456"/>
      <c r="U562" s="456"/>
      <c r="V562" s="457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hidden="1" x14ac:dyDescent="0.2">
      <c r="A563" s="458"/>
      <c r="B563" s="458"/>
      <c r="C563" s="458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9"/>
      <c r="P563" s="455" t="s">
        <v>43</v>
      </c>
      <c r="Q563" s="456"/>
      <c r="R563" s="456"/>
      <c r="S563" s="456"/>
      <c r="T563" s="456"/>
      <c r="U563" s="456"/>
      <c r="V563" s="457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hidden="1" customHeight="1" x14ac:dyDescent="0.25">
      <c r="A564" s="450" t="s">
        <v>79</v>
      </c>
      <c r="B564" s="450"/>
      <c r="C564" s="450"/>
      <c r="D564" s="450"/>
      <c r="E564" s="450"/>
      <c r="F564" s="450"/>
      <c r="G564" s="450"/>
      <c r="H564" s="450"/>
      <c r="I564" s="450"/>
      <c r="J564" s="450"/>
      <c r="K564" s="450"/>
      <c r="L564" s="450"/>
      <c r="M564" s="450"/>
      <c r="N564" s="450"/>
      <c r="O564" s="450"/>
      <c r="P564" s="450"/>
      <c r="Q564" s="450"/>
      <c r="R564" s="450"/>
      <c r="S564" s="450"/>
      <c r="T564" s="450"/>
      <c r="U564" s="450"/>
      <c r="V564" s="450"/>
      <c r="W564" s="450"/>
      <c r="X564" s="450"/>
      <c r="Y564" s="450"/>
      <c r="Z564" s="450"/>
      <c r="AA564" s="64"/>
      <c r="AB564" s="64"/>
      <c r="AC564" s="64"/>
    </row>
    <row r="565" spans="1:68" ht="27" hidden="1" customHeight="1" x14ac:dyDescent="0.25">
      <c r="A565" s="61" t="s">
        <v>761</v>
      </c>
      <c r="B565" s="61" t="s">
        <v>762</v>
      </c>
      <c r="C565" s="35">
        <v>4301031289</v>
      </c>
      <c r="D565" s="451">
        <v>4640242181615</v>
      </c>
      <c r="E565" s="451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748" t="s">
        <v>763</v>
      </c>
      <c r="Q565" s="453"/>
      <c r="R565" s="453"/>
      <c r="S565" s="453"/>
      <c r="T565" s="454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hidden="1" customHeight="1" x14ac:dyDescent="0.25">
      <c r="A566" s="61" t="s">
        <v>764</v>
      </c>
      <c r="B566" s="61" t="s">
        <v>765</v>
      </c>
      <c r="C566" s="35">
        <v>4301031285</v>
      </c>
      <c r="D566" s="451">
        <v>4640242181639</v>
      </c>
      <c r="E566" s="451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749" t="s">
        <v>766</v>
      </c>
      <c r="Q566" s="453"/>
      <c r="R566" s="453"/>
      <c r="S566" s="453"/>
      <c r="T566" s="454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hidden="1" customHeight="1" x14ac:dyDescent="0.25">
      <c r="A567" s="61" t="s">
        <v>767</v>
      </c>
      <c r="B567" s="61" t="s">
        <v>768</v>
      </c>
      <c r="C567" s="35">
        <v>4301031287</v>
      </c>
      <c r="D567" s="451">
        <v>4640242181622</v>
      </c>
      <c r="E567" s="451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750" t="s">
        <v>769</v>
      </c>
      <c r="Q567" s="453"/>
      <c r="R567" s="453"/>
      <c r="S567" s="453"/>
      <c r="T567" s="454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770</v>
      </c>
      <c r="B568" s="61" t="s">
        <v>771</v>
      </c>
      <c r="C568" s="35">
        <v>4301031280</v>
      </c>
      <c r="D568" s="451">
        <v>4640242180816</v>
      </c>
      <c r="E568" s="451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751" t="s">
        <v>772</v>
      </c>
      <c r="Q568" s="453"/>
      <c r="R568" s="453"/>
      <c r="S568" s="453"/>
      <c r="T568" s="454"/>
      <c r="U568" s="38" t="s">
        <v>48</v>
      </c>
      <c r="V568" s="38" t="s">
        <v>48</v>
      </c>
      <c r="W568" s="39" t="s">
        <v>0</v>
      </c>
      <c r="X568" s="57">
        <v>60</v>
      </c>
      <c r="Y568" s="54">
        <f t="shared" si="94"/>
        <v>63</v>
      </c>
      <c r="Z568" s="40">
        <f>IFERROR(IF(Y568=0,"",ROUNDUP(Y568/H568,0)*0.00753),"")</f>
        <v>0.11295000000000001</v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63.714285714285715</v>
      </c>
      <c r="BN568" s="76">
        <f t="shared" si="96"/>
        <v>66.900000000000006</v>
      </c>
      <c r="BO568" s="76">
        <f t="shared" si="97"/>
        <v>9.1575091575091569E-2</v>
      </c>
      <c r="BP568" s="76">
        <f t="shared" si="98"/>
        <v>9.6153846153846145E-2</v>
      </c>
    </row>
    <row r="569" spans="1:68" ht="27" customHeight="1" x14ac:dyDescent="0.25">
      <c r="A569" s="61" t="s">
        <v>773</v>
      </c>
      <c r="B569" s="61" t="s">
        <v>774</v>
      </c>
      <c r="C569" s="35">
        <v>4301031244</v>
      </c>
      <c r="D569" s="451">
        <v>4640242180595</v>
      </c>
      <c r="E569" s="451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752" t="s">
        <v>775</v>
      </c>
      <c r="Q569" s="453"/>
      <c r="R569" s="453"/>
      <c r="S569" s="453"/>
      <c r="T569" s="454"/>
      <c r="U569" s="38" t="s">
        <v>48</v>
      </c>
      <c r="V569" s="38" t="s">
        <v>48</v>
      </c>
      <c r="W569" s="39" t="s">
        <v>0</v>
      </c>
      <c r="X569" s="57">
        <v>410</v>
      </c>
      <c r="Y569" s="54">
        <f t="shared" si="94"/>
        <v>411.6</v>
      </c>
      <c r="Z569" s="40">
        <f>IFERROR(IF(Y569=0,"",ROUNDUP(Y569/H569,0)*0.00753),"")</f>
        <v>0.73794000000000004</v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435.38095238095235</v>
      </c>
      <c r="BN569" s="76">
        <f t="shared" si="96"/>
        <v>437.08</v>
      </c>
      <c r="BO569" s="76">
        <f t="shared" si="97"/>
        <v>0.62576312576312576</v>
      </c>
      <c r="BP569" s="76">
        <f t="shared" si="98"/>
        <v>0.62820512820512819</v>
      </c>
    </row>
    <row r="570" spans="1:68" ht="27" hidden="1" customHeight="1" x14ac:dyDescent="0.25">
      <c r="A570" s="61" t="s">
        <v>776</v>
      </c>
      <c r="B570" s="61" t="s">
        <v>777</v>
      </c>
      <c r="C570" s="35">
        <v>4301031200</v>
      </c>
      <c r="D570" s="451">
        <v>4640242180489</v>
      </c>
      <c r="E570" s="451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753" t="s">
        <v>778</v>
      </c>
      <c r="Q570" s="453"/>
      <c r="R570" s="453"/>
      <c r="S570" s="453"/>
      <c r="T570" s="454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x14ac:dyDescent="0.2">
      <c r="A571" s="458"/>
      <c r="B571" s="458"/>
      <c r="C571" s="458"/>
      <c r="D571" s="458"/>
      <c r="E571" s="458"/>
      <c r="F571" s="458"/>
      <c r="G571" s="458"/>
      <c r="H571" s="458"/>
      <c r="I571" s="458"/>
      <c r="J571" s="458"/>
      <c r="K571" s="458"/>
      <c r="L571" s="458"/>
      <c r="M571" s="458"/>
      <c r="N571" s="458"/>
      <c r="O571" s="459"/>
      <c r="P571" s="455" t="s">
        <v>43</v>
      </c>
      <c r="Q571" s="456"/>
      <c r="R571" s="456"/>
      <c r="S571" s="456"/>
      <c r="T571" s="456"/>
      <c r="U571" s="456"/>
      <c r="V571" s="457"/>
      <c r="W571" s="41" t="s">
        <v>42</v>
      </c>
      <c r="X571" s="42">
        <f>IFERROR(X565/H565,"0")+IFERROR(X566/H566,"0")+IFERROR(X567/H567,"0")+IFERROR(X568/H568,"0")+IFERROR(X569/H569,"0")+IFERROR(X570/H570,"0")</f>
        <v>111.9047619047619</v>
      </c>
      <c r="Y571" s="42">
        <f>IFERROR(Y565/H565,"0")+IFERROR(Y566/H566,"0")+IFERROR(Y567/H567,"0")+IFERROR(Y568/H568,"0")+IFERROR(Y569/H569,"0")+IFERROR(Y570/H570,"0")</f>
        <v>113</v>
      </c>
      <c r="Z571" s="42">
        <f>IFERROR(IF(Z565="",0,Z565),"0")+IFERROR(IF(Z566="",0,Z566),"0")+IFERROR(IF(Z567="",0,Z567),"0")+IFERROR(IF(Z568="",0,Z568),"0")+IFERROR(IF(Z569="",0,Z569),"0")+IFERROR(IF(Z570="",0,Z570),"0")</f>
        <v>0.85089000000000004</v>
      </c>
      <c r="AA571" s="65"/>
      <c r="AB571" s="65"/>
      <c r="AC571" s="65"/>
    </row>
    <row r="572" spans="1:68" x14ac:dyDescent="0.2">
      <c r="A572" s="458"/>
      <c r="B572" s="458"/>
      <c r="C572" s="458"/>
      <c r="D572" s="458"/>
      <c r="E572" s="458"/>
      <c r="F572" s="458"/>
      <c r="G572" s="458"/>
      <c r="H572" s="458"/>
      <c r="I572" s="458"/>
      <c r="J572" s="458"/>
      <c r="K572" s="458"/>
      <c r="L572" s="458"/>
      <c r="M572" s="458"/>
      <c r="N572" s="458"/>
      <c r="O572" s="459"/>
      <c r="P572" s="455" t="s">
        <v>43</v>
      </c>
      <c r="Q572" s="456"/>
      <c r="R572" s="456"/>
      <c r="S572" s="456"/>
      <c r="T572" s="456"/>
      <c r="U572" s="456"/>
      <c r="V572" s="457"/>
      <c r="W572" s="41" t="s">
        <v>0</v>
      </c>
      <c r="X572" s="42">
        <f>IFERROR(SUM(X565:X570),"0")</f>
        <v>470</v>
      </c>
      <c r="Y572" s="42">
        <f>IFERROR(SUM(Y565:Y570),"0")</f>
        <v>474.6</v>
      </c>
      <c r="Z572" s="41"/>
      <c r="AA572" s="65"/>
      <c r="AB572" s="65"/>
      <c r="AC572" s="65"/>
    </row>
    <row r="573" spans="1:68" ht="14.25" hidden="1" customHeight="1" x14ac:dyDescent="0.25">
      <c r="A573" s="450" t="s">
        <v>84</v>
      </c>
      <c r="B573" s="450"/>
      <c r="C573" s="450"/>
      <c r="D573" s="450"/>
      <c r="E573" s="450"/>
      <c r="F573" s="450"/>
      <c r="G573" s="450"/>
      <c r="H573" s="450"/>
      <c r="I573" s="450"/>
      <c r="J573" s="450"/>
      <c r="K573" s="450"/>
      <c r="L573" s="450"/>
      <c r="M573" s="450"/>
      <c r="N573" s="450"/>
      <c r="O573" s="450"/>
      <c r="P573" s="450"/>
      <c r="Q573" s="450"/>
      <c r="R573" s="450"/>
      <c r="S573" s="450"/>
      <c r="T573" s="450"/>
      <c r="U573" s="450"/>
      <c r="V573" s="450"/>
      <c r="W573" s="450"/>
      <c r="X573" s="450"/>
      <c r="Y573" s="450"/>
      <c r="Z573" s="450"/>
      <c r="AA573" s="64"/>
      <c r="AB573" s="64"/>
      <c r="AC573" s="64"/>
    </row>
    <row r="574" spans="1:68" ht="27" hidden="1" customHeight="1" x14ac:dyDescent="0.25">
      <c r="A574" s="61" t="s">
        <v>779</v>
      </c>
      <c r="B574" s="61" t="s">
        <v>780</v>
      </c>
      <c r="C574" s="35">
        <v>4301051746</v>
      </c>
      <c r="D574" s="451">
        <v>4640242180533</v>
      </c>
      <c r="E574" s="451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754" t="s">
        <v>781</v>
      </c>
      <c r="Q574" s="453"/>
      <c r="R574" s="453"/>
      <c r="S574" s="453"/>
      <c r="T574" s="454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hidden="1" customHeight="1" x14ac:dyDescent="0.25">
      <c r="A575" s="61" t="s">
        <v>782</v>
      </c>
      <c r="B575" s="61" t="s">
        <v>783</v>
      </c>
      <c r="C575" s="35">
        <v>4301051510</v>
      </c>
      <c r="D575" s="451">
        <v>4640242180540</v>
      </c>
      <c r="E575" s="451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755" t="s">
        <v>784</v>
      </c>
      <c r="Q575" s="453"/>
      <c r="R575" s="453"/>
      <c r="S575" s="453"/>
      <c r="T575" s="454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idden="1" x14ac:dyDescent="0.2">
      <c r="A576" s="458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9"/>
      <c r="P576" s="455" t="s">
        <v>43</v>
      </c>
      <c r="Q576" s="456"/>
      <c r="R576" s="456"/>
      <c r="S576" s="456"/>
      <c r="T576" s="456"/>
      <c r="U576" s="456"/>
      <c r="V576" s="457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hidden="1" x14ac:dyDescent="0.2">
      <c r="A577" s="458"/>
      <c r="B577" s="458"/>
      <c r="C577" s="458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9"/>
      <c r="P577" s="455" t="s">
        <v>43</v>
      </c>
      <c r="Q577" s="456"/>
      <c r="R577" s="456"/>
      <c r="S577" s="456"/>
      <c r="T577" s="456"/>
      <c r="U577" s="456"/>
      <c r="V577" s="457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hidden="1" customHeight="1" x14ac:dyDescent="0.25">
      <c r="A578" s="450" t="s">
        <v>194</v>
      </c>
      <c r="B578" s="450"/>
      <c r="C578" s="450"/>
      <c r="D578" s="450"/>
      <c r="E578" s="450"/>
      <c r="F578" s="450"/>
      <c r="G578" s="450"/>
      <c r="H578" s="450"/>
      <c r="I578" s="450"/>
      <c r="J578" s="450"/>
      <c r="K578" s="450"/>
      <c r="L578" s="450"/>
      <c r="M578" s="450"/>
      <c r="N578" s="450"/>
      <c r="O578" s="450"/>
      <c r="P578" s="450"/>
      <c r="Q578" s="450"/>
      <c r="R578" s="450"/>
      <c r="S578" s="450"/>
      <c r="T578" s="450"/>
      <c r="U578" s="450"/>
      <c r="V578" s="450"/>
      <c r="W578" s="450"/>
      <c r="X578" s="450"/>
      <c r="Y578" s="450"/>
      <c r="Z578" s="450"/>
      <c r="AA578" s="64"/>
      <c r="AB578" s="64"/>
      <c r="AC578" s="64"/>
    </row>
    <row r="579" spans="1:68" ht="27" hidden="1" customHeight="1" x14ac:dyDescent="0.25">
      <c r="A579" s="61" t="s">
        <v>785</v>
      </c>
      <c r="B579" s="61" t="s">
        <v>786</v>
      </c>
      <c r="C579" s="35">
        <v>4301060408</v>
      </c>
      <c r="D579" s="451">
        <v>4640242180120</v>
      </c>
      <c r="E579" s="451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756" t="s">
        <v>787</v>
      </c>
      <c r="Q579" s="453"/>
      <c r="R579" s="453"/>
      <c r="S579" s="453"/>
      <c r="T579" s="454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hidden="1" customHeight="1" x14ac:dyDescent="0.25">
      <c r="A580" s="61" t="s">
        <v>785</v>
      </c>
      <c r="B580" s="61" t="s">
        <v>788</v>
      </c>
      <c r="C580" s="35">
        <v>4301060354</v>
      </c>
      <c r="D580" s="451">
        <v>4640242180120</v>
      </c>
      <c r="E580" s="451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757" t="s">
        <v>789</v>
      </c>
      <c r="Q580" s="453"/>
      <c r="R580" s="453"/>
      <c r="S580" s="453"/>
      <c r="T580" s="454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hidden="1" customHeight="1" x14ac:dyDescent="0.25">
      <c r="A581" s="61" t="s">
        <v>790</v>
      </c>
      <c r="B581" s="61" t="s">
        <v>791</v>
      </c>
      <c r="C581" s="35">
        <v>4301060407</v>
      </c>
      <c r="D581" s="451">
        <v>4640242180137</v>
      </c>
      <c r="E581" s="451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758" t="s">
        <v>792</v>
      </c>
      <c r="Q581" s="453"/>
      <c r="R581" s="453"/>
      <c r="S581" s="453"/>
      <c r="T581" s="454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hidden="1" customHeight="1" x14ac:dyDescent="0.25">
      <c r="A582" s="61" t="s">
        <v>790</v>
      </c>
      <c r="B582" s="61" t="s">
        <v>793</v>
      </c>
      <c r="C582" s="35">
        <v>4301060355</v>
      </c>
      <c r="D582" s="451">
        <v>4640242180137</v>
      </c>
      <c r="E582" s="451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759" t="s">
        <v>794</v>
      </c>
      <c r="Q582" s="453"/>
      <c r="R582" s="453"/>
      <c r="S582" s="453"/>
      <c r="T582" s="454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idden="1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9"/>
      <c r="P583" s="455" t="s">
        <v>43</v>
      </c>
      <c r="Q583" s="456"/>
      <c r="R583" s="456"/>
      <c r="S583" s="456"/>
      <c r="T583" s="456"/>
      <c r="U583" s="456"/>
      <c r="V583" s="457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hidden="1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9"/>
      <c r="P584" s="455" t="s">
        <v>43</v>
      </c>
      <c r="Q584" s="456"/>
      <c r="R584" s="456"/>
      <c r="S584" s="456"/>
      <c r="T584" s="456"/>
      <c r="U584" s="456"/>
      <c r="V584" s="457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hidden="1" customHeight="1" x14ac:dyDescent="0.25">
      <c r="A585" s="449" t="s">
        <v>795</v>
      </c>
      <c r="B585" s="449"/>
      <c r="C585" s="449"/>
      <c r="D585" s="449"/>
      <c r="E585" s="449"/>
      <c r="F585" s="449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/>
      <c r="Q585" s="449"/>
      <c r="R585" s="449"/>
      <c r="S585" s="449"/>
      <c r="T585" s="449"/>
      <c r="U585" s="449"/>
      <c r="V585" s="449"/>
      <c r="W585" s="449"/>
      <c r="X585" s="449"/>
      <c r="Y585" s="449"/>
      <c r="Z585" s="449"/>
      <c r="AA585" s="63"/>
      <c r="AB585" s="63"/>
      <c r="AC585" s="63"/>
    </row>
    <row r="586" spans="1:68" ht="14.25" hidden="1" customHeight="1" x14ac:dyDescent="0.25">
      <c r="A586" s="450" t="s">
        <v>123</v>
      </c>
      <c r="B586" s="450"/>
      <c r="C586" s="450"/>
      <c r="D586" s="450"/>
      <c r="E586" s="450"/>
      <c r="F586" s="450"/>
      <c r="G586" s="450"/>
      <c r="H586" s="450"/>
      <c r="I586" s="450"/>
      <c r="J586" s="450"/>
      <c r="K586" s="450"/>
      <c r="L586" s="450"/>
      <c r="M586" s="450"/>
      <c r="N586" s="450"/>
      <c r="O586" s="450"/>
      <c r="P586" s="450"/>
      <c r="Q586" s="450"/>
      <c r="R586" s="450"/>
      <c r="S586" s="450"/>
      <c r="T586" s="450"/>
      <c r="U586" s="450"/>
      <c r="V586" s="450"/>
      <c r="W586" s="450"/>
      <c r="X586" s="450"/>
      <c r="Y586" s="450"/>
      <c r="Z586" s="450"/>
      <c r="AA586" s="64"/>
      <c r="AB586" s="64"/>
      <c r="AC586" s="64"/>
    </row>
    <row r="587" spans="1:68" ht="27" hidden="1" customHeight="1" x14ac:dyDescent="0.25">
      <c r="A587" s="61" t="s">
        <v>796</v>
      </c>
      <c r="B587" s="61" t="s">
        <v>797</v>
      </c>
      <c r="C587" s="35">
        <v>4301011951</v>
      </c>
      <c r="D587" s="451">
        <v>4640242180045</v>
      </c>
      <c r="E587" s="451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760" t="s">
        <v>798</v>
      </c>
      <c r="Q587" s="453"/>
      <c r="R587" s="453"/>
      <c r="S587" s="453"/>
      <c r="T587" s="454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hidden="1" customHeight="1" x14ac:dyDescent="0.25">
      <c r="A588" s="61" t="s">
        <v>799</v>
      </c>
      <c r="B588" s="61" t="s">
        <v>800</v>
      </c>
      <c r="C588" s="35">
        <v>4301011950</v>
      </c>
      <c r="D588" s="451">
        <v>4640242180601</v>
      </c>
      <c r="E588" s="451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761" t="s">
        <v>801</v>
      </c>
      <c r="Q588" s="453"/>
      <c r="R588" s="453"/>
      <c r="S588" s="453"/>
      <c r="T588" s="454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hidden="1" x14ac:dyDescent="0.2">
      <c r="A589" s="458"/>
      <c r="B589" s="458"/>
      <c r="C589" s="458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459"/>
      <c r="P589" s="455" t="s">
        <v>43</v>
      </c>
      <c r="Q589" s="456"/>
      <c r="R589" s="456"/>
      <c r="S589" s="456"/>
      <c r="T589" s="456"/>
      <c r="U589" s="456"/>
      <c r="V589" s="457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hidden="1" x14ac:dyDescent="0.2">
      <c r="A590" s="458"/>
      <c r="B590" s="458"/>
      <c r="C590" s="458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459"/>
      <c r="P590" s="455" t="s">
        <v>43</v>
      </c>
      <c r="Q590" s="456"/>
      <c r="R590" s="456"/>
      <c r="S590" s="456"/>
      <c r="T590" s="456"/>
      <c r="U590" s="456"/>
      <c r="V590" s="457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hidden="1" customHeight="1" x14ac:dyDescent="0.25">
      <c r="A591" s="450" t="s">
        <v>164</v>
      </c>
      <c r="B591" s="450"/>
      <c r="C591" s="450"/>
      <c r="D591" s="450"/>
      <c r="E591" s="450"/>
      <c r="F591" s="450"/>
      <c r="G591" s="450"/>
      <c r="H591" s="450"/>
      <c r="I591" s="450"/>
      <c r="J591" s="450"/>
      <c r="K591" s="450"/>
      <c r="L591" s="450"/>
      <c r="M591" s="450"/>
      <c r="N591" s="450"/>
      <c r="O591" s="450"/>
      <c r="P591" s="450"/>
      <c r="Q591" s="450"/>
      <c r="R591" s="450"/>
      <c r="S591" s="450"/>
      <c r="T591" s="450"/>
      <c r="U591" s="450"/>
      <c r="V591" s="450"/>
      <c r="W591" s="450"/>
      <c r="X591" s="450"/>
      <c r="Y591" s="450"/>
      <c r="Z591" s="450"/>
      <c r="AA591" s="64"/>
      <c r="AB591" s="64"/>
      <c r="AC591" s="64"/>
    </row>
    <row r="592" spans="1:68" ht="27" hidden="1" customHeight="1" x14ac:dyDescent="0.25">
      <c r="A592" s="61" t="s">
        <v>802</v>
      </c>
      <c r="B592" s="61" t="s">
        <v>803</v>
      </c>
      <c r="C592" s="35">
        <v>4301020314</v>
      </c>
      <c r="D592" s="451">
        <v>4640242180090</v>
      </c>
      <c r="E592" s="451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762" t="s">
        <v>804</v>
      </c>
      <c r="Q592" s="453"/>
      <c r="R592" s="453"/>
      <c r="S592" s="453"/>
      <c r="T592" s="454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hidden="1" x14ac:dyDescent="0.2">
      <c r="A593" s="458"/>
      <c r="B593" s="458"/>
      <c r="C593" s="458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459"/>
      <c r="P593" s="455" t="s">
        <v>43</v>
      </c>
      <c r="Q593" s="456"/>
      <c r="R593" s="456"/>
      <c r="S593" s="456"/>
      <c r="T593" s="456"/>
      <c r="U593" s="456"/>
      <c r="V593" s="457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hidden="1" x14ac:dyDescent="0.2">
      <c r="A594" s="458"/>
      <c r="B594" s="458"/>
      <c r="C594" s="458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459"/>
      <c r="P594" s="455" t="s">
        <v>43</v>
      </c>
      <c r="Q594" s="456"/>
      <c r="R594" s="456"/>
      <c r="S594" s="456"/>
      <c r="T594" s="456"/>
      <c r="U594" s="456"/>
      <c r="V594" s="457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hidden="1" customHeight="1" x14ac:dyDescent="0.25">
      <c r="A595" s="450" t="s">
        <v>79</v>
      </c>
      <c r="B595" s="450"/>
      <c r="C595" s="450"/>
      <c r="D595" s="450"/>
      <c r="E595" s="450"/>
      <c r="F595" s="450"/>
      <c r="G595" s="450"/>
      <c r="H595" s="450"/>
      <c r="I595" s="450"/>
      <c r="J595" s="450"/>
      <c r="K595" s="450"/>
      <c r="L595" s="450"/>
      <c r="M595" s="450"/>
      <c r="N595" s="450"/>
      <c r="O595" s="450"/>
      <c r="P595" s="450"/>
      <c r="Q595" s="450"/>
      <c r="R595" s="450"/>
      <c r="S595" s="450"/>
      <c r="T595" s="450"/>
      <c r="U595" s="450"/>
      <c r="V595" s="450"/>
      <c r="W595" s="450"/>
      <c r="X595" s="450"/>
      <c r="Y595" s="450"/>
      <c r="Z595" s="450"/>
      <c r="AA595" s="64"/>
      <c r="AB595" s="64"/>
      <c r="AC595" s="64"/>
    </row>
    <row r="596" spans="1:68" ht="27" hidden="1" customHeight="1" x14ac:dyDescent="0.25">
      <c r="A596" s="61" t="s">
        <v>805</v>
      </c>
      <c r="B596" s="61" t="s">
        <v>806</v>
      </c>
      <c r="C596" s="35">
        <v>4301031321</v>
      </c>
      <c r="D596" s="451">
        <v>4640242180076</v>
      </c>
      <c r="E596" s="451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763" t="s">
        <v>807</v>
      </c>
      <c r="Q596" s="453"/>
      <c r="R596" s="453"/>
      <c r="S596" s="453"/>
      <c r="T596" s="454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hidden="1" x14ac:dyDescent="0.2">
      <c r="A597" s="458"/>
      <c r="B597" s="458"/>
      <c r="C597" s="458"/>
      <c r="D597" s="458"/>
      <c r="E597" s="458"/>
      <c r="F597" s="458"/>
      <c r="G597" s="458"/>
      <c r="H597" s="458"/>
      <c r="I597" s="458"/>
      <c r="J597" s="458"/>
      <c r="K597" s="458"/>
      <c r="L597" s="458"/>
      <c r="M597" s="458"/>
      <c r="N597" s="458"/>
      <c r="O597" s="459"/>
      <c r="P597" s="455" t="s">
        <v>43</v>
      </c>
      <c r="Q597" s="456"/>
      <c r="R597" s="456"/>
      <c r="S597" s="456"/>
      <c r="T597" s="456"/>
      <c r="U597" s="456"/>
      <c r="V597" s="457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hidden="1" x14ac:dyDescent="0.2">
      <c r="A598" s="458"/>
      <c r="B598" s="458"/>
      <c r="C598" s="458"/>
      <c r="D598" s="458"/>
      <c r="E598" s="458"/>
      <c r="F598" s="458"/>
      <c r="G598" s="458"/>
      <c r="H598" s="458"/>
      <c r="I598" s="458"/>
      <c r="J598" s="458"/>
      <c r="K598" s="458"/>
      <c r="L598" s="458"/>
      <c r="M598" s="458"/>
      <c r="N598" s="458"/>
      <c r="O598" s="459"/>
      <c r="P598" s="455" t="s">
        <v>43</v>
      </c>
      <c r="Q598" s="456"/>
      <c r="R598" s="456"/>
      <c r="S598" s="456"/>
      <c r="T598" s="456"/>
      <c r="U598" s="456"/>
      <c r="V598" s="457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hidden="1" customHeight="1" x14ac:dyDescent="0.25">
      <c r="A599" s="450" t="s">
        <v>84</v>
      </c>
      <c r="B599" s="450"/>
      <c r="C599" s="450"/>
      <c r="D599" s="450"/>
      <c r="E599" s="450"/>
      <c r="F599" s="450"/>
      <c r="G599" s="450"/>
      <c r="H599" s="450"/>
      <c r="I599" s="450"/>
      <c r="J599" s="450"/>
      <c r="K599" s="450"/>
      <c r="L599" s="450"/>
      <c r="M599" s="450"/>
      <c r="N599" s="450"/>
      <c r="O599" s="450"/>
      <c r="P599" s="450"/>
      <c r="Q599" s="450"/>
      <c r="R599" s="450"/>
      <c r="S599" s="450"/>
      <c r="T599" s="450"/>
      <c r="U599" s="450"/>
      <c r="V599" s="450"/>
      <c r="W599" s="450"/>
      <c r="X599" s="450"/>
      <c r="Y599" s="450"/>
      <c r="Z599" s="450"/>
      <c r="AA599" s="64"/>
      <c r="AB599" s="64"/>
      <c r="AC599" s="64"/>
    </row>
    <row r="600" spans="1:68" ht="27" hidden="1" customHeight="1" x14ac:dyDescent="0.25">
      <c r="A600" s="61" t="s">
        <v>808</v>
      </c>
      <c r="B600" s="61" t="s">
        <v>809</v>
      </c>
      <c r="C600" s="35">
        <v>4301051780</v>
      </c>
      <c r="D600" s="451">
        <v>4640242180106</v>
      </c>
      <c r="E600" s="451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764" t="s">
        <v>810</v>
      </c>
      <c r="Q600" s="453"/>
      <c r="R600" s="453"/>
      <c r="S600" s="453"/>
      <c r="T600" s="454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hidden="1" x14ac:dyDescent="0.2">
      <c r="A601" s="458"/>
      <c r="B601" s="458"/>
      <c r="C601" s="458"/>
      <c r="D601" s="458"/>
      <c r="E601" s="458"/>
      <c r="F601" s="458"/>
      <c r="G601" s="458"/>
      <c r="H601" s="458"/>
      <c r="I601" s="458"/>
      <c r="J601" s="458"/>
      <c r="K601" s="458"/>
      <c r="L601" s="458"/>
      <c r="M601" s="458"/>
      <c r="N601" s="458"/>
      <c r="O601" s="459"/>
      <c r="P601" s="455" t="s">
        <v>43</v>
      </c>
      <c r="Q601" s="456"/>
      <c r="R601" s="456"/>
      <c r="S601" s="456"/>
      <c r="T601" s="456"/>
      <c r="U601" s="456"/>
      <c r="V601" s="457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hidden="1" x14ac:dyDescent="0.2">
      <c r="A602" s="458"/>
      <c r="B602" s="458"/>
      <c r="C602" s="458"/>
      <c r="D602" s="458"/>
      <c r="E602" s="458"/>
      <c r="F602" s="458"/>
      <c r="G602" s="458"/>
      <c r="H602" s="458"/>
      <c r="I602" s="458"/>
      <c r="J602" s="458"/>
      <c r="K602" s="458"/>
      <c r="L602" s="458"/>
      <c r="M602" s="458"/>
      <c r="N602" s="458"/>
      <c r="O602" s="459"/>
      <c r="P602" s="455" t="s">
        <v>43</v>
      </c>
      <c r="Q602" s="456"/>
      <c r="R602" s="456"/>
      <c r="S602" s="456"/>
      <c r="T602" s="456"/>
      <c r="U602" s="456"/>
      <c r="V602" s="457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458"/>
      <c r="B603" s="458"/>
      <c r="C603" s="458"/>
      <c r="D603" s="458"/>
      <c r="E603" s="458"/>
      <c r="F603" s="458"/>
      <c r="G603" s="458"/>
      <c r="H603" s="458"/>
      <c r="I603" s="458"/>
      <c r="J603" s="458"/>
      <c r="K603" s="458"/>
      <c r="L603" s="458"/>
      <c r="M603" s="458"/>
      <c r="N603" s="458"/>
      <c r="O603" s="768"/>
      <c r="P603" s="765" t="s">
        <v>36</v>
      </c>
      <c r="Q603" s="766"/>
      <c r="R603" s="766"/>
      <c r="S603" s="766"/>
      <c r="T603" s="766"/>
      <c r="U603" s="766"/>
      <c r="V603" s="767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17871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18018.02</v>
      </c>
      <c r="Z603" s="41"/>
      <c r="AA603" s="65"/>
      <c r="AB603" s="65"/>
      <c r="AC603" s="65"/>
    </row>
    <row r="604" spans="1:68" x14ac:dyDescent="0.2">
      <c r="A604" s="458"/>
      <c r="B604" s="458"/>
      <c r="C604" s="458"/>
      <c r="D604" s="458"/>
      <c r="E604" s="458"/>
      <c r="F604" s="458"/>
      <c r="G604" s="458"/>
      <c r="H604" s="458"/>
      <c r="I604" s="458"/>
      <c r="J604" s="458"/>
      <c r="K604" s="458"/>
      <c r="L604" s="458"/>
      <c r="M604" s="458"/>
      <c r="N604" s="458"/>
      <c r="O604" s="768"/>
      <c r="P604" s="765" t="s">
        <v>37</v>
      </c>
      <c r="Q604" s="766"/>
      <c r="R604" s="766"/>
      <c r="S604" s="766"/>
      <c r="T604" s="766"/>
      <c r="U604" s="766"/>
      <c r="V604" s="767"/>
      <c r="W604" s="41" t="s">
        <v>0</v>
      </c>
      <c r="X604" s="42">
        <f>IFERROR(SUM(BM22:BM600),"0")</f>
        <v>18840.193197031713</v>
      </c>
      <c r="Y604" s="42">
        <f>IFERROR(SUM(BN22:BN600),"0")</f>
        <v>18996.016000000007</v>
      </c>
      <c r="Z604" s="41"/>
      <c r="AA604" s="65"/>
      <c r="AB604" s="65"/>
      <c r="AC604" s="65"/>
    </row>
    <row r="605" spans="1:68" x14ac:dyDescent="0.2">
      <c r="A605" s="458"/>
      <c r="B605" s="458"/>
      <c r="C605" s="458"/>
      <c r="D605" s="458"/>
      <c r="E605" s="458"/>
      <c r="F605" s="458"/>
      <c r="G605" s="458"/>
      <c r="H605" s="458"/>
      <c r="I605" s="458"/>
      <c r="J605" s="458"/>
      <c r="K605" s="458"/>
      <c r="L605" s="458"/>
      <c r="M605" s="458"/>
      <c r="N605" s="458"/>
      <c r="O605" s="768"/>
      <c r="P605" s="765" t="s">
        <v>38</v>
      </c>
      <c r="Q605" s="766"/>
      <c r="R605" s="766"/>
      <c r="S605" s="766"/>
      <c r="T605" s="766"/>
      <c r="U605" s="766"/>
      <c r="V605" s="767"/>
      <c r="W605" s="41" t="s">
        <v>23</v>
      </c>
      <c r="X605" s="43">
        <f>ROUNDUP(SUM(BO22:BO600),0)</f>
        <v>33</v>
      </c>
      <c r="Y605" s="43">
        <f>ROUNDUP(SUM(BP22:BP600),0)</f>
        <v>33</v>
      </c>
      <c r="Z605" s="41"/>
      <c r="AA605" s="65"/>
      <c r="AB605" s="65"/>
      <c r="AC605" s="65"/>
    </row>
    <row r="606" spans="1:68" x14ac:dyDescent="0.2">
      <c r="A606" s="458"/>
      <c r="B606" s="458"/>
      <c r="C606" s="458"/>
      <c r="D606" s="458"/>
      <c r="E606" s="458"/>
      <c r="F606" s="458"/>
      <c r="G606" s="458"/>
      <c r="H606" s="458"/>
      <c r="I606" s="458"/>
      <c r="J606" s="458"/>
      <c r="K606" s="458"/>
      <c r="L606" s="458"/>
      <c r="M606" s="458"/>
      <c r="N606" s="458"/>
      <c r="O606" s="768"/>
      <c r="P606" s="765" t="s">
        <v>39</v>
      </c>
      <c r="Q606" s="766"/>
      <c r="R606" s="766"/>
      <c r="S606" s="766"/>
      <c r="T606" s="766"/>
      <c r="U606" s="766"/>
      <c r="V606" s="767"/>
      <c r="W606" s="41" t="s">
        <v>0</v>
      </c>
      <c r="X606" s="42">
        <f>GrossWeightTotal+PalletQtyTotal*25</f>
        <v>19665.193197031713</v>
      </c>
      <c r="Y606" s="42">
        <f>GrossWeightTotalR+PalletQtyTotalR*25</f>
        <v>19821.016000000007</v>
      </c>
      <c r="Z606" s="41"/>
      <c r="AA606" s="65"/>
      <c r="AB606" s="65"/>
      <c r="AC606" s="65"/>
    </row>
    <row r="607" spans="1:68" x14ac:dyDescent="0.2">
      <c r="A607" s="458"/>
      <c r="B607" s="458"/>
      <c r="C607" s="458"/>
      <c r="D607" s="458"/>
      <c r="E607" s="458"/>
      <c r="F607" s="458"/>
      <c r="G607" s="458"/>
      <c r="H607" s="458"/>
      <c r="I607" s="458"/>
      <c r="J607" s="458"/>
      <c r="K607" s="458"/>
      <c r="L607" s="458"/>
      <c r="M607" s="458"/>
      <c r="N607" s="458"/>
      <c r="O607" s="768"/>
      <c r="P607" s="765" t="s">
        <v>40</v>
      </c>
      <c r="Q607" s="766"/>
      <c r="R607" s="766"/>
      <c r="S607" s="766"/>
      <c r="T607" s="766"/>
      <c r="U607" s="766"/>
      <c r="V607" s="767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2439.8080836217132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2462</v>
      </c>
      <c r="Z607" s="41"/>
      <c r="AA607" s="65"/>
      <c r="AB607" s="65"/>
      <c r="AC607" s="65"/>
    </row>
    <row r="608" spans="1:68" ht="14.25" hidden="1" x14ac:dyDescent="0.2">
      <c r="A608" s="458"/>
      <c r="B608" s="458"/>
      <c r="C608" s="458"/>
      <c r="D608" s="458"/>
      <c r="E608" s="458"/>
      <c r="F608" s="458"/>
      <c r="G608" s="458"/>
      <c r="H608" s="458"/>
      <c r="I608" s="458"/>
      <c r="J608" s="458"/>
      <c r="K608" s="458"/>
      <c r="L608" s="458"/>
      <c r="M608" s="458"/>
      <c r="N608" s="458"/>
      <c r="O608" s="768"/>
      <c r="P608" s="765" t="s">
        <v>41</v>
      </c>
      <c r="Q608" s="766"/>
      <c r="R608" s="766"/>
      <c r="S608" s="766"/>
      <c r="T608" s="766"/>
      <c r="U608" s="766"/>
      <c r="V608" s="767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37.781009999999988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769" t="s">
        <v>121</v>
      </c>
      <c r="D610" s="769" t="s">
        <v>121</v>
      </c>
      <c r="E610" s="769" t="s">
        <v>121</v>
      </c>
      <c r="F610" s="769" t="s">
        <v>121</v>
      </c>
      <c r="G610" s="769" t="s">
        <v>121</v>
      </c>
      <c r="H610" s="769" t="s">
        <v>121</v>
      </c>
      <c r="I610" s="769" t="s">
        <v>280</v>
      </c>
      <c r="J610" s="769" t="s">
        <v>280</v>
      </c>
      <c r="K610" s="769" t="s">
        <v>280</v>
      </c>
      <c r="L610" s="770"/>
      <c r="M610" s="769" t="s">
        <v>280</v>
      </c>
      <c r="N610" s="770"/>
      <c r="O610" s="769" t="s">
        <v>280</v>
      </c>
      <c r="P610" s="769" t="s">
        <v>280</v>
      </c>
      <c r="Q610" s="769" t="s">
        <v>280</v>
      </c>
      <c r="R610" s="769" t="s">
        <v>280</v>
      </c>
      <c r="S610" s="769" t="s">
        <v>280</v>
      </c>
      <c r="T610" s="769" t="s">
        <v>280</v>
      </c>
      <c r="U610" s="769" t="s">
        <v>280</v>
      </c>
      <c r="V610" s="769" t="s">
        <v>280</v>
      </c>
      <c r="W610" s="769" t="s">
        <v>524</v>
      </c>
      <c r="X610" s="769" t="s">
        <v>524</v>
      </c>
      <c r="Y610" s="769" t="s">
        <v>579</v>
      </c>
      <c r="Z610" s="769" t="s">
        <v>579</v>
      </c>
      <c r="AA610" s="769" t="s">
        <v>579</v>
      </c>
      <c r="AB610" s="769" t="s">
        <v>579</v>
      </c>
      <c r="AC610" s="78" t="s">
        <v>683</v>
      </c>
      <c r="AD610" s="769" t="s">
        <v>727</v>
      </c>
      <c r="AE610" s="769" t="s">
        <v>727</v>
      </c>
      <c r="AF610" s="1"/>
    </row>
    <row r="611" spans="1:32" ht="14.25" customHeight="1" thickTop="1" x14ac:dyDescent="0.2">
      <c r="A611" s="771" t="s">
        <v>10</v>
      </c>
      <c r="B611" s="769" t="s">
        <v>78</v>
      </c>
      <c r="C611" s="769" t="s">
        <v>122</v>
      </c>
      <c r="D611" s="769" t="s">
        <v>144</v>
      </c>
      <c r="E611" s="769" t="s">
        <v>200</v>
      </c>
      <c r="F611" s="769" t="s">
        <v>217</v>
      </c>
      <c r="G611" s="769" t="s">
        <v>248</v>
      </c>
      <c r="H611" s="769" t="s">
        <v>121</v>
      </c>
      <c r="I611" s="769" t="s">
        <v>281</v>
      </c>
      <c r="J611" s="769" t="s">
        <v>298</v>
      </c>
      <c r="K611" s="769" t="s">
        <v>364</v>
      </c>
      <c r="L611" s="1"/>
      <c r="M611" s="769" t="s">
        <v>381</v>
      </c>
      <c r="N611" s="1"/>
      <c r="O611" s="769" t="s">
        <v>399</v>
      </c>
      <c r="P611" s="769" t="s">
        <v>415</v>
      </c>
      <c r="Q611" s="769" t="s">
        <v>419</v>
      </c>
      <c r="R611" s="769" t="s">
        <v>428</v>
      </c>
      <c r="S611" s="769" t="s">
        <v>439</v>
      </c>
      <c r="T611" s="769" t="s">
        <v>442</v>
      </c>
      <c r="U611" s="769" t="s">
        <v>449</v>
      </c>
      <c r="V611" s="769" t="s">
        <v>515</v>
      </c>
      <c r="W611" s="769" t="s">
        <v>525</v>
      </c>
      <c r="X611" s="769" t="s">
        <v>553</v>
      </c>
      <c r="Y611" s="769" t="s">
        <v>580</v>
      </c>
      <c r="Z611" s="769" t="s">
        <v>640</v>
      </c>
      <c r="AA611" s="769" t="s">
        <v>667</v>
      </c>
      <c r="AB611" s="769" t="s">
        <v>674</v>
      </c>
      <c r="AC611" s="769" t="s">
        <v>683</v>
      </c>
      <c r="AD611" s="769" t="s">
        <v>727</v>
      </c>
      <c r="AE611" s="769" t="s">
        <v>795</v>
      </c>
      <c r="AF611" s="1"/>
    </row>
    <row r="612" spans="1:32" ht="13.5" thickBot="1" x14ac:dyDescent="0.25">
      <c r="A612" s="772"/>
      <c r="B612" s="769"/>
      <c r="C612" s="769"/>
      <c r="D612" s="769"/>
      <c r="E612" s="769"/>
      <c r="F612" s="769"/>
      <c r="G612" s="769"/>
      <c r="H612" s="769"/>
      <c r="I612" s="769"/>
      <c r="J612" s="769"/>
      <c r="K612" s="769"/>
      <c r="L612" s="1"/>
      <c r="M612" s="769"/>
      <c r="N612" s="1"/>
      <c r="O612" s="769"/>
      <c r="P612" s="769"/>
      <c r="Q612" s="769"/>
      <c r="R612" s="769"/>
      <c r="S612" s="769"/>
      <c r="T612" s="769"/>
      <c r="U612" s="769"/>
      <c r="V612" s="769"/>
      <c r="W612" s="769"/>
      <c r="X612" s="769"/>
      <c r="Y612" s="769"/>
      <c r="Z612" s="769"/>
      <c r="AA612" s="769"/>
      <c r="AB612" s="769"/>
      <c r="AC612" s="769"/>
      <c r="AD612" s="769"/>
      <c r="AE612" s="769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0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75.600000000000009</v>
      </c>
      <c r="E613" s="51">
        <f>IFERROR(Y104*1,"0")+IFERROR(Y105*1,"0")+IFERROR(Y106*1,"0")+IFERROR(Y110*1,"0")+IFERROR(Y111*1,"0")+IFERROR(Y112*1,"0")+IFERROR(Y113*1,"0")+IFERROR(Y114*1,"0")</f>
        <v>99.9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289.8</v>
      </c>
      <c r="G613" s="51">
        <f>IFERROR(Y148*1,"0")+IFERROR(Y149*1,"0")+IFERROR(Y153*1,"0")+IFERROR(Y154*1,"0")+IFERROR(Y158*1,"0")+IFERROR(Y159*1,"0")</f>
        <v>32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1">
        <f>IFERROR(Y186*1,"0")+IFERROR(Y187*1,"0")+IFERROR(Y188*1,"0")+IFERROR(Y189*1,"0")+IFERROR(Y190*1,"0")+IFERROR(Y191*1,"0")+IFERROR(Y192*1,"0")+IFERROR(Y193*1,"0")</f>
        <v>214.20000000000002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3242.6999999999994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0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2045.4</v>
      </c>
      <c r="V613" s="51">
        <f>IFERROR(Y357*1,"0")+IFERROR(Y361*1,"0")+IFERROR(Y362*1,"0")+IFERROR(Y363*1,"0")</f>
        <v>78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8641.2000000000007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524.1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226.8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382.2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1631.5200000000004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534.6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30,00"/>
        <filter val="1 480,00"/>
        <filter val="10,00"/>
        <filter val="10,26"/>
        <filter val="100,00"/>
        <filter val="102,66"/>
        <filter val="111,90"/>
        <filter val="115,00"/>
        <filter val="116,67"/>
        <filter val="12,00"/>
        <filter val="120,00"/>
        <filter val="13,33"/>
        <filter val="13,70"/>
        <filter val="148,00"/>
        <filter val="149,62"/>
        <filter val="153,05"/>
        <filter val="160,00"/>
        <filter val="164,67"/>
        <filter val="17 871,00"/>
        <filter val="170,00"/>
        <filter val="18 840,19"/>
        <filter val="19 665,19"/>
        <filter val="19,37"/>
        <filter val="2 230,00"/>
        <filter val="2 370,00"/>
        <filter val="2 439,81"/>
        <filter val="2 470,00"/>
        <filter val="2 690,00"/>
        <filter val="20,00"/>
        <filter val="200,67"/>
        <filter val="21,00"/>
        <filter val="210,00"/>
        <filter val="220,00"/>
        <filter val="230,00"/>
        <filter val="240,00"/>
        <filter val="260,00"/>
        <filter val="28,52"/>
        <filter val="280,00"/>
        <filter val="3 010,00"/>
        <filter val="30,00"/>
        <filter val="300,00"/>
        <filter val="32,00"/>
        <filter val="32,10"/>
        <filter val="320,00"/>
        <filter val="33"/>
        <filter val="33,33"/>
        <filter val="344,87"/>
        <filter val="350,00"/>
        <filter val="36,00"/>
        <filter val="380,00"/>
        <filter val="4,17"/>
        <filter val="4,57"/>
        <filter val="4,67"/>
        <filter val="410,00"/>
        <filter val="412,96"/>
        <filter val="420,00"/>
        <filter val="45,00"/>
        <filter val="450,00"/>
        <filter val="470,00"/>
        <filter val="48,00"/>
        <filter val="50,00"/>
        <filter val="500,00"/>
        <filter val="510,00"/>
        <filter val="52,38"/>
        <filter val="550,00"/>
        <filter val="57,69"/>
        <filter val="580,00"/>
        <filter val="6,48"/>
        <filter val="60,00"/>
        <filter val="60,61"/>
        <filter val="66,67"/>
        <filter val="67,00"/>
        <filter val="690,00"/>
        <filter val="7,84"/>
        <filter val="70,00"/>
        <filter val="74,00"/>
        <filter val="790,00"/>
        <filter val="8,00"/>
        <filter val="80,00"/>
        <filter val="800,00"/>
        <filter val="820,00"/>
        <filter val="895,00"/>
        <filter val="9,00"/>
        <filter val="90,48"/>
        <filter val="910,00"/>
        <filter val="96,59"/>
        <filter val="97,00"/>
      </filters>
    </filterColumn>
  </autoFilter>
  <dataConsolidate/>
  <mergeCells count="1080"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2024-08-13T09:59:51Z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