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38C0E7-DF5B-4439-B54D-86FEFFD86C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Y60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8" i="1" s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Z39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P28" i="1"/>
  <c r="X24" i="1"/>
  <c r="X23" i="1"/>
  <c r="X275" i="1" s="1"/>
  <c r="BO22" i="1"/>
  <c r="BM22" i="1"/>
  <c r="X272" i="1" s="1"/>
  <c r="Z22" i="1"/>
  <c r="Z23" i="1" s="1"/>
  <c r="Y22" i="1"/>
  <c r="Y24" i="1" s="1"/>
  <c r="P22" i="1"/>
  <c r="H10" i="1"/>
  <c r="A9" i="1"/>
  <c r="A10" i="1" s="1"/>
  <c r="D7" i="1"/>
  <c r="Q6" i="1"/>
  <c r="P2" i="1"/>
  <c r="Z76" i="1" l="1"/>
  <c r="Z86" i="1"/>
  <c r="BN80" i="1"/>
  <c r="BN82" i="1"/>
  <c r="BN84" i="1"/>
  <c r="BN85" i="1"/>
  <c r="Z103" i="1"/>
  <c r="BN97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X274" i="1" s="1"/>
  <c r="X271" i="1"/>
  <c r="Y32" i="1"/>
  <c r="Y40" i="1"/>
  <c r="BN38" i="1"/>
  <c r="Y49" i="1"/>
  <c r="Z59" i="1"/>
  <c r="BN52" i="1"/>
  <c r="BP52" i="1"/>
  <c r="BN54" i="1"/>
  <c r="BN56" i="1"/>
  <c r="BN58" i="1"/>
  <c r="Y65" i="1"/>
  <c r="Y77" i="1"/>
  <c r="BN75" i="1"/>
  <c r="Y86" i="1"/>
  <c r="Z93" i="1"/>
  <c r="BN90" i="1"/>
  <c r="BN92" i="1"/>
  <c r="Y103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BN22" i="1"/>
  <c r="BP22" i="1"/>
  <c r="Y23" i="1"/>
  <c r="Y33" i="1"/>
  <c r="Y39" i="1"/>
  <c r="Y48" i="1"/>
  <c r="Y59" i="1"/>
  <c r="Y66" i="1"/>
  <c r="Y71" i="1"/>
  <c r="Y76" i="1"/>
  <c r="BP91" i="1"/>
  <c r="BN91" i="1"/>
  <c r="Y9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3" i="1"/>
  <c r="BN55" i="1"/>
  <c r="BN57" i="1"/>
  <c r="BN64" i="1"/>
  <c r="BN69" i="1"/>
  <c r="BP69" i="1"/>
  <c r="BN74" i="1"/>
  <c r="BP74" i="1"/>
  <c r="Y87" i="1"/>
  <c r="BN81" i="1"/>
  <c r="BN83" i="1"/>
  <c r="Y9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1" i="1" l="1"/>
  <c r="Z276" i="1"/>
  <c r="A284" i="1"/>
  <c r="Y275" i="1"/>
  <c r="Y272" i="1"/>
  <c r="Y274" i="1" s="1"/>
  <c r="Y273" i="1"/>
  <c r="B284" i="1" l="1"/>
  <c r="C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<sst xmlns="http://schemas.openxmlformats.org/spreadsheetml/2006/main" count="1275" uniqueCount="411">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</sst>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59" t="s">
        <v>0</v>
      </c>
      <c r="E1" s="216"/>
      <c r="F1" s="216"/>
      <c r="G1" s="12" t="s">
        <v>1</v>
      </c>
      <c r="H1" s="259" t="s">
        <v>2</v>
      </c>
      <c r="I1" s="216"/>
      <c r="J1" s="216"/>
      <c r="K1" s="216"/>
      <c r="L1" s="216"/>
      <c r="M1" s="216"/>
      <c r="N1" s="216"/>
      <c r="O1" s="216"/>
      <c r="P1" s="216"/>
      <c r="Q1" s="216"/>
      <c r="R1" s="215" t="s">
        <v>3</v>
      </c>
      <c r="S1" s="216"/>
      <c r="T1" s="2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69" t="s">
        <v>8</v>
      </c>
      <c r="B5" s="247"/>
      <c r="C5" s="248"/>
      <c r="D5" s="270"/>
      <c r="E5" s="271"/>
      <c r="F5" s="367" t="s">
        <v>9</v>
      </c>
      <c r="G5" s="248"/>
      <c r="H5" s="270"/>
      <c r="I5" s="369"/>
      <c r="J5" s="369"/>
      <c r="K5" s="369"/>
      <c r="L5" s="369"/>
      <c r="M5" s="271"/>
      <c r="N5" s="61"/>
      <c r="P5" s="24" t="s">
        <v>10</v>
      </c>
      <c r="Q5" s="380">
        <v>45520</v>
      </c>
      <c r="R5" s="286"/>
      <c r="T5" s="310" t="s">
        <v>11</v>
      </c>
      <c r="U5" s="221"/>
      <c r="V5" s="312" t="s">
        <v>12</v>
      </c>
      <c r="W5" s="286"/>
      <c r="AB5" s="51"/>
      <c r="AC5" s="51"/>
      <c r="AD5" s="51"/>
      <c r="AE5" s="51"/>
    </row>
    <row r="6" spans="1:32" s="183" customFormat="1" ht="24" customHeight="1" x14ac:dyDescent="0.2">
      <c r="A6" s="269" t="s">
        <v>13</v>
      </c>
      <c r="B6" s="247"/>
      <c r="C6" s="248"/>
      <c r="D6" s="343" t="s">
        <v>14</v>
      </c>
      <c r="E6" s="344"/>
      <c r="F6" s="344"/>
      <c r="G6" s="344"/>
      <c r="H6" s="344"/>
      <c r="I6" s="344"/>
      <c r="J6" s="344"/>
      <c r="K6" s="344"/>
      <c r="L6" s="344"/>
      <c r="M6" s="286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Пятница</v>
      </c>
      <c r="R6" s="205"/>
      <c r="T6" s="314" t="s">
        <v>16</v>
      </c>
      <c r="U6" s="221"/>
      <c r="V6" s="350" t="s">
        <v>17</v>
      </c>
      <c r="W6" s="230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291"/>
      <c r="N7" s="63"/>
      <c r="P7" s="24"/>
      <c r="Q7" s="42"/>
      <c r="R7" s="42"/>
      <c r="T7" s="201"/>
      <c r="U7" s="221"/>
      <c r="V7" s="351"/>
      <c r="W7" s="352"/>
      <c r="AB7" s="51"/>
      <c r="AC7" s="51"/>
      <c r="AD7" s="51"/>
      <c r="AE7" s="51"/>
    </row>
    <row r="8" spans="1:32" s="183" customFormat="1" ht="25.5" customHeight="1" x14ac:dyDescent="0.2">
      <c r="A8" s="395" t="s">
        <v>18</v>
      </c>
      <c r="B8" s="198"/>
      <c r="C8" s="199"/>
      <c r="D8" s="235" t="s">
        <v>19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20</v>
      </c>
      <c r="Q8" s="290">
        <v>0.375</v>
      </c>
      <c r="R8" s="291"/>
      <c r="T8" s="201"/>
      <c r="U8" s="221"/>
      <c r="V8" s="351"/>
      <c r="W8" s="352"/>
      <c r="AB8" s="51"/>
      <c r="AC8" s="51"/>
      <c r="AD8" s="51"/>
      <c r="AE8" s="51"/>
    </row>
    <row r="9" spans="1:32" s="183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3"/>
      <c r="E9" s="203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3"/>
      <c r="R9" s="284"/>
      <c r="T9" s="201"/>
      <c r="U9" s="221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3"/>
      <c r="E10" s="203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4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5"/>
      <c r="R10" s="316"/>
      <c r="U10" s="24" t="s">
        <v>23</v>
      </c>
      <c r="V10" s="229" t="s">
        <v>24</v>
      </c>
      <c r="W10" s="230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5"/>
      <c r="R11" s="286"/>
      <c r="U11" s="24" t="s">
        <v>27</v>
      </c>
      <c r="V11" s="355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0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30</v>
      </c>
      <c r="Q12" s="290"/>
      <c r="R12" s="291"/>
      <c r="S12" s="23"/>
      <c r="U12" s="24"/>
      <c r="V12" s="216"/>
      <c r="W12" s="201"/>
      <c r="AB12" s="51"/>
      <c r="AC12" s="51"/>
      <c r="AD12" s="51"/>
      <c r="AE12" s="51"/>
    </row>
    <row r="13" spans="1:32" s="183" customFormat="1" ht="23.25" customHeight="1" x14ac:dyDescent="0.2">
      <c r="A13" s="300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32</v>
      </c>
      <c r="Q13" s="355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0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298" t="s">
        <v>35</v>
      </c>
      <c r="Q15" s="216"/>
      <c r="R15" s="216"/>
      <c r="S15" s="216"/>
      <c r="T15" s="2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36</v>
      </c>
      <c r="B17" s="224" t="s">
        <v>37</v>
      </c>
      <c r="C17" s="232" t="s">
        <v>38</v>
      </c>
      <c r="D17" s="224" t="s">
        <v>39</v>
      </c>
      <c r="E17" s="265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4" t="s">
        <v>50</v>
      </c>
      <c r="Q17" s="264"/>
      <c r="R17" s="264"/>
      <c r="S17" s="264"/>
      <c r="T17" s="265"/>
      <c r="U17" s="373" t="s">
        <v>51</v>
      </c>
      <c r="V17" s="248"/>
      <c r="W17" s="224" t="s">
        <v>52</v>
      </c>
      <c r="X17" s="224" t="s">
        <v>53</v>
      </c>
      <c r="Y17" s="374" t="s">
        <v>54</v>
      </c>
      <c r="Z17" s="224" t="s">
        <v>55</v>
      </c>
      <c r="AA17" s="338" t="s">
        <v>56</v>
      </c>
      <c r="AB17" s="338" t="s">
        <v>57</v>
      </c>
      <c r="AC17" s="338" t="s">
        <v>58</v>
      </c>
      <c r="AD17" s="338" t="s">
        <v>59</v>
      </c>
      <c r="AE17" s="362"/>
      <c r="AF17" s="363"/>
      <c r="AG17" s="281"/>
      <c r="BD17" s="332" t="s">
        <v>60</v>
      </c>
    </row>
    <row r="18" spans="1:68" ht="14.25" customHeight="1" x14ac:dyDescent="0.2">
      <c r="A18" s="225"/>
      <c r="B18" s="225"/>
      <c r="C18" s="225"/>
      <c r="D18" s="266"/>
      <c r="E18" s="268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6"/>
      <c r="Q18" s="267"/>
      <c r="R18" s="267"/>
      <c r="S18" s="267"/>
      <c r="T18" s="268"/>
      <c r="U18" s="184" t="s">
        <v>61</v>
      </c>
      <c r="V18" s="184" t="s">
        <v>62</v>
      </c>
      <c r="W18" s="225"/>
      <c r="X18" s="225"/>
      <c r="Y18" s="375"/>
      <c r="Z18" s="225"/>
      <c r="AA18" s="339"/>
      <c r="AB18" s="339"/>
      <c r="AC18" s="339"/>
      <c r="AD18" s="364"/>
      <c r="AE18" s="365"/>
      <c r="AF18" s="366"/>
      <c r="AG18" s="282"/>
      <c r="BD18" s="201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hidden="1" customHeight="1" x14ac:dyDescent="0.25">
      <c r="A21" s="212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hidden="1" customHeight="1" x14ac:dyDescent="0.25">
      <c r="A27" s="212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84</v>
      </c>
      <c r="Y30" s="191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84</v>
      </c>
      <c r="Y32" s="192">
        <f>IFERROR(SUM(Y28:Y31),"0")</f>
        <v>84</v>
      </c>
      <c r="Z32" s="192">
        <f>IFERROR(IF(Z28="",0,Z28),"0")+IFERROR(IF(Z29="",0,Z29),"0")+IFERROR(IF(Z30="",0,Z30),"0")+IFERROR(IF(Z31="",0,Z31),"0")</f>
        <v>0.78624000000000005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126</v>
      </c>
      <c r="Y33" s="192">
        <f>IFERROR(SUMPRODUCT(Y28:Y31*H28:H31),"0")</f>
        <v>126</v>
      </c>
      <c r="Z33" s="37"/>
      <c r="AA33" s="193"/>
      <c r="AB33" s="193"/>
      <c r="AC33" s="193"/>
    </row>
    <row r="34" spans="1:68" ht="16.5" hidden="1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hidden="1" customHeight="1" x14ac:dyDescent="0.25">
      <c r="A35" s="212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6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hidden="1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hidden="1" customHeight="1" x14ac:dyDescent="0.25">
      <c r="A42" s="212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hidden="1" customHeight="1" x14ac:dyDescent="0.25">
      <c r="A51" s="212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hidden="1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0</v>
      </c>
      <c r="Y52" s="191">
        <f t="shared" ref="Y52:Y58" si="0">IFERROR(IF(X52="","",X52),"")</f>
        <v>0</v>
      </c>
      <c r="Z52" s="36">
        <f t="shared" ref="Z52:Z58" si="1">IFERROR(IF(X52="","",X52*0.0155),"")</f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0</v>
      </c>
      <c r="BN52" s="67">
        <f t="shared" ref="BN52:BN58" si="3">IFERROR(Y52*I52,"0")</f>
        <v>0</v>
      </c>
      <c r="BO52" s="67">
        <f t="shared" ref="BO52:BO58" si="4">IFERROR(X52/J52,"0")</f>
        <v>0</v>
      </c>
      <c r="BP52" s="67">
        <f t="shared" ref="BP52:BP58" si="5">IFERROR(Y52/J52,"0")</f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96</v>
      </c>
      <c r="Y53" s="191">
        <f t="shared" si="0"/>
        <v>96</v>
      </c>
      <c r="Z53" s="36">
        <f t="shared" si="1"/>
        <v>1.488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718.65599999999995</v>
      </c>
      <c r="BN53" s="67">
        <f t="shared" si="3"/>
        <v>718.65599999999995</v>
      </c>
      <c r="BO53" s="67">
        <f t="shared" si="4"/>
        <v>1.1428571428571428</v>
      </c>
      <c r="BP53" s="67">
        <f t="shared" si="5"/>
        <v>1.1428571428571428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72</v>
      </c>
      <c r="Y57" s="191">
        <f t="shared" si="0"/>
        <v>72</v>
      </c>
      <c r="Z57" s="36">
        <f t="shared" si="1"/>
        <v>1.1160000000000001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192</v>
      </c>
      <c r="Y59" s="192">
        <f>IFERROR(SUM(Y52:Y58),"0")</f>
        <v>192</v>
      </c>
      <c r="Z59" s="192">
        <f>IFERROR(IF(Z52="",0,Z52),"0")+IFERROR(IF(Z53="",0,Z53),"0")+IFERROR(IF(Z54="",0,Z54),"0")+IFERROR(IF(Z55="",0,Z55),"0")+IFERROR(IF(Z56="",0,Z56),"0")+IFERROR(IF(Z57="",0,Z57),"0")+IFERROR(IF(Z58="",0,Z58),"0")</f>
        <v>2.976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1374.72</v>
      </c>
      <c r="Y60" s="192">
        <f>IFERROR(SUMPRODUCT(Y52:Y58*H52:H58),"0")</f>
        <v>1374.72</v>
      </c>
      <c r="Z60" s="37"/>
      <c r="AA60" s="193"/>
      <c r="AB60" s="193"/>
      <c r="AC60" s="193"/>
    </row>
    <row r="61" spans="1:68" ht="16.5" hidden="1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hidden="1" customHeight="1" x14ac:dyDescent="0.25">
      <c r="A62" s="212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198</v>
      </c>
      <c r="Y63" s="191">
        <f>IFERROR(IF(X63="","",X63),"")</f>
        <v>198</v>
      </c>
      <c r="Z63" s="36">
        <f>IFERROR(IF(X63="","",X63*0.00502),"")</f>
        <v>0.99396000000000007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557.0136</v>
      </c>
      <c r="BN63" s="67">
        <f>IFERROR(Y63*I63,"0")</f>
        <v>557.0136</v>
      </c>
      <c r="BO63" s="67">
        <f>IFERROR(X63/J63,"0")</f>
        <v>0.84615384615384615</v>
      </c>
      <c r="BP63" s="67">
        <f>IFERROR(Y63/J63,"0")</f>
        <v>0.84615384615384615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264</v>
      </c>
      <c r="Y64" s="191">
        <f>IFERROR(IF(X64="","",X64),"")</f>
        <v>264</v>
      </c>
      <c r="Z64" s="36">
        <f>IFERROR(IF(X64="","",X64*0.00866),"")</f>
        <v>2.2862399999999998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1376.2847999999999</v>
      </c>
      <c r="BN64" s="67">
        <f>IFERROR(Y64*I64,"0")</f>
        <v>1376.2847999999999</v>
      </c>
      <c r="BO64" s="67">
        <f>IFERROR(X64/J64,"0")</f>
        <v>1.8333333333333333</v>
      </c>
      <c r="BP64" s="67">
        <f>IFERROR(Y64/J64,"0")</f>
        <v>1.8333333333333333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462</v>
      </c>
      <c r="Y65" s="192">
        <f>IFERROR(SUM(Y63:Y64),"0")</f>
        <v>462</v>
      </c>
      <c r="Z65" s="192">
        <f>IFERROR(IF(Z63="",0,Z63),"0")+IFERROR(IF(Z64="",0,Z64),"0")</f>
        <v>3.2801999999999998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1854.6</v>
      </c>
      <c r="Y66" s="192">
        <f>IFERROR(SUMPRODUCT(Y63:Y64*H63:H64),"0")</f>
        <v>1854.6</v>
      </c>
      <c r="Z66" s="37"/>
      <c r="AA66" s="193"/>
      <c r="AB66" s="193"/>
      <c r="AC66" s="193"/>
    </row>
    <row r="67" spans="1:68" ht="16.5" hidden="1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hidden="1" customHeight="1" x14ac:dyDescent="0.25">
      <c r="A68" s="212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hidden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hidden="1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hidden="1" customHeight="1" x14ac:dyDescent="0.25">
      <c r="A73" s="212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56</v>
      </c>
      <c r="Y76" s="192">
        <f>IFERROR(SUM(Y74:Y75),"0")</f>
        <v>56</v>
      </c>
      <c r="Z76" s="192">
        <f>IFERROR(IF(Z74="",0,Z74),"0")+IFERROR(IF(Z75="",0,Z75),"0")</f>
        <v>1.0012799999999999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201.6</v>
      </c>
      <c r="Y77" s="192">
        <f>IFERROR(SUMPRODUCT(Y74:Y75*H74:H75),"0")</f>
        <v>201.6</v>
      </c>
      <c r="Z77" s="37"/>
      <c r="AA77" s="193"/>
      <c r="AB77" s="193"/>
      <c r="AC77" s="193"/>
    </row>
    <row r="78" spans="1:68" ht="16.5" hidden="1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hidden="1" customHeight="1" x14ac:dyDescent="0.25">
      <c r="A79" s="212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hidden="1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0</v>
      </c>
      <c r="Y80" s="19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182</v>
      </c>
      <c r="Y82" s="191">
        <f t="shared" si="6"/>
        <v>182</v>
      </c>
      <c r="Z82" s="36">
        <f t="shared" si="7"/>
        <v>3.2541600000000002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783.25520000000006</v>
      </c>
      <c r="BN82" s="67">
        <f t="shared" si="9"/>
        <v>783.25520000000006</v>
      </c>
      <c r="BO82" s="67">
        <f t="shared" si="10"/>
        <v>2.6</v>
      </c>
      <c r="BP82" s="67">
        <f t="shared" si="11"/>
        <v>2.6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210</v>
      </c>
      <c r="Y86" s="192">
        <f>IFERROR(SUM(Y80:Y85),"0")</f>
        <v>210</v>
      </c>
      <c r="Z86" s="192">
        <f>IFERROR(IF(Z80="",0,Z80),"0")+IFERROR(IF(Z81="",0,Z81),"0")+IFERROR(IF(Z82="",0,Z82),"0")+IFERROR(IF(Z83="",0,Z83),"0")+IFERROR(IF(Z84="",0,Z84),"0")+IFERROR(IF(Z85="",0,Z85),"0")</f>
        <v>3.7548000000000004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756</v>
      </c>
      <c r="Y87" s="192">
        <f>IFERROR(SUMPRODUCT(Y80:Y85*H80:H85),"0")</f>
        <v>756</v>
      </c>
      <c r="Z87" s="37"/>
      <c r="AA87" s="193"/>
      <c r="AB87" s="193"/>
      <c r="AC87" s="193"/>
    </row>
    <row r="88" spans="1:68" ht="16.5" hidden="1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hidden="1" customHeight="1" x14ac:dyDescent="0.25">
      <c r="A89" s="212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hidden="1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hidden="1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hidden="1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hidden="1" customHeight="1" x14ac:dyDescent="0.25">
      <c r="A96" s="212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60</v>
      </c>
      <c r="Y97" s="191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360</v>
      </c>
      <c r="Y98" s="191">
        <f t="shared" si="12"/>
        <v>360</v>
      </c>
      <c r="Z98" s="36">
        <f t="shared" si="13"/>
        <v>5.58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2694.96</v>
      </c>
      <c r="BN98" s="67">
        <f t="shared" si="15"/>
        <v>2694.96</v>
      </c>
      <c r="BO98" s="67">
        <f t="shared" si="16"/>
        <v>4.2857142857142856</v>
      </c>
      <c r="BP98" s="67">
        <f t="shared" si="17"/>
        <v>4.2857142857142856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36</v>
      </c>
      <c r="Y99" s="191">
        <f t="shared" si="12"/>
        <v>36</v>
      </c>
      <c r="Z99" s="36">
        <f t="shared" si="13"/>
        <v>0.55800000000000005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259.18560000000002</v>
      </c>
      <c r="BN99" s="67">
        <f t="shared" si="15"/>
        <v>259.18560000000002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60</v>
      </c>
      <c r="Y100" s="191">
        <f t="shared" si="12"/>
        <v>60</v>
      </c>
      <c r="Z100" s="36">
        <f t="shared" si="13"/>
        <v>0.92999999999999994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449.15999999999997</v>
      </c>
      <c r="BN100" s="67">
        <f t="shared" si="15"/>
        <v>449.15999999999997</v>
      </c>
      <c r="BO100" s="67">
        <f t="shared" si="16"/>
        <v>0.7142857142857143</v>
      </c>
      <c r="BP100" s="67">
        <f t="shared" si="17"/>
        <v>0.7142857142857143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36</v>
      </c>
      <c r="Y102" s="191">
        <f t="shared" si="12"/>
        <v>36</v>
      </c>
      <c r="Z102" s="36">
        <f t="shared" si="13"/>
        <v>0.55800000000000005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240.696</v>
      </c>
      <c r="BN102" s="67">
        <f t="shared" si="15"/>
        <v>240.696</v>
      </c>
      <c r="BO102" s="67">
        <f t="shared" si="16"/>
        <v>0.42857142857142855</v>
      </c>
      <c r="BP102" s="67">
        <f t="shared" si="17"/>
        <v>0.42857142857142855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552</v>
      </c>
      <c r="Y103" s="192">
        <f>IFERROR(SUM(Y97:Y102),"0")</f>
        <v>552</v>
      </c>
      <c r="Z103" s="192">
        <f>IFERROR(IF(Z97="",0,Z97),"0")+IFERROR(IF(Z98="",0,Z98),"0")+IFERROR(IF(Z99="",0,Z99),"0")+IFERROR(IF(Z100="",0,Z100),"0")+IFERROR(IF(Z101="",0,Z101),"0")+IFERROR(IF(Z102="",0,Z102),"0")</f>
        <v>8.5559999999999992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3914.88</v>
      </c>
      <c r="Y104" s="192">
        <f>IFERROR(SUMPRODUCT(Y97:Y102*H97:H102),"0")</f>
        <v>3914.88</v>
      </c>
      <c r="Z104" s="37"/>
      <c r="AA104" s="193"/>
      <c r="AB104" s="193"/>
      <c r="AC104" s="193"/>
    </row>
    <row r="105" spans="1:68" ht="16.5" hidden="1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hidden="1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56</v>
      </c>
      <c r="Y107" s="191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224</v>
      </c>
      <c r="Y108" s="191">
        <f>IFERROR(IF(X108="","",X108),"")</f>
        <v>224</v>
      </c>
      <c r="Z108" s="36">
        <f>IFERROR(IF(X108="","",X108*0.01788),"")</f>
        <v>4.0051199999999998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829.60639999999989</v>
      </c>
      <c r="BN108" s="67">
        <f>IFERROR(Y108*I108,"0")</f>
        <v>829.60639999999989</v>
      </c>
      <c r="BO108" s="67">
        <f>IFERROR(X108/J108,"0")</f>
        <v>3.2</v>
      </c>
      <c r="BP108" s="67">
        <f>IFERROR(Y108/J108,"0")</f>
        <v>3.2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280</v>
      </c>
      <c r="Y109" s="192">
        <f>IFERROR(SUM(Y107:Y108),"0")</f>
        <v>280</v>
      </c>
      <c r="Z109" s="192">
        <f>IFERROR(IF(Z107="",0,Z107),"0")+IFERROR(IF(Z108="",0,Z108),"0")</f>
        <v>5.0063999999999993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840</v>
      </c>
      <c r="Y110" s="192">
        <f>IFERROR(SUMPRODUCT(Y107:Y108*H107:H108),"0")</f>
        <v>840</v>
      </c>
      <c r="Z110" s="37"/>
      <c r="AA110" s="193"/>
      <c r="AB110" s="193"/>
      <c r="AC110" s="193"/>
    </row>
    <row r="111" spans="1:68" ht="16.5" hidden="1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hidden="1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3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14</v>
      </c>
      <c r="Y113" s="191">
        <f>IFERROR(IF(X113="","",X113),"")</f>
        <v>14</v>
      </c>
      <c r="Z113" s="36">
        <f>IFERROR(IF(X113="","",X113*0.01788),"")</f>
        <v>0.25031999999999999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52.472000000000001</v>
      </c>
      <c r="BN113" s="67">
        <f>IFERROR(Y113*I113,"0")</f>
        <v>52.472000000000001</v>
      </c>
      <c r="BO113" s="67">
        <f>IFERROR(X113/J113,"0")</f>
        <v>0.2</v>
      </c>
      <c r="BP113" s="67">
        <f>IFERROR(Y113/J113,"0")</f>
        <v>0.2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28</v>
      </c>
      <c r="Y114" s="191">
        <f>IFERROR(IF(X114="","",X114),"")</f>
        <v>28</v>
      </c>
      <c r="Z114" s="36">
        <f>IFERROR(IF(X114="","",X114*0.01788),"")</f>
        <v>0.50063999999999997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103.70079999999999</v>
      </c>
      <c r="BN114" s="67">
        <f>IFERROR(Y114*I114,"0")</f>
        <v>103.70079999999999</v>
      </c>
      <c r="BO114" s="67">
        <f>IFERROR(X114/J114,"0")</f>
        <v>0.4</v>
      </c>
      <c r="BP114" s="67">
        <f>IFERROR(Y114/J114,"0")</f>
        <v>0.4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42</v>
      </c>
      <c r="Y115" s="192">
        <f>IFERROR(SUM(Y113:Y114),"0")</f>
        <v>42</v>
      </c>
      <c r="Z115" s="192">
        <f>IFERROR(IF(Z113="",0,Z113),"0")+IFERROR(IF(Z114="",0,Z114),"0")</f>
        <v>0.75095999999999996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126</v>
      </c>
      <c r="Y116" s="192">
        <f>IFERROR(SUMPRODUCT(Y113:Y114*H113:H114),"0")</f>
        <v>126</v>
      </c>
      <c r="Z116" s="37"/>
      <c r="AA116" s="193"/>
      <c r="AB116" s="193"/>
      <c r="AC116" s="193"/>
    </row>
    <row r="117" spans="1:68" ht="16.5" hidden="1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hidden="1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42</v>
      </c>
      <c r="Y119" s="19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137.76</v>
      </c>
      <c r="BN119" s="67">
        <f>IFERROR(Y119*I119,"0")</f>
        <v>137.76</v>
      </c>
      <c r="BO119" s="67">
        <f>IFERROR(X119/J119,"0")</f>
        <v>0.6</v>
      </c>
      <c r="BP119" s="67">
        <f>IFERROR(Y119/J119,"0")</f>
        <v>0.6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42</v>
      </c>
      <c r="Y120" s="191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137.76</v>
      </c>
      <c r="BN120" s="67">
        <f>IFERROR(Y120*I120,"0")</f>
        <v>137.76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hidden="1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hidden="1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hidden="1" customHeight="1" x14ac:dyDescent="0.25">
      <c r="A129" s="212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hidden="1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5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hidden="1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hidden="1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1" t="s">
        <v>204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48"/>
      <c r="AB139" s="48"/>
      <c r="AC139" s="48"/>
    </row>
    <row r="140" spans="1:68" ht="16.5" hidden="1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hidden="1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hidden="1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8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7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2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hidden="1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hidden="1" customHeight="1" x14ac:dyDescent="0.25">
      <c r="A151" s="212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hidden="1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2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33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24</v>
      </c>
      <c r="Y153" s="191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125.11679999999998</v>
      </c>
      <c r="BN153" s="67">
        <f>IFERROR(Y153*I153,"0")</f>
        <v>125.11679999999998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hidden="1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6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24</v>
      </c>
      <c r="Y156" s="192">
        <f>IFERROR(SUM(Y152:Y155),"0")</f>
        <v>24</v>
      </c>
      <c r="Z156" s="192">
        <f>IFERROR(IF(Z152="",0,Z152),"0")+IFERROR(IF(Z153="",0,Z153),"0")+IFERROR(IF(Z154="",0,Z154),"0")+IFERROR(IF(Z155="",0,Z155),"0")</f>
        <v>0.20783999999999997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120</v>
      </c>
      <c r="Y157" s="192">
        <f>IFERROR(SUMPRODUCT(Y152:Y155*H152:H155),"0")</f>
        <v>120</v>
      </c>
      <c r="Z157" s="37"/>
      <c r="AA157" s="193"/>
      <c r="AB157" s="193"/>
      <c r="AC157" s="193"/>
    </row>
    <row r="158" spans="1:68" ht="14.25" hidden="1" customHeight="1" x14ac:dyDescent="0.25">
      <c r="A158" s="212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hidden="1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1" t="s">
        <v>232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48"/>
      <c r="AB163" s="48"/>
      <c r="AC163" s="48"/>
    </row>
    <row r="164" spans="1:68" ht="16.5" hidden="1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hidden="1" customHeight="1" x14ac:dyDescent="0.25">
      <c r="A165" s="212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84</v>
      </c>
      <c r="Y166" s="191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5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28</v>
      </c>
      <c r="Y168" s="19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104.608</v>
      </c>
      <c r="BN168" s="67">
        <f>IFERROR(Y168*I168,"0")</f>
        <v>104.608</v>
      </c>
      <c r="BO168" s="67">
        <f>IFERROR(X168/J168,"0")</f>
        <v>0.4</v>
      </c>
      <c r="BP168" s="67">
        <f>IFERROR(Y168/J168,"0")</f>
        <v>0.4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252</v>
      </c>
      <c r="Y169" s="192">
        <f>IFERROR(SUM(Y166:Y168),"0")</f>
        <v>252</v>
      </c>
      <c r="Z169" s="192">
        <f>IFERROR(IF(Z166="",0,Z166),"0")+IFERROR(IF(Z167="",0,Z167),"0")+IFERROR(IF(Z168="",0,Z168),"0")</f>
        <v>4.5057599999999995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756</v>
      </c>
      <c r="Y170" s="192">
        <f>IFERROR(SUMPRODUCT(Y166:Y168*H166:H168),"0")</f>
        <v>756</v>
      </c>
      <c r="Z170" s="37"/>
      <c r="AA170" s="193"/>
      <c r="AB170" s="193"/>
      <c r="AC170" s="193"/>
    </row>
    <row r="171" spans="1:68" ht="14.25" hidden="1" customHeight="1" x14ac:dyDescent="0.25">
      <c r="A171" s="212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hidden="1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hidden="1" customHeight="1" x14ac:dyDescent="0.25">
      <c r="A176" s="212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hidden="1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1" t="s">
        <v>248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48"/>
      <c r="AB180" s="48"/>
      <c r="AC180" s="48"/>
    </row>
    <row r="181" spans="1:68" ht="16.5" hidden="1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hidden="1" customHeight="1" x14ac:dyDescent="0.25">
      <c r="A182" s="212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84</v>
      </c>
      <c r="Y183" s="191">
        <f>IFERROR(IF(X183="","",X183),"")</f>
        <v>84</v>
      </c>
      <c r="Z183" s="36">
        <f>IFERROR(IF(X183="","",X183*0.0155),"")</f>
        <v>1.302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493.08</v>
      </c>
      <c r="BN183" s="67">
        <f>IFERROR(Y183*I183,"0")</f>
        <v>493.08</v>
      </c>
      <c r="BO183" s="67">
        <f>IFERROR(X183/J183,"0")</f>
        <v>1</v>
      </c>
      <c r="BP183" s="67">
        <f>IFERROR(Y183/J183,"0")</f>
        <v>1</v>
      </c>
    </row>
    <row r="184" spans="1:68" ht="27" hidden="1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84</v>
      </c>
      <c r="Y186" s="192">
        <f>IFERROR(SUM(Y183:Y185),"0")</f>
        <v>84</v>
      </c>
      <c r="Z186" s="192">
        <f>IFERROR(IF(Z183="",0,Z183),"0")+IFERROR(IF(Z184="",0,Z184),"0")+IFERROR(IF(Z185="",0,Z185),"0")</f>
        <v>1.302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470.4</v>
      </c>
      <c r="Y187" s="192">
        <f>IFERROR(SUMPRODUCT(Y183:Y185*H183:H185),"0")</f>
        <v>470.4</v>
      </c>
      <c r="Z187" s="37"/>
      <c r="AA187" s="193"/>
      <c r="AB187" s="193"/>
      <c r="AC187" s="193"/>
    </row>
    <row r="188" spans="1:68" ht="16.5" hidden="1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hidden="1" customHeight="1" x14ac:dyDescent="0.25">
      <c r="A189" s="212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hidden="1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36</v>
      </c>
      <c r="Y191" s="191">
        <f t="shared" si="18"/>
        <v>36</v>
      </c>
      <c r="Z191" s="36">
        <f t="shared" si="19"/>
        <v>0.55800000000000005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209.88</v>
      </c>
      <c r="BN191" s="67">
        <f t="shared" si="21"/>
        <v>209.88</v>
      </c>
      <c r="BO191" s="67">
        <f t="shared" si="22"/>
        <v>0.42857142857142855</v>
      </c>
      <c r="BP191" s="67">
        <f t="shared" si="23"/>
        <v>0.42857142857142855</v>
      </c>
    </row>
    <row r="192" spans="1:68" ht="27" hidden="1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48</v>
      </c>
      <c r="Y195" s="191">
        <f t="shared" si="18"/>
        <v>48</v>
      </c>
      <c r="Z195" s="36">
        <f t="shared" si="19"/>
        <v>0.74399999999999999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281.76</v>
      </c>
      <c r="BN195" s="67">
        <f t="shared" si="21"/>
        <v>281.76</v>
      </c>
      <c r="BO195" s="67">
        <f t="shared" si="22"/>
        <v>0.5714285714285714</v>
      </c>
      <c r="BP195" s="67">
        <f t="shared" si="23"/>
        <v>0.5714285714285714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84</v>
      </c>
      <c r="Y196" s="192">
        <f>IFERROR(SUM(Y190:Y195),"0")</f>
        <v>84</v>
      </c>
      <c r="Z196" s="192">
        <f>IFERROR(IF(Z190="",0,Z190),"0")+IFERROR(IF(Z191="",0,Z191),"0")+IFERROR(IF(Z192="",0,Z192),"0")+IFERROR(IF(Z193="",0,Z193),"0")+IFERROR(IF(Z194="",0,Z194),"0")+IFERROR(IF(Z195="",0,Z195),"0")</f>
        <v>1.302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470.4</v>
      </c>
      <c r="Y197" s="192">
        <f>IFERROR(SUMPRODUCT(Y190:Y195*H190:H195),"0")</f>
        <v>470.4</v>
      </c>
      <c r="Z197" s="37"/>
      <c r="AA197" s="193"/>
      <c r="AB197" s="193"/>
      <c r="AC197" s="193"/>
    </row>
    <row r="198" spans="1:68" ht="16.5" hidden="1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hidden="1" customHeight="1" x14ac:dyDescent="0.25">
      <c r="A199" s="212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hidden="1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hidden="1" customHeight="1" x14ac:dyDescent="0.25">
      <c r="A207" s="212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hidden="1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4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24</v>
      </c>
      <c r="Y209" s="191">
        <f>IFERROR(IF(X209="","",X209),"")</f>
        <v>24</v>
      </c>
      <c r="Z209" s="36">
        <f>IFERROR(IF(X209="","",X209*0.0155),"")</f>
        <v>0.372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160.07999999999998</v>
      </c>
      <c r="BN209" s="67">
        <f>IFERROR(Y209*I209,"0")</f>
        <v>160.07999999999998</v>
      </c>
      <c r="BO209" s="67">
        <f>IFERROR(X209/J209,"0")</f>
        <v>0.2857142857142857</v>
      </c>
      <c r="BP209" s="67">
        <f>IFERROR(Y209/J209,"0")</f>
        <v>0.2857142857142857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24</v>
      </c>
      <c r="Y210" s="192">
        <f>IFERROR(SUM(Y208:Y209),"0")</f>
        <v>24</v>
      </c>
      <c r="Z210" s="192">
        <f>IFERROR(IF(Z208="",0,Z208),"0")+IFERROR(IF(Z209="",0,Z209),"0")</f>
        <v>0.372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153.60000000000002</v>
      </c>
      <c r="Y211" s="192">
        <f>IFERROR(SUMPRODUCT(Y208:Y209*H208:H209),"0")</f>
        <v>153.60000000000002</v>
      </c>
      <c r="Z211" s="37"/>
      <c r="AA211" s="193"/>
      <c r="AB211" s="193"/>
      <c r="AC211" s="193"/>
    </row>
    <row r="212" spans="1:68" ht="27.75" hidden="1" customHeight="1" x14ac:dyDescent="0.2">
      <c r="A212" s="241" t="s">
        <v>284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48"/>
      <c r="AB212" s="48"/>
      <c r="AC212" s="48"/>
    </row>
    <row r="213" spans="1:68" ht="16.5" hidden="1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hidden="1" customHeight="1" x14ac:dyDescent="0.25">
      <c r="A214" s="212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hidden="1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9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1" t="s">
        <v>289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48"/>
      <c r="AB218" s="48"/>
      <c r="AC218" s="48"/>
    </row>
    <row r="219" spans="1:68" ht="16.5" hidden="1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hidden="1" customHeight="1" x14ac:dyDescent="0.25">
      <c r="A220" s="212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8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21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12</v>
      </c>
      <c r="Y222" s="191">
        <f>IFERROR(IF(X222="","",X222),"")</f>
        <v>12</v>
      </c>
      <c r="Z222" s="36">
        <f>IFERROR(IF(X222="","",X222*0.0155),"")</f>
        <v>0.186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80.52</v>
      </c>
      <c r="BN222" s="67">
        <f>IFERROR(Y222*I222,"0")</f>
        <v>80.52</v>
      </c>
      <c r="BO222" s="67">
        <f>IFERROR(X222/J222,"0")</f>
        <v>0.14285714285714285</v>
      </c>
      <c r="BP222" s="67">
        <f>IFERROR(Y222/J222,"0")</f>
        <v>0.14285714285714285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96</v>
      </c>
      <c r="Y223" s="192">
        <f>IFERROR(SUM(Y221:Y222),"0")</f>
        <v>96</v>
      </c>
      <c r="Z223" s="192">
        <f>IFERROR(IF(Z221="",0,Z221),"0")+IFERROR(IF(Z222="",0,Z222),"0")</f>
        <v>1.488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496.8</v>
      </c>
      <c r="Y224" s="192">
        <f>IFERROR(SUMPRODUCT(Y221:Y222*H221:H222),"0")</f>
        <v>496.8</v>
      </c>
      <c r="Z224" s="37"/>
      <c r="AA224" s="193"/>
      <c r="AB224" s="193"/>
      <c r="AC224" s="193"/>
    </row>
    <row r="225" spans="1:68" ht="27.75" hidden="1" customHeight="1" x14ac:dyDescent="0.2">
      <c r="A225" s="241" t="s">
        <v>205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48"/>
      <c r="AB225" s="48"/>
      <c r="AC225" s="48"/>
    </row>
    <row r="226" spans="1:68" ht="16.5" hidden="1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hidden="1" customHeight="1" x14ac:dyDescent="0.25">
      <c r="A227" s="212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hidden="1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3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19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56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hidden="1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1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2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7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84</v>
      </c>
      <c r="Y238" s="191">
        <f>IFERROR(IF(X238="","",X238),"")</f>
        <v>84</v>
      </c>
      <c r="Z238" s="36">
        <f>IFERROR(IF(X238="","",X238*0.0155),"")</f>
        <v>1.302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525.84</v>
      </c>
      <c r="BN238" s="67">
        <f>IFERROR(Y238*I238,"0")</f>
        <v>525.84</v>
      </c>
      <c r="BO238" s="67">
        <f>IFERROR(X238/J238,"0")</f>
        <v>1</v>
      </c>
      <c r="BP238" s="67">
        <f>IFERROR(Y238/J238,"0")</f>
        <v>1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7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18</v>
      </c>
      <c r="Y239" s="191">
        <f>IFERROR(IF(X239="","",X239),"")</f>
        <v>18</v>
      </c>
      <c r="Z239" s="36">
        <f>IFERROR(IF(X239="","",X239*0.00502),"")</f>
        <v>9.0359999999999996E-2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51.21</v>
      </c>
      <c r="BN239" s="67">
        <f>IFERROR(Y239*I239,"0")</f>
        <v>51.21</v>
      </c>
      <c r="BO239" s="67">
        <f>IFERROR(X239/J239,"0")</f>
        <v>7.6923076923076927E-2</v>
      </c>
      <c r="BP239" s="67">
        <f>IFERROR(Y239/J239,"0")</f>
        <v>7.6923076923076927E-2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102</v>
      </c>
      <c r="Y240" s="192">
        <f>IFERROR(SUM(Y238:Y239),"0")</f>
        <v>102</v>
      </c>
      <c r="Z240" s="192">
        <f>IFERROR(IF(Z238="",0,Z238),"0")+IFERROR(IF(Z239="",0,Z239),"0")</f>
        <v>1.39236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552.6</v>
      </c>
      <c r="Y241" s="192">
        <f>IFERROR(SUMPRODUCT(Y238:Y239*H238:H239),"0")</f>
        <v>552.6</v>
      </c>
      <c r="Z241" s="37"/>
      <c r="AA241" s="193"/>
      <c r="AB241" s="193"/>
      <c r="AC241" s="193"/>
    </row>
    <row r="242" spans="1:68" ht="14.25" hidden="1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hidden="1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0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4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12</v>
      </c>
      <c r="Y245" s="191">
        <f>IFERROR(IF(X245="","",X245),"")</f>
        <v>12</v>
      </c>
      <c r="Z245" s="36">
        <f>IFERROR(IF(X245="","",X245*0.0155),"")</f>
        <v>0.186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62.820000000000007</v>
      </c>
      <c r="BN245" s="67">
        <f>IFERROR(Y245*I245,"0")</f>
        <v>62.820000000000007</v>
      </c>
      <c r="BO245" s="67">
        <f>IFERROR(X245/J245,"0")</f>
        <v>0.14285714285714285</v>
      </c>
      <c r="BP245" s="67">
        <f>IFERROR(Y245/J245,"0")</f>
        <v>0.14285714285714285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70</v>
      </c>
      <c r="Y246" s="191">
        <f>IFERROR(IF(X246="","",X246),"")</f>
        <v>70</v>
      </c>
      <c r="Z246" s="36">
        <f>IFERROR(IF(X246="","",X246*0.00936),"")</f>
        <v>0.6552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170.24</v>
      </c>
      <c r="BN246" s="67">
        <f>IFERROR(Y246*I246,"0")</f>
        <v>170.24</v>
      </c>
      <c r="BO246" s="67">
        <f>IFERROR(X246/J246,"0")</f>
        <v>0.55555555555555558</v>
      </c>
      <c r="BP246" s="67">
        <f>IFERROR(Y246/J246,"0")</f>
        <v>0.55555555555555558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82</v>
      </c>
      <c r="Y247" s="192">
        <f>IFERROR(SUM(Y243:Y246),"0")</f>
        <v>82</v>
      </c>
      <c r="Z247" s="192">
        <f>IFERROR(IF(Z243="",0,Z243),"0")+IFERROR(IF(Z244="",0,Z244),"0")+IFERROR(IF(Z245="",0,Z245),"0")+IFERROR(IF(Z246="",0,Z246),"0")</f>
        <v>0.84119999999999995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216.8</v>
      </c>
      <c r="Y248" s="192">
        <f>IFERROR(SUMPRODUCT(Y243:Y246*H243:H246),"0")</f>
        <v>216.8</v>
      </c>
      <c r="Z248" s="37"/>
      <c r="AA248" s="193"/>
      <c r="AB248" s="193"/>
      <c r="AC248" s="193"/>
    </row>
    <row r="249" spans="1:68" ht="14.25" hidden="1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hidden="1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4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28</v>
      </c>
      <c r="Y251" s="191">
        <f t="shared" si="24"/>
        <v>28</v>
      </c>
      <c r="Z251" s="36">
        <f>IFERROR(IF(X251="","",X251*0.00936),"")</f>
        <v>0.26207999999999998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108.976</v>
      </c>
      <c r="BN251" s="67">
        <f t="shared" si="26"/>
        <v>108.976</v>
      </c>
      <c r="BO251" s="67">
        <f t="shared" si="27"/>
        <v>0.22222222222222221</v>
      </c>
      <c r="BP251" s="67">
        <f t="shared" si="28"/>
        <v>0.22222222222222221</v>
      </c>
    </row>
    <row r="252" spans="1:68" ht="37.5" hidden="1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6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1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28</v>
      </c>
      <c r="Y255" s="191">
        <f t="shared" si="24"/>
        <v>28</v>
      </c>
      <c r="Z255" s="36">
        <f t="shared" si="29"/>
        <v>0.26207999999999998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89.376000000000005</v>
      </c>
      <c r="BN255" s="67">
        <f t="shared" si="26"/>
        <v>89.376000000000005</v>
      </c>
      <c r="BO255" s="67">
        <f t="shared" si="27"/>
        <v>0.22222222222222221</v>
      </c>
      <c r="BP255" s="67">
        <f t="shared" si="28"/>
        <v>0.22222222222222221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0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0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6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0</v>
      </c>
      <c r="Y258" s="191">
        <f t="shared" si="24"/>
        <v>0</v>
      </c>
      <c r="Z258" s="36">
        <f t="shared" si="29"/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0</v>
      </c>
      <c r="BN258" s="67">
        <f t="shared" si="26"/>
        <v>0</v>
      </c>
      <c r="BO258" s="67">
        <f t="shared" si="27"/>
        <v>0</v>
      </c>
      <c r="BP258" s="67">
        <f t="shared" si="28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2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03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4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72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2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6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34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0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02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55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68</v>
      </c>
      <c r="Y269" s="192">
        <f>IFERROR(SUM(Y250:Y268),"0")</f>
        <v>68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0.7101599999999999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253.60000000000002</v>
      </c>
      <c r="Y270" s="192">
        <f>IFERROR(SUMPRODUCT(Y250:Y268*H250:H268),"0")</f>
        <v>253.60000000000002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382</v>
      </c>
      <c r="Q271" s="247"/>
      <c r="R271" s="247"/>
      <c r="S271" s="247"/>
      <c r="T271" s="247"/>
      <c r="U271" s="247"/>
      <c r="V271" s="248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13151.999999999998</v>
      </c>
      <c r="Y271" s="192">
        <f>IFERROR(Y24+Y33+Y40+Y49+Y60+Y66+Y71+Y77+Y87+Y94+Y104+Y110+Y116+Y122+Y127+Y133+Y138+Y145+Y149+Y157+Y162+Y170+Y174+Y179+Y187+Y197+Y205+Y211+Y217+Y224+Y232+Y236+Y241+Y248+Y270,"0")</f>
        <v>13151.999999999998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383</v>
      </c>
      <c r="Q272" s="247"/>
      <c r="R272" s="247"/>
      <c r="S272" s="247"/>
      <c r="T272" s="247"/>
      <c r="U272" s="247"/>
      <c r="V272" s="248"/>
      <c r="W272" s="37" t="s">
        <v>73</v>
      </c>
      <c r="X272" s="192">
        <f>IFERROR(SUM(BM22:BM268),"0")</f>
        <v>14171.420399999999</v>
      </c>
      <c r="Y272" s="192">
        <f>IFERROR(SUM(BN22:BN268),"0")</f>
        <v>14171.420399999999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384</v>
      </c>
      <c r="Q273" s="247"/>
      <c r="R273" s="247"/>
      <c r="S273" s="247"/>
      <c r="T273" s="247"/>
      <c r="U273" s="247"/>
      <c r="V273" s="248"/>
      <c r="W273" s="37" t="s">
        <v>385</v>
      </c>
      <c r="X273" s="38">
        <f>ROUNDUP(SUM(BO22:BO268),0)</f>
        <v>32</v>
      </c>
      <c r="Y273" s="38">
        <f>ROUNDUP(SUM(BP22:BP268),0)</f>
        <v>32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386</v>
      </c>
      <c r="Q274" s="247"/>
      <c r="R274" s="247"/>
      <c r="S274" s="247"/>
      <c r="T274" s="247"/>
      <c r="U274" s="247"/>
      <c r="V274" s="248"/>
      <c r="W274" s="37" t="s">
        <v>73</v>
      </c>
      <c r="X274" s="192">
        <f>GrossWeightTotal+PalletQtyTotal*25</f>
        <v>14971.420399999999</v>
      </c>
      <c r="Y274" s="192">
        <f>GrossWeightTotalR+PalletQtyTotalR*25</f>
        <v>14971.420399999999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387</v>
      </c>
      <c r="Q275" s="247"/>
      <c r="R275" s="247"/>
      <c r="S275" s="247"/>
      <c r="T275" s="247"/>
      <c r="U275" s="247"/>
      <c r="V275" s="248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2814</v>
      </c>
      <c r="Y275" s="192">
        <f>IFERROR(Y23+Y32+Y39+Y48+Y59+Y65+Y70+Y76+Y86+Y93+Y103+Y109+Y115+Y121+Y126+Y132+Y137+Y144+Y148+Y156+Y161+Y169+Y173+Y178+Y186+Y196+Y204+Y210+Y216+Y223+Y231+Y235+Y240+Y247+Y269,"0")</f>
        <v>2814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388</v>
      </c>
      <c r="Q276" s="247"/>
      <c r="R276" s="247"/>
      <c r="S276" s="247"/>
      <c r="T276" s="247"/>
      <c r="U276" s="247"/>
      <c r="V276" s="248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40.293120000000002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50"/>
      <c r="T278" s="206" t="s">
        <v>204</v>
      </c>
      <c r="U278" s="250"/>
      <c r="V278" s="206" t="s">
        <v>232</v>
      </c>
      <c r="W278" s="250"/>
      <c r="X278" s="206" t="s">
        <v>248</v>
      </c>
      <c r="Y278" s="279"/>
      <c r="Z278" s="279"/>
      <c r="AA278" s="250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3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4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126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</f>
        <v>1374.72</v>
      </c>
      <c r="G281" s="46">
        <f>IFERROR(X63*H63,"0")+IFERROR(X64*H64,"0")</f>
        <v>1854.6</v>
      </c>
      <c r="H281" s="46">
        <f>IFERROR(X69*H69,"0")</f>
        <v>0</v>
      </c>
      <c r="I281" s="46">
        <f>IFERROR(X74*H74,"0")+IFERROR(X75*H75,"0")</f>
        <v>201.6</v>
      </c>
      <c r="J281" s="46">
        <f>IFERROR(X80*H80,"0")+IFERROR(X81*H81,"0")+IFERROR(X82*H82,"0")+IFERROR(X83*H83,"0")+IFERROR(X84*H84,"0")+IFERROR(X85*H85,"0")</f>
        <v>756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3914.88</v>
      </c>
      <c r="M281" s="46">
        <f>IFERROR(X107*H107,"0")+IFERROR(X108*H108,"0")</f>
        <v>840</v>
      </c>
      <c r="N281" s="188"/>
      <c r="O281" s="46">
        <f>IFERROR(X113*H113,"0")+IFERROR(X114*H114,"0")</f>
        <v>126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120</v>
      </c>
      <c r="V281" s="46">
        <f>IFERROR(X166*H166,"0")+IFERROR(X167*H167,"0")+IFERROR(X168*H168,"0")+IFERROR(X172*H172,"0")</f>
        <v>756</v>
      </c>
      <c r="W281" s="46">
        <f>IFERROR(X177*H177,"0")</f>
        <v>0</v>
      </c>
      <c r="X281" s="46">
        <f>IFERROR(X183*H183,"0")+IFERROR(X184*H184,"0")+IFERROR(X185*H185,"0")</f>
        <v>470.4</v>
      </c>
      <c r="Y281" s="46">
        <f>IFERROR(X190*H190,"0")+IFERROR(X191*H191,"0")+IFERROR(X192*H192,"0")+IFERROR(X193*H193,"0")+IFERROR(X194*H194,"0")+IFERROR(X195*H195,"0")</f>
        <v>470.4</v>
      </c>
      <c r="Z281" s="46">
        <f>IFERROR(X200*H200,"0")+IFERROR(X201*H201,"0")+IFERROR(X202*H202,"0")+IFERROR(X203*H203,"0")</f>
        <v>0</v>
      </c>
      <c r="AA281" s="46">
        <f>IFERROR(X208*H208,"0")+IFERROR(X209*H209,"0")</f>
        <v>153.60000000000002</v>
      </c>
      <c r="AB281" s="46">
        <f>IFERROR(X215*H215,"0")</f>
        <v>0</v>
      </c>
      <c r="AC281" s="46">
        <f>IFERROR(X221*H221,"0")+IFERROR(X222*H222,"0")</f>
        <v>496.8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1023.0000000000001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9071.4</v>
      </c>
      <c r="B284" s="60">
        <f>SUMPRODUCT(--(BB:BB="ПГП"),--(W:W="кор"),H:H,Y:Y)+SUMPRODUCT(--(BB:BB="ПГП"),--(W:W="кг"),Y:Y)</f>
        <v>4080.6000000000004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74,72"/>
        <filter val="1 854,60"/>
        <filter val="102,00"/>
        <filter val="12,00"/>
        <filter val="120,00"/>
        <filter val="126,00"/>
        <filter val="13 152,00"/>
        <filter val="14 171,42"/>
        <filter val="14 971,42"/>
        <filter val="14,00"/>
        <filter val="140,00"/>
        <filter val="153,60"/>
        <filter val="18,00"/>
        <filter val="182,00"/>
        <filter val="192,00"/>
        <filter val="198,00"/>
        <filter val="2 814,00"/>
        <filter val="201,60"/>
        <filter val="210,00"/>
        <filter val="216,00"/>
        <filter val="216,80"/>
        <filter val="224,00"/>
        <filter val="24,00"/>
        <filter val="252,00"/>
        <filter val="253,60"/>
        <filter val="264,00"/>
        <filter val="28,00"/>
        <filter val="280,00"/>
        <filter val="3 914,88"/>
        <filter val="32"/>
        <filter val="36,00"/>
        <filter val="360,00"/>
        <filter val="42,00"/>
        <filter val="462,00"/>
        <filter val="470,40"/>
        <filter val="48,00"/>
        <filter val="496,80"/>
        <filter val="552,00"/>
        <filter val="552,60"/>
        <filter val="56,00"/>
        <filter val="60,00"/>
        <filter val="68,00"/>
        <filter val="70,00"/>
        <filter val="72,00"/>
        <filter val="756,00"/>
        <filter val="82,00"/>
        <filter val="84,00"/>
        <filter val="840,00"/>
        <filter val="96,00"/>
      </filters>
    </filterColumn>
  </autoFilter>
  <mergeCells count="506"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V11:W11"/>
    <mergeCell ref="D265:E265"/>
    <mergeCell ref="A249:Z249"/>
    <mergeCell ref="A176:Z17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53:T253"/>
    <mergeCell ref="D221:E221"/>
    <mergeCell ref="P82:T82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Q5:R5"/>
    <mergeCell ref="D120:E120"/>
    <mergeCell ref="F17:F18"/>
    <mergeCell ref="D107:E107"/>
    <mergeCell ref="D234:E234"/>
    <mergeCell ref="P136:T136"/>
    <mergeCell ref="P263:T263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H5:M5"/>
    <mergeCell ref="D36:E36"/>
    <mergeCell ref="A13:M13"/>
    <mergeCell ref="D7:M7"/>
    <mergeCell ref="A51:Z51"/>
    <mergeCell ref="P132:V132"/>
    <mergeCell ref="N17:N18"/>
    <mergeCell ref="V12:W12"/>
    <mergeCell ref="U17:V17"/>
    <mergeCell ref="Y17:Y18"/>
    <mergeCell ref="Q6:R6"/>
    <mergeCell ref="A8:C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A27:Z27"/>
    <mergeCell ref="P98:T98"/>
    <mergeCell ref="P262:T262"/>
    <mergeCell ref="D244:E24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P148:V148"/>
    <mergeCell ref="P130:T130"/>
    <mergeCell ref="D136:E136"/>
    <mergeCell ref="P46:T46"/>
    <mergeCell ref="D154:E154"/>
    <mergeCell ref="J9:M9"/>
    <mergeCell ref="H10:M10"/>
    <mergeCell ref="V6:W9"/>
    <mergeCell ref="D58:E58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100:T100"/>
    <mergeCell ref="P217:V217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92:T92"/>
    <mergeCell ref="P156:V156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A214:Z214"/>
    <mergeCell ref="A207:Z207"/>
    <mergeCell ref="A182:Z182"/>
    <mergeCell ref="P190:T190"/>
    <mergeCell ref="D200:E200"/>
    <mergeCell ref="A178:O179"/>
    <mergeCell ref="D202:E202"/>
    <mergeCell ref="P228:T228"/>
    <mergeCell ref="P200:T200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2024-08-14T11:08:21Z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