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9BF38D4-BFBA-460F-A078-2B1B852443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Y600" i="1" s="1"/>
  <c r="X597" i="1"/>
  <c r="X596" i="1"/>
  <c r="BO595" i="1"/>
  <c r="BM595" i="1"/>
  <c r="Y595" i="1"/>
  <c r="Y597" i="1" s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O537" i="1"/>
  <c r="BM537" i="1"/>
  <c r="Y537" i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BP530" i="1" s="1"/>
  <c r="P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BP526" i="1" s="1"/>
  <c r="P526" i="1"/>
  <c r="X524" i="1"/>
  <c r="X523" i="1"/>
  <c r="BO522" i="1"/>
  <c r="BM522" i="1"/>
  <c r="Y522" i="1"/>
  <c r="P522" i="1"/>
  <c r="BO521" i="1"/>
  <c r="BM521" i="1"/>
  <c r="Y521" i="1"/>
  <c r="Z521" i="1" s="1"/>
  <c r="P521" i="1"/>
  <c r="X519" i="1"/>
  <c r="X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BP511" i="1" s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BP472" i="1" s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BO385" i="1"/>
  <c r="BM385" i="1"/>
  <c r="Y385" i="1"/>
  <c r="BP385" i="1" s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4" i="1"/>
  <c r="X363" i="1"/>
  <c r="BO362" i="1"/>
  <c r="BM362" i="1"/>
  <c r="Y362" i="1"/>
  <c r="Z362" i="1" s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BP349" i="1" s="1"/>
  <c r="P349" i="1"/>
  <c r="X347" i="1"/>
  <c r="X346" i="1"/>
  <c r="BO345" i="1"/>
  <c r="BM345" i="1"/>
  <c r="Y345" i="1"/>
  <c r="P345" i="1"/>
  <c r="BO344" i="1"/>
  <c r="BM344" i="1"/>
  <c r="Y344" i="1"/>
  <c r="P344" i="1"/>
  <c r="BO343" i="1"/>
  <c r="BM343" i="1"/>
  <c r="Y343" i="1"/>
  <c r="BO342" i="1"/>
  <c r="BM342" i="1"/>
  <c r="Y342" i="1"/>
  <c r="X340" i="1"/>
  <c r="X339" i="1"/>
  <c r="BO338" i="1"/>
  <c r="BM338" i="1"/>
  <c r="Y338" i="1"/>
  <c r="P338" i="1"/>
  <c r="BO337" i="1"/>
  <c r="BM337" i="1"/>
  <c r="Y337" i="1"/>
  <c r="BP337" i="1" s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X307" i="1"/>
  <c r="X306" i="1"/>
  <c r="BO305" i="1"/>
  <c r="BM305" i="1"/>
  <c r="Y305" i="1"/>
  <c r="P305" i="1"/>
  <c r="BO304" i="1"/>
  <c r="BM304" i="1"/>
  <c r="Y304" i="1"/>
  <c r="P304" i="1"/>
  <c r="X302" i="1"/>
  <c r="X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Z241" i="1" s="1"/>
  <c r="P241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X230" i="1"/>
  <c r="X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BP202" i="1" s="1"/>
  <c r="P202" i="1"/>
  <c r="X200" i="1"/>
  <c r="X199" i="1"/>
  <c r="BO198" i="1"/>
  <c r="BM198" i="1"/>
  <c r="Y198" i="1"/>
  <c r="P198" i="1"/>
  <c r="BO197" i="1"/>
  <c r="BM197" i="1"/>
  <c r="Y197" i="1"/>
  <c r="P197" i="1"/>
  <c r="X194" i="1"/>
  <c r="X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P185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X167" i="1"/>
  <c r="X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P157" i="1"/>
  <c r="X155" i="1"/>
  <c r="X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BO147" i="1"/>
  <c r="BM147" i="1"/>
  <c r="Y147" i="1"/>
  <c r="Y149" i="1" s="1"/>
  <c r="P147" i="1"/>
  <c r="X144" i="1"/>
  <c r="X143" i="1"/>
  <c r="BO142" i="1"/>
  <c r="BM142" i="1"/>
  <c r="Y142" i="1"/>
  <c r="P142" i="1"/>
  <c r="BO141" i="1"/>
  <c r="BM141" i="1"/>
  <c r="Y141" i="1"/>
  <c r="BP141" i="1" s="1"/>
  <c r="P141" i="1"/>
  <c r="X139" i="1"/>
  <c r="X138" i="1"/>
  <c r="BO137" i="1"/>
  <c r="BM137" i="1"/>
  <c r="Y137" i="1"/>
  <c r="P137" i="1"/>
  <c r="BO136" i="1"/>
  <c r="BM136" i="1"/>
  <c r="Y136" i="1"/>
  <c r="P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BO126" i="1"/>
  <c r="BM126" i="1"/>
  <c r="Y126" i="1"/>
  <c r="P126" i="1"/>
  <c r="X124" i="1"/>
  <c r="X123" i="1"/>
  <c r="BO122" i="1"/>
  <c r="BM122" i="1"/>
  <c r="Y122" i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P104" i="1"/>
  <c r="BO103" i="1"/>
  <c r="BM103" i="1"/>
  <c r="Y103" i="1"/>
  <c r="P103" i="1"/>
  <c r="X100" i="1"/>
  <c r="X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O85" i="1"/>
  <c r="BM85" i="1"/>
  <c r="Y85" i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P77" i="1"/>
  <c r="X75" i="1"/>
  <c r="X74" i="1"/>
  <c r="BO73" i="1"/>
  <c r="BM73" i="1"/>
  <c r="Y73" i="1"/>
  <c r="BP73" i="1" s="1"/>
  <c r="P73" i="1"/>
  <c r="BO72" i="1"/>
  <c r="BM72" i="1"/>
  <c r="Y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P58" i="1"/>
  <c r="BO57" i="1"/>
  <c r="BM57" i="1"/>
  <c r="Y57" i="1"/>
  <c r="BP57" i="1" s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Z127" i="1" l="1"/>
  <c r="BN127" i="1"/>
  <c r="Z191" i="1"/>
  <c r="BN191" i="1"/>
  <c r="Z286" i="1"/>
  <c r="BN286" i="1"/>
  <c r="Z371" i="1"/>
  <c r="BN371" i="1"/>
  <c r="Z429" i="1"/>
  <c r="BN429" i="1"/>
  <c r="Z472" i="1"/>
  <c r="BN472" i="1"/>
  <c r="Z511" i="1"/>
  <c r="BN511" i="1"/>
  <c r="Z28" i="1"/>
  <c r="BN28" i="1"/>
  <c r="Z70" i="1"/>
  <c r="BN70" i="1"/>
  <c r="Z73" i="1"/>
  <c r="BN73" i="1"/>
  <c r="Z110" i="1"/>
  <c r="BN110" i="1"/>
  <c r="Z158" i="1"/>
  <c r="BN158" i="1"/>
  <c r="Z179" i="1"/>
  <c r="BN179" i="1"/>
  <c r="Z210" i="1"/>
  <c r="BN210" i="1"/>
  <c r="Z228" i="1"/>
  <c r="BN228" i="1"/>
  <c r="Z245" i="1"/>
  <c r="BN245" i="1"/>
  <c r="Z269" i="1"/>
  <c r="BN269" i="1"/>
  <c r="Z311" i="1"/>
  <c r="BN311" i="1"/>
  <c r="Z349" i="1"/>
  <c r="BN349" i="1"/>
  <c r="Z385" i="1"/>
  <c r="BN385" i="1"/>
  <c r="Z399" i="1"/>
  <c r="BN399" i="1"/>
  <c r="Z437" i="1"/>
  <c r="BN437" i="1"/>
  <c r="Z459" i="1"/>
  <c r="BN459" i="1"/>
  <c r="Z530" i="1"/>
  <c r="BN530" i="1"/>
  <c r="BP265" i="1"/>
  <c r="BN265" i="1"/>
  <c r="Z265" i="1"/>
  <c r="BP290" i="1"/>
  <c r="BN290" i="1"/>
  <c r="Z290" i="1"/>
  <c r="BP329" i="1"/>
  <c r="BN329" i="1"/>
  <c r="Z329" i="1"/>
  <c r="BP343" i="1"/>
  <c r="BN343" i="1"/>
  <c r="Z343" i="1"/>
  <c r="BP375" i="1"/>
  <c r="BN375" i="1"/>
  <c r="Z375" i="1"/>
  <c r="BP433" i="1"/>
  <c r="BN433" i="1"/>
  <c r="Z433" i="1"/>
  <c r="BP453" i="1"/>
  <c r="BN453" i="1"/>
  <c r="Z453" i="1"/>
  <c r="Y484" i="1"/>
  <c r="Y483" i="1"/>
  <c r="BP482" i="1"/>
  <c r="BN482" i="1"/>
  <c r="Z482" i="1"/>
  <c r="Z483" i="1" s="1"/>
  <c r="Y488" i="1"/>
  <c r="Y487" i="1"/>
  <c r="BP486" i="1"/>
  <c r="BN486" i="1"/>
  <c r="Z486" i="1"/>
  <c r="Z487" i="1" s="1"/>
  <c r="Y494" i="1"/>
  <c r="BP491" i="1"/>
  <c r="BN491" i="1"/>
  <c r="Z491" i="1"/>
  <c r="BP515" i="1"/>
  <c r="BN515" i="1"/>
  <c r="Z515" i="1"/>
  <c r="BP565" i="1"/>
  <c r="BN565" i="1"/>
  <c r="Z565" i="1"/>
  <c r="BP567" i="1"/>
  <c r="BN567" i="1"/>
  <c r="Z567" i="1"/>
  <c r="BP569" i="1"/>
  <c r="BN569" i="1"/>
  <c r="Z569" i="1"/>
  <c r="X606" i="1"/>
  <c r="Y36" i="1"/>
  <c r="Z34" i="1"/>
  <c r="BN34" i="1"/>
  <c r="Z63" i="1"/>
  <c r="BN63" i="1"/>
  <c r="Z83" i="1"/>
  <c r="BN83" i="1"/>
  <c r="Z97" i="1"/>
  <c r="BN97" i="1"/>
  <c r="Z119" i="1"/>
  <c r="BN119" i="1"/>
  <c r="Z141" i="1"/>
  <c r="BN141" i="1"/>
  <c r="Z165" i="1"/>
  <c r="BN165" i="1"/>
  <c r="Z173" i="1"/>
  <c r="BN173" i="1"/>
  <c r="Z187" i="1"/>
  <c r="BN187" i="1"/>
  <c r="Z202" i="1"/>
  <c r="BN202" i="1"/>
  <c r="Z214" i="1"/>
  <c r="BN214" i="1"/>
  <c r="Z224" i="1"/>
  <c r="BN224" i="1"/>
  <c r="Z234" i="1"/>
  <c r="BN234" i="1"/>
  <c r="BP241" i="1"/>
  <c r="BN241" i="1"/>
  <c r="BP254" i="1"/>
  <c r="BN254" i="1"/>
  <c r="Z254" i="1"/>
  <c r="BP281" i="1"/>
  <c r="BN281" i="1"/>
  <c r="Z281" i="1"/>
  <c r="BP315" i="1"/>
  <c r="BN315" i="1"/>
  <c r="Z315" i="1"/>
  <c r="BP342" i="1"/>
  <c r="BN342" i="1"/>
  <c r="Z342" i="1"/>
  <c r="BP411" i="1"/>
  <c r="BN411" i="1"/>
  <c r="Z411" i="1"/>
  <c r="BP441" i="1"/>
  <c r="BN441" i="1"/>
  <c r="Z441" i="1"/>
  <c r="Y465" i="1"/>
  <c r="BP464" i="1"/>
  <c r="BN464" i="1"/>
  <c r="Z464" i="1"/>
  <c r="Z465" i="1" s="1"/>
  <c r="BP468" i="1"/>
  <c r="BN468" i="1"/>
  <c r="Z468" i="1"/>
  <c r="BP499" i="1"/>
  <c r="BN499" i="1"/>
  <c r="Z499" i="1"/>
  <c r="Y571" i="1"/>
  <c r="Y570" i="1"/>
  <c r="BP564" i="1"/>
  <c r="BN564" i="1"/>
  <c r="Z564" i="1"/>
  <c r="BP566" i="1"/>
  <c r="BN566" i="1"/>
  <c r="Z566" i="1"/>
  <c r="BP568" i="1"/>
  <c r="BN568" i="1"/>
  <c r="Z568" i="1"/>
  <c r="Z526" i="1"/>
  <c r="BN526" i="1"/>
  <c r="X603" i="1"/>
  <c r="Z337" i="1"/>
  <c r="BN337" i="1"/>
  <c r="Z135" i="1"/>
  <c r="BN135" i="1"/>
  <c r="BP68" i="1"/>
  <c r="BN68" i="1"/>
  <c r="Z68" i="1"/>
  <c r="BP85" i="1"/>
  <c r="BN85" i="1"/>
  <c r="Z85" i="1"/>
  <c r="BP104" i="1"/>
  <c r="BN104" i="1"/>
  <c r="Z104" i="1"/>
  <c r="BP121" i="1"/>
  <c r="BN121" i="1"/>
  <c r="Z121" i="1"/>
  <c r="BP137" i="1"/>
  <c r="BN137" i="1"/>
  <c r="Z137" i="1"/>
  <c r="BP163" i="1"/>
  <c r="BN163" i="1"/>
  <c r="Z163" i="1"/>
  <c r="BP177" i="1"/>
  <c r="BN177" i="1"/>
  <c r="Z177" i="1"/>
  <c r="BP189" i="1"/>
  <c r="BN189" i="1"/>
  <c r="Z189" i="1"/>
  <c r="BP208" i="1"/>
  <c r="BN208" i="1"/>
  <c r="Z208" i="1"/>
  <c r="Y230" i="1"/>
  <c r="BP218" i="1"/>
  <c r="BN218" i="1"/>
  <c r="Z218" i="1"/>
  <c r="BP226" i="1"/>
  <c r="BN226" i="1"/>
  <c r="Z226" i="1"/>
  <c r="BP236" i="1"/>
  <c r="BN236" i="1"/>
  <c r="Z236" i="1"/>
  <c r="BP247" i="1"/>
  <c r="BN247" i="1"/>
  <c r="Z247" i="1"/>
  <c r="BP260" i="1"/>
  <c r="BN260" i="1"/>
  <c r="Z260" i="1"/>
  <c r="P612" i="1"/>
  <c r="Y275" i="1"/>
  <c r="BP274" i="1"/>
  <c r="BN274" i="1"/>
  <c r="Z274" i="1"/>
  <c r="Z275" i="1" s="1"/>
  <c r="BP279" i="1"/>
  <c r="BN279" i="1"/>
  <c r="Z279" i="1"/>
  <c r="S612" i="1"/>
  <c r="Y296" i="1"/>
  <c r="BP295" i="1"/>
  <c r="BN295" i="1"/>
  <c r="Z295" i="1"/>
  <c r="Z296" i="1" s="1"/>
  <c r="Y301" i="1"/>
  <c r="BP300" i="1"/>
  <c r="BN300" i="1"/>
  <c r="Z300" i="1"/>
  <c r="Z301" i="1" s="1"/>
  <c r="BP304" i="1"/>
  <c r="BN304" i="1"/>
  <c r="Z304" i="1"/>
  <c r="BP321" i="1"/>
  <c r="BN321" i="1"/>
  <c r="Z321" i="1"/>
  <c r="BP331" i="1"/>
  <c r="BN331" i="1"/>
  <c r="Z331" i="1"/>
  <c r="BP351" i="1"/>
  <c r="BN351" i="1"/>
  <c r="Z351" i="1"/>
  <c r="Y357" i="1"/>
  <c r="BP356" i="1"/>
  <c r="BN356" i="1"/>
  <c r="Z356" i="1"/>
  <c r="Z357" i="1" s="1"/>
  <c r="BP360" i="1"/>
  <c r="BN360" i="1"/>
  <c r="Z360" i="1"/>
  <c r="BP373" i="1"/>
  <c r="BN373" i="1"/>
  <c r="Z373" i="1"/>
  <c r="BP387" i="1"/>
  <c r="BN387" i="1"/>
  <c r="Z387" i="1"/>
  <c r="BP391" i="1"/>
  <c r="BN391" i="1"/>
  <c r="Z391" i="1"/>
  <c r="BP405" i="1"/>
  <c r="BN405" i="1"/>
  <c r="Z405" i="1"/>
  <c r="BP431" i="1"/>
  <c r="BN431" i="1"/>
  <c r="Z431" i="1"/>
  <c r="BP478" i="1"/>
  <c r="BN478" i="1"/>
  <c r="Z478" i="1"/>
  <c r="BP513" i="1"/>
  <c r="BN513" i="1"/>
  <c r="Z513" i="1"/>
  <c r="BP522" i="1"/>
  <c r="BN522" i="1"/>
  <c r="Z522" i="1"/>
  <c r="Z523" i="1" s="1"/>
  <c r="BP536" i="1"/>
  <c r="BN536" i="1"/>
  <c r="Z536" i="1"/>
  <c r="BP548" i="1"/>
  <c r="BN548" i="1"/>
  <c r="Z548" i="1"/>
  <c r="BP550" i="1"/>
  <c r="BN550" i="1"/>
  <c r="Z550" i="1"/>
  <c r="BP552" i="1"/>
  <c r="BN552" i="1"/>
  <c r="Z552" i="1"/>
  <c r="BP579" i="1"/>
  <c r="BN579" i="1"/>
  <c r="Z579" i="1"/>
  <c r="BP581" i="1"/>
  <c r="BN581" i="1"/>
  <c r="Z581" i="1"/>
  <c r="B612" i="1"/>
  <c r="X604" i="1"/>
  <c r="X605" i="1" s="1"/>
  <c r="Z26" i="1"/>
  <c r="BN26" i="1"/>
  <c r="BP26" i="1"/>
  <c r="Z30" i="1"/>
  <c r="BN3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57" i="1"/>
  <c r="BN57" i="1"/>
  <c r="BP77" i="1"/>
  <c r="BN77" i="1"/>
  <c r="Z77" i="1"/>
  <c r="Y93" i="1"/>
  <c r="BP91" i="1"/>
  <c r="BN91" i="1"/>
  <c r="Z91" i="1"/>
  <c r="BP112" i="1"/>
  <c r="BN112" i="1"/>
  <c r="Z112" i="1"/>
  <c r="BP133" i="1"/>
  <c r="BN133" i="1"/>
  <c r="Z133" i="1"/>
  <c r="BP148" i="1"/>
  <c r="BN148" i="1"/>
  <c r="Z148" i="1"/>
  <c r="BP152" i="1"/>
  <c r="BN152" i="1"/>
  <c r="Z152" i="1"/>
  <c r="Y166" i="1"/>
  <c r="BP171" i="1"/>
  <c r="BN171" i="1"/>
  <c r="Z171" i="1"/>
  <c r="BP185" i="1"/>
  <c r="BN185" i="1"/>
  <c r="Z185" i="1"/>
  <c r="BP198" i="1"/>
  <c r="BN198" i="1"/>
  <c r="Z198" i="1"/>
  <c r="BP212" i="1"/>
  <c r="BN212" i="1"/>
  <c r="Z212" i="1"/>
  <c r="BP222" i="1"/>
  <c r="BN222" i="1"/>
  <c r="Z222" i="1"/>
  <c r="BP232" i="1"/>
  <c r="BN232" i="1"/>
  <c r="Z232" i="1"/>
  <c r="BP243" i="1"/>
  <c r="BN243" i="1"/>
  <c r="Z243" i="1"/>
  <c r="BP256" i="1"/>
  <c r="BN256" i="1"/>
  <c r="Z256" i="1"/>
  <c r="BP267" i="1"/>
  <c r="BN267" i="1"/>
  <c r="Z267" i="1"/>
  <c r="Y282" i="1"/>
  <c r="BP288" i="1"/>
  <c r="BN288" i="1"/>
  <c r="Z288" i="1"/>
  <c r="BP313" i="1"/>
  <c r="BN313" i="1"/>
  <c r="Z313" i="1"/>
  <c r="Y333" i="1"/>
  <c r="BP327" i="1"/>
  <c r="BN327" i="1"/>
  <c r="Z327" i="1"/>
  <c r="BP345" i="1"/>
  <c r="BN345" i="1"/>
  <c r="Z345" i="1"/>
  <c r="BP369" i="1"/>
  <c r="BN369" i="1"/>
  <c r="Z369" i="1"/>
  <c r="BP381" i="1"/>
  <c r="BN381" i="1"/>
  <c r="Z381" i="1"/>
  <c r="BP397" i="1"/>
  <c r="BN397" i="1"/>
  <c r="Z397" i="1"/>
  <c r="BP413" i="1"/>
  <c r="BN413" i="1"/>
  <c r="Z413" i="1"/>
  <c r="BP435" i="1"/>
  <c r="BN435" i="1"/>
  <c r="Z435" i="1"/>
  <c r="BP443" i="1"/>
  <c r="BN443" i="1"/>
  <c r="Z443" i="1"/>
  <c r="Y461" i="1"/>
  <c r="BP457" i="1"/>
  <c r="BN457" i="1"/>
  <c r="Z457" i="1"/>
  <c r="Y460" i="1"/>
  <c r="Y143" i="1"/>
  <c r="Y204" i="1"/>
  <c r="Y353" i="1"/>
  <c r="Y352" i="1"/>
  <c r="Y389" i="1"/>
  <c r="Y388" i="1"/>
  <c r="BP439" i="1"/>
  <c r="BN439" i="1"/>
  <c r="Z439" i="1"/>
  <c r="BP447" i="1"/>
  <c r="BN447" i="1"/>
  <c r="Z447" i="1"/>
  <c r="BP470" i="1"/>
  <c r="BN470" i="1"/>
  <c r="Z470" i="1"/>
  <c r="BP493" i="1"/>
  <c r="BN493" i="1"/>
  <c r="Z493" i="1"/>
  <c r="Y505" i="1"/>
  <c r="Y504" i="1"/>
  <c r="BP503" i="1"/>
  <c r="BN503" i="1"/>
  <c r="Z503" i="1"/>
  <c r="Z504" i="1" s="1"/>
  <c r="BP509" i="1"/>
  <c r="BN509" i="1"/>
  <c r="Z509" i="1"/>
  <c r="BP517" i="1"/>
  <c r="BN517" i="1"/>
  <c r="Z517" i="1"/>
  <c r="BP528" i="1"/>
  <c r="BN528" i="1"/>
  <c r="Z528" i="1"/>
  <c r="Y554" i="1"/>
  <c r="BP547" i="1"/>
  <c r="BN547" i="1"/>
  <c r="Z547" i="1"/>
  <c r="BP549" i="1"/>
  <c r="BN549" i="1"/>
  <c r="Z549" i="1"/>
  <c r="BP551" i="1"/>
  <c r="BN551" i="1"/>
  <c r="Z551" i="1"/>
  <c r="BP553" i="1"/>
  <c r="BN553" i="1"/>
  <c r="Z553" i="1"/>
  <c r="Y583" i="1"/>
  <c r="Y582" i="1"/>
  <c r="BP578" i="1"/>
  <c r="BN578" i="1"/>
  <c r="Z578" i="1"/>
  <c r="BP580" i="1"/>
  <c r="BN580" i="1"/>
  <c r="Z580" i="1"/>
  <c r="Y532" i="1"/>
  <c r="H9" i="1"/>
  <c r="A10" i="1"/>
  <c r="Y24" i="1"/>
  <c r="Y37" i="1"/>
  <c r="BP54" i="1"/>
  <c r="BN54" i="1"/>
  <c r="Z54" i="1"/>
  <c r="BP58" i="1"/>
  <c r="BN58" i="1"/>
  <c r="Z58" i="1"/>
  <c r="Y60" i="1"/>
  <c r="Y65" i="1"/>
  <c r="BP62" i="1"/>
  <c r="BN62" i="1"/>
  <c r="Z62" i="1"/>
  <c r="BP71" i="1"/>
  <c r="BN71" i="1"/>
  <c r="Z71" i="1"/>
  <c r="Y74" i="1"/>
  <c r="BP78" i="1"/>
  <c r="BN78" i="1"/>
  <c r="Z78" i="1"/>
  <c r="Y80" i="1"/>
  <c r="Y89" i="1"/>
  <c r="BP82" i="1"/>
  <c r="BN82" i="1"/>
  <c r="Z82" i="1"/>
  <c r="BP86" i="1"/>
  <c r="BN86" i="1"/>
  <c r="Z86" i="1"/>
  <c r="BP98" i="1"/>
  <c r="BN98" i="1"/>
  <c r="Z98" i="1"/>
  <c r="Y100" i="1"/>
  <c r="E612" i="1"/>
  <c r="Y106" i="1"/>
  <c r="BP103" i="1"/>
  <c r="BN103" i="1"/>
  <c r="Z103" i="1"/>
  <c r="BP111" i="1"/>
  <c r="BN111" i="1"/>
  <c r="Z111" i="1"/>
  <c r="BP120" i="1"/>
  <c r="BN120" i="1"/>
  <c r="Z120" i="1"/>
  <c r="BP128" i="1"/>
  <c r="BN128" i="1"/>
  <c r="Z128" i="1"/>
  <c r="Y130" i="1"/>
  <c r="Y139" i="1"/>
  <c r="BP132" i="1"/>
  <c r="BN132" i="1"/>
  <c r="Z132" i="1"/>
  <c r="BP136" i="1"/>
  <c r="BN136" i="1"/>
  <c r="Z136" i="1"/>
  <c r="BP153" i="1"/>
  <c r="BN153" i="1"/>
  <c r="Z153" i="1"/>
  <c r="Z154" i="1" s="1"/>
  <c r="Y155" i="1"/>
  <c r="Y160" i="1"/>
  <c r="BP157" i="1"/>
  <c r="BN157" i="1"/>
  <c r="Z157" i="1"/>
  <c r="Z159" i="1" s="1"/>
  <c r="BP170" i="1"/>
  <c r="BN170" i="1"/>
  <c r="Z170" i="1"/>
  <c r="Y174" i="1"/>
  <c r="BP178" i="1"/>
  <c r="BN178" i="1"/>
  <c r="Z178" i="1"/>
  <c r="BP188" i="1"/>
  <c r="BN188" i="1"/>
  <c r="Z188" i="1"/>
  <c r="BP192" i="1"/>
  <c r="BN192" i="1"/>
  <c r="Z192" i="1"/>
  <c r="Y194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Y229" i="1"/>
  <c r="BP233" i="1"/>
  <c r="BN233" i="1"/>
  <c r="Z233" i="1"/>
  <c r="Y237" i="1"/>
  <c r="BP242" i="1"/>
  <c r="BN242" i="1"/>
  <c r="Z242" i="1"/>
  <c r="BP246" i="1"/>
  <c r="BN246" i="1"/>
  <c r="Z246" i="1"/>
  <c r="BP255" i="1"/>
  <c r="BN255" i="1"/>
  <c r="Z255" i="1"/>
  <c r="BP259" i="1"/>
  <c r="BN259" i="1"/>
  <c r="Z259" i="1"/>
  <c r="BP268" i="1"/>
  <c r="BN268" i="1"/>
  <c r="Z268" i="1"/>
  <c r="BP287" i="1"/>
  <c r="BN287" i="1"/>
  <c r="Z287" i="1"/>
  <c r="Y291" i="1"/>
  <c r="BP305" i="1"/>
  <c r="BN305" i="1"/>
  <c r="Z305" i="1"/>
  <c r="Y307" i="1"/>
  <c r="U612" i="1"/>
  <c r="Y317" i="1"/>
  <c r="BP310" i="1"/>
  <c r="BN310" i="1"/>
  <c r="Z310" i="1"/>
  <c r="BP314" i="1"/>
  <c r="BN314" i="1"/>
  <c r="Z314" i="1"/>
  <c r="BP322" i="1"/>
  <c r="BN322" i="1"/>
  <c r="Z322" i="1"/>
  <c r="BP330" i="1"/>
  <c r="BN330" i="1"/>
  <c r="Z330" i="1"/>
  <c r="BP338" i="1"/>
  <c r="BN338" i="1"/>
  <c r="Z338" i="1"/>
  <c r="Y340" i="1"/>
  <c r="BP344" i="1"/>
  <c r="BN344" i="1"/>
  <c r="Z344" i="1"/>
  <c r="BP361" i="1"/>
  <c r="BN361" i="1"/>
  <c r="Z361" i="1"/>
  <c r="BP392" i="1"/>
  <c r="BN392" i="1"/>
  <c r="Z392" i="1"/>
  <c r="Z393" i="1" s="1"/>
  <c r="Y394" i="1"/>
  <c r="BP398" i="1"/>
  <c r="BN398" i="1"/>
  <c r="Z398" i="1"/>
  <c r="Y402" i="1"/>
  <c r="BP406" i="1"/>
  <c r="BN406" i="1"/>
  <c r="Z406" i="1"/>
  <c r="Y408" i="1"/>
  <c r="Y415" i="1"/>
  <c r="BP410" i="1"/>
  <c r="BN410" i="1"/>
  <c r="Z410" i="1"/>
  <c r="BP414" i="1"/>
  <c r="BN414" i="1"/>
  <c r="Z414" i="1"/>
  <c r="Y416" i="1"/>
  <c r="Y419" i="1"/>
  <c r="BP418" i="1"/>
  <c r="BN418" i="1"/>
  <c r="Z418" i="1"/>
  <c r="Z419" i="1" s="1"/>
  <c r="Y420" i="1"/>
  <c r="Y612" i="1"/>
  <c r="Y425" i="1"/>
  <c r="BP424" i="1"/>
  <c r="BN424" i="1"/>
  <c r="Z424" i="1"/>
  <c r="Z425" i="1" s="1"/>
  <c r="Y426" i="1"/>
  <c r="Y449" i="1"/>
  <c r="BP428" i="1"/>
  <c r="BN428" i="1"/>
  <c r="Z428" i="1"/>
  <c r="BP432" i="1"/>
  <c r="BN432" i="1"/>
  <c r="Z432" i="1"/>
  <c r="BP436" i="1"/>
  <c r="BN436" i="1"/>
  <c r="Z436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AB612" i="1"/>
  <c r="Y501" i="1"/>
  <c r="BP498" i="1"/>
  <c r="BN498" i="1"/>
  <c r="Z498" i="1"/>
  <c r="Z500" i="1" s="1"/>
  <c r="Y500" i="1"/>
  <c r="BP529" i="1"/>
  <c r="BN529" i="1"/>
  <c r="Z529" i="1"/>
  <c r="BP537" i="1"/>
  <c r="BN537" i="1"/>
  <c r="Z537" i="1"/>
  <c r="Y539" i="1"/>
  <c r="Y542" i="1"/>
  <c r="BP541" i="1"/>
  <c r="BN541" i="1"/>
  <c r="Z541" i="1"/>
  <c r="Z542" i="1" s="1"/>
  <c r="Y543" i="1"/>
  <c r="Y561" i="1"/>
  <c r="BP557" i="1"/>
  <c r="BN557" i="1"/>
  <c r="Z557" i="1"/>
  <c r="Y562" i="1"/>
  <c r="BP559" i="1"/>
  <c r="BN559" i="1"/>
  <c r="Z559" i="1"/>
  <c r="BP574" i="1"/>
  <c r="BN574" i="1"/>
  <c r="Z574" i="1"/>
  <c r="Y576" i="1"/>
  <c r="AE612" i="1"/>
  <c r="Y588" i="1"/>
  <c r="BP586" i="1"/>
  <c r="BN586" i="1"/>
  <c r="Z586" i="1"/>
  <c r="Y589" i="1"/>
  <c r="F9" i="1"/>
  <c r="J9" i="1"/>
  <c r="Z22" i="1"/>
  <c r="Z23" i="1" s="1"/>
  <c r="BN22" i="1"/>
  <c r="BP22" i="1"/>
  <c r="Y23" i="1"/>
  <c r="X602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BP56" i="1"/>
  <c r="BN56" i="1"/>
  <c r="Z56" i="1"/>
  <c r="Y64" i="1"/>
  <c r="BP69" i="1"/>
  <c r="BN69" i="1"/>
  <c r="Z69" i="1"/>
  <c r="BP72" i="1"/>
  <c r="BN72" i="1"/>
  <c r="Z72" i="1"/>
  <c r="Y79" i="1"/>
  <c r="BP84" i="1"/>
  <c r="BN84" i="1"/>
  <c r="Z84" i="1"/>
  <c r="Y88" i="1"/>
  <c r="BP92" i="1"/>
  <c r="BN92" i="1"/>
  <c r="Z92" i="1"/>
  <c r="Y94" i="1"/>
  <c r="Y99" i="1"/>
  <c r="BP96" i="1"/>
  <c r="BN96" i="1"/>
  <c r="Z96" i="1"/>
  <c r="BP105" i="1"/>
  <c r="BN105" i="1"/>
  <c r="Z105" i="1"/>
  <c r="Y107" i="1"/>
  <c r="Y114" i="1"/>
  <c r="BP109" i="1"/>
  <c r="BN109" i="1"/>
  <c r="Z109" i="1"/>
  <c r="BP113" i="1"/>
  <c r="BN113" i="1"/>
  <c r="Z113" i="1"/>
  <c r="Y115" i="1"/>
  <c r="F612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BP134" i="1"/>
  <c r="BN134" i="1"/>
  <c r="Z134" i="1"/>
  <c r="Y138" i="1"/>
  <c r="BP142" i="1"/>
  <c r="BN142" i="1"/>
  <c r="Z142" i="1"/>
  <c r="Y144" i="1"/>
  <c r="G612" i="1"/>
  <c r="Y150" i="1"/>
  <c r="BP147" i="1"/>
  <c r="BN147" i="1"/>
  <c r="Z147" i="1"/>
  <c r="Y154" i="1"/>
  <c r="Y159" i="1"/>
  <c r="BP164" i="1"/>
  <c r="BN164" i="1"/>
  <c r="Z164" i="1"/>
  <c r="Y175" i="1"/>
  <c r="BP172" i="1"/>
  <c r="BN172" i="1"/>
  <c r="Z172" i="1"/>
  <c r="Y181" i="1"/>
  <c r="Y180" i="1"/>
  <c r="BP186" i="1"/>
  <c r="BN186" i="1"/>
  <c r="Z186" i="1"/>
  <c r="BP190" i="1"/>
  <c r="BN190" i="1"/>
  <c r="Z190" i="1"/>
  <c r="Y199" i="1"/>
  <c r="BP203" i="1"/>
  <c r="BN203" i="1"/>
  <c r="Z203" i="1"/>
  <c r="Y205" i="1"/>
  <c r="Y216" i="1"/>
  <c r="BP207" i="1"/>
  <c r="BN207" i="1"/>
  <c r="Z207" i="1"/>
  <c r="BP211" i="1"/>
  <c r="BN211" i="1"/>
  <c r="Z211" i="1"/>
  <c r="Y215" i="1"/>
  <c r="BP219" i="1"/>
  <c r="BN219" i="1"/>
  <c r="Z219" i="1"/>
  <c r="BP223" i="1"/>
  <c r="BN223" i="1"/>
  <c r="Z223" i="1"/>
  <c r="BP227" i="1"/>
  <c r="BN227" i="1"/>
  <c r="Z227" i="1"/>
  <c r="Y238" i="1"/>
  <c r="BP235" i="1"/>
  <c r="BN235" i="1"/>
  <c r="Z235" i="1"/>
  <c r="BP244" i="1"/>
  <c r="BN244" i="1"/>
  <c r="Z244" i="1"/>
  <c r="BP248" i="1"/>
  <c r="BN248" i="1"/>
  <c r="Z248" i="1"/>
  <c r="Y250" i="1"/>
  <c r="M612" i="1"/>
  <c r="Y262" i="1"/>
  <c r="BP253" i="1"/>
  <c r="BN253" i="1"/>
  <c r="Z253" i="1"/>
  <c r="BP257" i="1"/>
  <c r="BN257" i="1"/>
  <c r="Z257" i="1"/>
  <c r="Y261" i="1"/>
  <c r="BP266" i="1"/>
  <c r="BN266" i="1"/>
  <c r="Z266" i="1"/>
  <c r="Z270" i="1" s="1"/>
  <c r="Y270" i="1"/>
  <c r="BP280" i="1"/>
  <c r="BN280" i="1"/>
  <c r="Z280" i="1"/>
  <c r="BP289" i="1"/>
  <c r="BN289" i="1"/>
  <c r="Z289" i="1"/>
  <c r="Y306" i="1"/>
  <c r="BP312" i="1"/>
  <c r="BN312" i="1"/>
  <c r="Z312" i="1"/>
  <c r="BP316" i="1"/>
  <c r="BN316" i="1"/>
  <c r="Z316" i="1"/>
  <c r="Y318" i="1"/>
  <c r="Y325" i="1"/>
  <c r="BP320" i="1"/>
  <c r="BN320" i="1"/>
  <c r="Z320" i="1"/>
  <c r="Y324" i="1"/>
  <c r="BP328" i="1"/>
  <c r="BN328" i="1"/>
  <c r="Z328" i="1"/>
  <c r="BP332" i="1"/>
  <c r="BN332" i="1"/>
  <c r="Z332" i="1"/>
  <c r="Y334" i="1"/>
  <c r="Y339" i="1"/>
  <c r="BP336" i="1"/>
  <c r="BN336" i="1"/>
  <c r="Z336" i="1"/>
  <c r="Y347" i="1"/>
  <c r="Y346" i="1"/>
  <c r="BP350" i="1"/>
  <c r="BN350" i="1"/>
  <c r="Z350" i="1"/>
  <c r="Z352" i="1" s="1"/>
  <c r="Y364" i="1"/>
  <c r="W612" i="1"/>
  <c r="Y377" i="1"/>
  <c r="BP368" i="1"/>
  <c r="BN368" i="1"/>
  <c r="Z368" i="1"/>
  <c r="BP372" i="1"/>
  <c r="BN372" i="1"/>
  <c r="Z372" i="1"/>
  <c r="BP376" i="1"/>
  <c r="BN376" i="1"/>
  <c r="Z376" i="1"/>
  <c r="Y378" i="1"/>
  <c r="Y383" i="1"/>
  <c r="BP380" i="1"/>
  <c r="BN380" i="1"/>
  <c r="Z380" i="1"/>
  <c r="Y382" i="1"/>
  <c r="BP469" i="1"/>
  <c r="BN469" i="1"/>
  <c r="Z469" i="1"/>
  <c r="BP473" i="1"/>
  <c r="BN473" i="1"/>
  <c r="Z473" i="1"/>
  <c r="Y475" i="1"/>
  <c r="Y480" i="1"/>
  <c r="BP477" i="1"/>
  <c r="BN477" i="1"/>
  <c r="Z477" i="1"/>
  <c r="Y479" i="1"/>
  <c r="BP512" i="1"/>
  <c r="BN512" i="1"/>
  <c r="Z512" i="1"/>
  <c r="BP516" i="1"/>
  <c r="BN516" i="1"/>
  <c r="Z516" i="1"/>
  <c r="C612" i="1"/>
  <c r="Y59" i="1"/>
  <c r="D612" i="1"/>
  <c r="Y75" i="1"/>
  <c r="H612" i="1"/>
  <c r="Y167" i="1"/>
  <c r="I612" i="1"/>
  <c r="Y193" i="1"/>
  <c r="K612" i="1"/>
  <c r="Y249" i="1"/>
  <c r="O612" i="1"/>
  <c r="Y271" i="1"/>
  <c r="Y276" i="1"/>
  <c r="Q612" i="1"/>
  <c r="Y283" i="1"/>
  <c r="R612" i="1"/>
  <c r="Y292" i="1"/>
  <c r="Y297" i="1"/>
  <c r="T612" i="1"/>
  <c r="Y302" i="1"/>
  <c r="V612" i="1"/>
  <c r="Y358" i="1"/>
  <c r="Y363" i="1"/>
  <c r="BP362" i="1"/>
  <c r="BN362" i="1"/>
  <c r="BP370" i="1"/>
  <c r="BN370" i="1"/>
  <c r="Z370" i="1"/>
  <c r="BP374" i="1"/>
  <c r="BN374" i="1"/>
  <c r="Z374" i="1"/>
  <c r="BP386" i="1"/>
  <c r="BN386" i="1"/>
  <c r="Z386" i="1"/>
  <c r="Z388" i="1" s="1"/>
  <c r="Y393" i="1"/>
  <c r="BP400" i="1"/>
  <c r="BN400" i="1"/>
  <c r="Z400" i="1"/>
  <c r="Y407" i="1"/>
  <c r="BP404" i="1"/>
  <c r="BN404" i="1"/>
  <c r="Z404" i="1"/>
  <c r="Z407" i="1" s="1"/>
  <c r="BP412" i="1"/>
  <c r="BN412" i="1"/>
  <c r="Z412" i="1"/>
  <c r="BP430" i="1"/>
  <c r="BN430" i="1"/>
  <c r="Z430" i="1"/>
  <c r="BP434" i="1"/>
  <c r="BN434" i="1"/>
  <c r="Z434" i="1"/>
  <c r="BP438" i="1"/>
  <c r="BN438" i="1"/>
  <c r="Z438" i="1"/>
  <c r="BP442" i="1"/>
  <c r="BN442" i="1"/>
  <c r="Z442" i="1"/>
  <c r="BP446" i="1"/>
  <c r="BN446" i="1"/>
  <c r="Z446" i="1"/>
  <c r="BP458" i="1"/>
  <c r="BN458" i="1"/>
  <c r="Z458" i="1"/>
  <c r="Y474" i="1"/>
  <c r="BP471" i="1"/>
  <c r="BN471" i="1"/>
  <c r="Z471" i="1"/>
  <c r="BP492" i="1"/>
  <c r="BN492" i="1"/>
  <c r="Z492" i="1"/>
  <c r="Z494" i="1" s="1"/>
  <c r="BP510" i="1"/>
  <c r="BN510" i="1"/>
  <c r="Z510" i="1"/>
  <c r="BP514" i="1"/>
  <c r="BN514" i="1"/>
  <c r="Z514" i="1"/>
  <c r="Y518" i="1"/>
  <c r="X612" i="1"/>
  <c r="Y401" i="1"/>
  <c r="Z612" i="1"/>
  <c r="Y466" i="1"/>
  <c r="AA612" i="1"/>
  <c r="Y495" i="1"/>
  <c r="AC612" i="1"/>
  <c r="Y519" i="1"/>
  <c r="Y524" i="1"/>
  <c r="BP521" i="1"/>
  <c r="BN521" i="1"/>
  <c r="Y523" i="1"/>
  <c r="BP527" i="1"/>
  <c r="BN527" i="1"/>
  <c r="Z527" i="1"/>
  <c r="Z532" i="1" s="1"/>
  <c r="BP531" i="1"/>
  <c r="BN531" i="1"/>
  <c r="Z531" i="1"/>
  <c r="Y533" i="1"/>
  <c r="Y538" i="1"/>
  <c r="BP535" i="1"/>
  <c r="BN535" i="1"/>
  <c r="Z535" i="1"/>
  <c r="Z538" i="1" s="1"/>
  <c r="AD612" i="1"/>
  <c r="BP558" i="1"/>
  <c r="BN558" i="1"/>
  <c r="Z558" i="1"/>
  <c r="BP560" i="1"/>
  <c r="BN560" i="1"/>
  <c r="Z560" i="1"/>
  <c r="Y575" i="1"/>
  <c r="BP573" i="1"/>
  <c r="BN573" i="1"/>
  <c r="Z573" i="1"/>
  <c r="BP587" i="1"/>
  <c r="BN587" i="1"/>
  <c r="Z587" i="1"/>
  <c r="Y555" i="1"/>
  <c r="Z595" i="1"/>
  <c r="Z596" i="1" s="1"/>
  <c r="BN595" i="1"/>
  <c r="BP595" i="1"/>
  <c r="Y596" i="1"/>
  <c r="Y601" i="1"/>
  <c r="Z599" i="1"/>
  <c r="Z600" i="1" s="1"/>
  <c r="BN599" i="1"/>
  <c r="BP599" i="1"/>
  <c r="Z460" i="1" l="1"/>
  <c r="Z382" i="1"/>
  <c r="Z204" i="1"/>
  <c r="Z166" i="1"/>
  <c r="Z93" i="1"/>
  <c r="Z79" i="1"/>
  <c r="Z582" i="1"/>
  <c r="Z36" i="1"/>
  <c r="Z180" i="1"/>
  <c r="Z346" i="1"/>
  <c r="Z570" i="1"/>
  <c r="Z229" i="1"/>
  <c r="Z149" i="1"/>
  <c r="Z143" i="1"/>
  <c r="Z114" i="1"/>
  <c r="Z99" i="1"/>
  <c r="Z74" i="1"/>
  <c r="Z363" i="1"/>
  <c r="Z306" i="1"/>
  <c r="Z174" i="1"/>
  <c r="Z64" i="1"/>
  <c r="Z291" i="1"/>
  <c r="Z59" i="1"/>
  <c r="Z554" i="1"/>
  <c r="Z518" i="1"/>
  <c r="Z479" i="1"/>
  <c r="Z474" i="1"/>
  <c r="Z333" i="1"/>
  <c r="Z282" i="1"/>
  <c r="Z401" i="1"/>
  <c r="Z249" i="1"/>
  <c r="Z237" i="1"/>
  <c r="Y604" i="1"/>
  <c r="Z588" i="1"/>
  <c r="Z449" i="1"/>
  <c r="Z317" i="1"/>
  <c r="Z575" i="1"/>
  <c r="Z377" i="1"/>
  <c r="Z339" i="1"/>
  <c r="Z324" i="1"/>
  <c r="Z261" i="1"/>
  <c r="Z215" i="1"/>
  <c r="Z193" i="1"/>
  <c r="Z129" i="1"/>
  <c r="Z123" i="1"/>
  <c r="Y606" i="1"/>
  <c r="Y603" i="1"/>
  <c r="Z561" i="1"/>
  <c r="Z415" i="1"/>
  <c r="Z138" i="1"/>
  <c r="Z106" i="1"/>
  <c r="Z88" i="1"/>
  <c r="Y602" i="1"/>
  <c r="Z607" i="1" l="1"/>
  <c r="Y605" i="1"/>
</calcChain>
</file>

<file path=xl/sharedStrings.xml><?xml version="1.0" encoding="utf-8"?>
<sst xmlns="http://schemas.openxmlformats.org/spreadsheetml/2006/main" count="2468" uniqueCount="778">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</sst>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topLeftCell="A139" zoomScaleNormal="100" zoomScaleSheetLayoutView="100" workbookViewId="0">
      <selection activeCell="AA608" sqref="AA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04"/>
      <c r="F1" s="404"/>
      <c r="G1" s="12" t="s">
        <v>1</v>
      </c>
      <c r="H1" s="465" t="s">
        <v>2</v>
      </c>
      <c r="I1" s="404"/>
      <c r="J1" s="404"/>
      <c r="K1" s="404"/>
      <c r="L1" s="404"/>
      <c r="M1" s="404"/>
      <c r="N1" s="404"/>
      <c r="O1" s="404"/>
      <c r="P1" s="404"/>
      <c r="Q1" s="404"/>
      <c r="R1" s="403" t="s">
        <v>3</v>
      </c>
      <c r="S1" s="404"/>
      <c r="T1" s="4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68"/>
      <c r="C5" s="469"/>
      <c r="D5" s="477"/>
      <c r="E5" s="478"/>
      <c r="F5" s="735" t="s">
        <v>9</v>
      </c>
      <c r="G5" s="469"/>
      <c r="H5" s="477" t="s">
        <v>777</v>
      </c>
      <c r="I5" s="673"/>
      <c r="J5" s="673"/>
      <c r="K5" s="673"/>
      <c r="L5" s="673"/>
      <c r="M5" s="478"/>
      <c r="N5" s="58"/>
      <c r="P5" s="24" t="s">
        <v>10</v>
      </c>
      <c r="Q5" s="748">
        <v>45522</v>
      </c>
      <c r="R5" s="529"/>
      <c r="T5" s="584" t="s">
        <v>11</v>
      </c>
      <c r="U5" s="447"/>
      <c r="V5" s="585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68"/>
      <c r="C6" s="469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Воскресенье</v>
      </c>
      <c r="R6" s="391"/>
      <c r="T6" s="593" t="s">
        <v>16</v>
      </c>
      <c r="U6" s="447"/>
      <c r="V6" s="653" t="s">
        <v>17</v>
      </c>
      <c r="W6" s="423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75"/>
      <c r="M7" s="476"/>
      <c r="N7" s="60"/>
      <c r="P7" s="24"/>
      <c r="Q7" s="42"/>
      <c r="R7" s="42"/>
      <c r="T7" s="393"/>
      <c r="U7" s="447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64" t="s">
        <v>18</v>
      </c>
      <c r="B8" s="388"/>
      <c r="C8" s="389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8">
        <v>0.41666666666666669</v>
      </c>
      <c r="R8" s="476"/>
      <c r="T8" s="393"/>
      <c r="U8" s="447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52"/>
      <c r="E9" s="386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79"/>
      <c r="P9" s="26" t="s">
        <v>20</v>
      </c>
      <c r="Q9" s="486"/>
      <c r="R9" s="487"/>
      <c r="T9" s="393"/>
      <c r="U9" s="447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52"/>
      <c r="E10" s="386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9" t="str">
        <f>IFERROR(VLOOKUP($D$10,Proxy,2,FALSE),"")</f>
        <v/>
      </c>
      <c r="I10" s="393"/>
      <c r="J10" s="393"/>
      <c r="K10" s="393"/>
      <c r="L10" s="393"/>
      <c r="M10" s="393"/>
      <c r="N10" s="376"/>
      <c r="P10" s="26" t="s">
        <v>21</v>
      </c>
      <c r="Q10" s="594"/>
      <c r="R10" s="595"/>
      <c r="U10" s="24" t="s">
        <v>22</v>
      </c>
      <c r="V10" s="422" t="s">
        <v>23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487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68"/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469"/>
      <c r="N12" s="62"/>
      <c r="P12" s="24" t="s">
        <v>29</v>
      </c>
      <c r="Q12" s="538"/>
      <c r="R12" s="476"/>
      <c r="S12" s="23"/>
      <c r="U12" s="24"/>
      <c r="V12" s="404"/>
      <c r="W12" s="393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68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9"/>
      <c r="N13" s="62"/>
      <c r="O13" s="26"/>
      <c r="P13" s="26" t="s">
        <v>31</v>
      </c>
      <c r="Q13" s="693"/>
      <c r="R13" s="4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0" t="s">
        <v>33</v>
      </c>
      <c r="B15" s="468"/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9"/>
      <c r="N15" s="63"/>
      <c r="P15" s="613" t="s">
        <v>34</v>
      </c>
      <c r="Q15" s="404"/>
      <c r="R15" s="404"/>
      <c r="S15" s="404"/>
      <c r="T15" s="4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4"/>
      <c r="Q16" s="614"/>
      <c r="R16" s="614"/>
      <c r="S16" s="614"/>
      <c r="T16" s="6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47" t="s">
        <v>37</v>
      </c>
      <c r="D17" s="439" t="s">
        <v>38</v>
      </c>
      <c r="E17" s="50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07"/>
      <c r="R17" s="507"/>
      <c r="S17" s="507"/>
      <c r="T17" s="508"/>
      <c r="U17" s="780" t="s">
        <v>50</v>
      </c>
      <c r="V17" s="469"/>
      <c r="W17" s="439" t="s">
        <v>51</v>
      </c>
      <c r="X17" s="439" t="s">
        <v>52</v>
      </c>
      <c r="Y17" s="781" t="s">
        <v>53</v>
      </c>
      <c r="Z17" s="439" t="s">
        <v>54</v>
      </c>
      <c r="AA17" s="640" t="s">
        <v>55</v>
      </c>
      <c r="AB17" s="640" t="s">
        <v>56</v>
      </c>
      <c r="AC17" s="640" t="s">
        <v>57</v>
      </c>
      <c r="AD17" s="640" t="s">
        <v>58</v>
      </c>
      <c r="AE17" s="730"/>
      <c r="AF17" s="731"/>
      <c r="AG17" s="519"/>
      <c r="BD17" s="626" t="s">
        <v>59</v>
      </c>
    </row>
    <row r="18" spans="1:68" ht="14.25" customHeight="1" x14ac:dyDescent="0.2">
      <c r="A18" s="440"/>
      <c r="B18" s="440"/>
      <c r="C18" s="440"/>
      <c r="D18" s="509"/>
      <c r="E18" s="511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09"/>
      <c r="Q18" s="510"/>
      <c r="R18" s="510"/>
      <c r="S18" s="510"/>
      <c r="T18" s="511"/>
      <c r="U18" s="378" t="s">
        <v>60</v>
      </c>
      <c r="V18" s="378" t="s">
        <v>61</v>
      </c>
      <c r="W18" s="440"/>
      <c r="X18" s="440"/>
      <c r="Y18" s="782"/>
      <c r="Z18" s="440"/>
      <c r="AA18" s="641"/>
      <c r="AB18" s="641"/>
      <c r="AC18" s="641"/>
      <c r="AD18" s="732"/>
      <c r="AE18" s="733"/>
      <c r="AF18" s="734"/>
      <c r="AG18" s="520"/>
      <c r="BD18" s="393"/>
    </row>
    <row r="19" spans="1:68" ht="27.75" hidden="1" customHeight="1" x14ac:dyDescent="0.2">
      <c r="A19" s="429" t="s">
        <v>62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48"/>
      <c r="AB19" s="48"/>
      <c r="AC19" s="48"/>
    </row>
    <row r="20" spans="1:68" ht="16.5" hidden="1" customHeight="1" x14ac:dyDescent="0.25">
      <c r="A20" s="425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5"/>
      <c r="AB20" s="375"/>
      <c r="AC20" s="375"/>
    </row>
    <row r="21" spans="1:68" ht="14.25" hidden="1" customHeight="1" x14ac:dyDescent="0.25">
      <c r="A21" s="418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87" t="s">
        <v>69</v>
      </c>
      <c r="Q23" s="388"/>
      <c r="R23" s="388"/>
      <c r="S23" s="388"/>
      <c r="T23" s="388"/>
      <c r="U23" s="388"/>
      <c r="V23" s="389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87" t="s">
        <v>69</v>
      </c>
      <c r="Q24" s="388"/>
      <c r="R24" s="388"/>
      <c r="S24" s="388"/>
      <c r="T24" s="388"/>
      <c r="U24" s="388"/>
      <c r="V24" s="389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418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7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7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87" t="s">
        <v>69</v>
      </c>
      <c r="Q36" s="388"/>
      <c r="R36" s="388"/>
      <c r="S36" s="388"/>
      <c r="T36" s="388"/>
      <c r="U36" s="388"/>
      <c r="V36" s="389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87" t="s">
        <v>69</v>
      </c>
      <c r="Q37" s="388"/>
      <c r="R37" s="388"/>
      <c r="S37" s="388"/>
      <c r="T37" s="388"/>
      <c r="U37" s="388"/>
      <c r="V37" s="389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418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87" t="s">
        <v>69</v>
      </c>
      <c r="Q40" s="388"/>
      <c r="R40" s="388"/>
      <c r="S40" s="388"/>
      <c r="T40" s="388"/>
      <c r="U40" s="388"/>
      <c r="V40" s="389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87" t="s">
        <v>69</v>
      </c>
      <c r="Q41" s="388"/>
      <c r="R41" s="388"/>
      <c r="S41" s="388"/>
      <c r="T41" s="388"/>
      <c r="U41" s="388"/>
      <c r="V41" s="389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418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87" t="s">
        <v>69</v>
      </c>
      <c r="Q44" s="388"/>
      <c r="R44" s="388"/>
      <c r="S44" s="388"/>
      <c r="T44" s="388"/>
      <c r="U44" s="388"/>
      <c r="V44" s="389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87" t="s">
        <v>69</v>
      </c>
      <c r="Q45" s="388"/>
      <c r="R45" s="388"/>
      <c r="S45" s="388"/>
      <c r="T45" s="388"/>
      <c r="U45" s="388"/>
      <c r="V45" s="389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418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87" t="s">
        <v>69</v>
      </c>
      <c r="Q48" s="388"/>
      <c r="R48" s="388"/>
      <c r="S48" s="388"/>
      <c r="T48" s="388"/>
      <c r="U48" s="388"/>
      <c r="V48" s="389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87" t="s">
        <v>69</v>
      </c>
      <c r="Q49" s="388"/>
      <c r="R49" s="388"/>
      <c r="S49" s="388"/>
      <c r="T49" s="388"/>
      <c r="U49" s="388"/>
      <c r="V49" s="389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29" t="s">
        <v>107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8"/>
      <c r="AB50" s="48"/>
      <c r="AC50" s="48"/>
    </row>
    <row r="51" spans="1:68" ht="16.5" hidden="1" customHeight="1" x14ac:dyDescent="0.25">
      <c r="A51" s="425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5"/>
      <c r="AB51" s="375"/>
      <c r="AC51" s="375"/>
    </row>
    <row r="52" spans="1:68" ht="14.25" hidden="1" customHeight="1" x14ac:dyDescent="0.25">
      <c r="A52" s="418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1">
        <v>0</v>
      </c>
      <c r="Y53" s="382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92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87" t="s">
        <v>69</v>
      </c>
      <c r="Q59" s="388"/>
      <c r="R59" s="388"/>
      <c r="S59" s="388"/>
      <c r="T59" s="388"/>
      <c r="U59" s="388"/>
      <c r="V59" s="389"/>
      <c r="W59" s="37" t="s">
        <v>70</v>
      </c>
      <c r="X59" s="383">
        <f>IFERROR(X53/H53,"0")+IFERROR(X54/H54,"0")+IFERROR(X55/H55,"0")+IFERROR(X56/H56,"0")+IFERROR(X57/H57,"0")+IFERROR(X58/H58,"0")</f>
        <v>0</v>
      </c>
      <c r="Y59" s="383">
        <f>IFERROR(Y53/H53,"0")+IFERROR(Y54/H54,"0")+IFERROR(Y55/H55,"0")+IFERROR(Y56/H56,"0")+IFERROR(Y57/H57,"0")+IFERROR(Y58/H58,"0")</f>
        <v>0</v>
      </c>
      <c r="Z59" s="383">
        <f>IFERROR(IF(Z53="",0,Z53),"0")+IFERROR(IF(Z54="",0,Z54),"0")+IFERROR(IF(Z55="",0,Z55),"0")+IFERROR(IF(Z56="",0,Z56),"0")+IFERROR(IF(Z57="",0,Z57),"0")+IFERROR(IF(Z58="",0,Z58),"0")</f>
        <v>0</v>
      </c>
      <c r="AA59" s="384"/>
      <c r="AB59" s="384"/>
      <c r="AC59" s="384"/>
    </row>
    <row r="60" spans="1:68" hidden="1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87" t="s">
        <v>69</v>
      </c>
      <c r="Q60" s="388"/>
      <c r="R60" s="388"/>
      <c r="S60" s="388"/>
      <c r="T60" s="388"/>
      <c r="U60" s="388"/>
      <c r="V60" s="389"/>
      <c r="W60" s="37" t="s">
        <v>68</v>
      </c>
      <c r="X60" s="383">
        <f>IFERROR(SUM(X53:X58),"0")</f>
        <v>0</v>
      </c>
      <c r="Y60" s="383">
        <f>IFERROR(SUM(Y53:Y58),"0")</f>
        <v>0</v>
      </c>
      <c r="Z60" s="37"/>
      <c r="AA60" s="384"/>
      <c r="AB60" s="384"/>
      <c r="AC60" s="384"/>
    </row>
    <row r="61" spans="1:68" ht="14.25" hidden="1" customHeight="1" x14ac:dyDescent="0.25">
      <c r="A61" s="418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87" t="s">
        <v>69</v>
      </c>
      <c r="Q64" s="388"/>
      <c r="R64" s="388"/>
      <c r="S64" s="388"/>
      <c r="T64" s="388"/>
      <c r="U64" s="388"/>
      <c r="V64" s="389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87" t="s">
        <v>69</v>
      </c>
      <c r="Q65" s="388"/>
      <c r="R65" s="388"/>
      <c r="S65" s="388"/>
      <c r="T65" s="388"/>
      <c r="U65" s="388"/>
      <c r="V65" s="389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25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5"/>
      <c r="AB66" s="375"/>
      <c r="AC66" s="375"/>
    </row>
    <row r="67" spans="1:68" ht="14.25" hidden="1" customHeight="1" x14ac:dyDescent="0.25">
      <c r="A67" s="418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0">
        <v>4680115881426</v>
      </c>
      <c r="E68" s="391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132</v>
      </c>
      <c r="C69" s="31">
        <v>4301011452</v>
      </c>
      <c r="D69" s="390">
        <v>4680115881426</v>
      </c>
      <c r="E69" s="391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0">
        <v>4680115880283</v>
      </c>
      <c r="E70" s="391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0">
        <v>4680115882720</v>
      </c>
      <c r="E71" s="391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90">
        <v>4680115881525</v>
      </c>
      <c r="E72" s="391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7" t="s">
        <v>139</v>
      </c>
      <c r="Q72" s="396"/>
      <c r="R72" s="396"/>
      <c r="S72" s="396"/>
      <c r="T72" s="397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90">
        <v>4680115881419</v>
      </c>
      <c r="E73" s="391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4"/>
      <c r="P74" s="387" t="s">
        <v>69</v>
      </c>
      <c r="Q74" s="388"/>
      <c r="R74" s="388"/>
      <c r="S74" s="388"/>
      <c r="T74" s="388"/>
      <c r="U74" s="388"/>
      <c r="V74" s="389"/>
      <c r="W74" s="37" t="s">
        <v>70</v>
      </c>
      <c r="X74" s="383">
        <f>IFERROR(X68/H68,"0")+IFERROR(X69/H69,"0")+IFERROR(X70/H70,"0")+IFERROR(X71/H71,"0")+IFERROR(X72/H72,"0")+IFERROR(X73/H73,"0")</f>
        <v>0</v>
      </c>
      <c r="Y74" s="383">
        <f>IFERROR(Y68/H68,"0")+IFERROR(Y69/H69,"0")+IFERROR(Y70/H70,"0")+IFERROR(Y71/H71,"0")+IFERROR(Y72/H72,"0")+IFERROR(Y73/H73,"0")</f>
        <v>0</v>
      </c>
      <c r="Z74" s="383">
        <f>IFERROR(IF(Z68="",0,Z68),"0")+IFERROR(IF(Z69="",0,Z69),"0")+IFERROR(IF(Z70="",0,Z70),"0")+IFERROR(IF(Z71="",0,Z71),"0")+IFERROR(IF(Z72="",0,Z72),"0")+IFERROR(IF(Z73="",0,Z73),"0")</f>
        <v>0</v>
      </c>
      <c r="AA74" s="384"/>
      <c r="AB74" s="384"/>
      <c r="AC74" s="384"/>
    </row>
    <row r="75" spans="1:68" hidden="1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87" t="s">
        <v>69</v>
      </c>
      <c r="Q75" s="388"/>
      <c r="R75" s="388"/>
      <c r="S75" s="388"/>
      <c r="T75" s="388"/>
      <c r="U75" s="388"/>
      <c r="V75" s="389"/>
      <c r="W75" s="37" t="s">
        <v>68</v>
      </c>
      <c r="X75" s="383">
        <f>IFERROR(SUM(X68:X73),"0")</f>
        <v>0</v>
      </c>
      <c r="Y75" s="383">
        <f>IFERROR(SUM(Y68:Y73),"0")</f>
        <v>0</v>
      </c>
      <c r="Z75" s="37"/>
      <c r="AA75" s="384"/>
      <c r="AB75" s="384"/>
      <c r="AC75" s="384"/>
    </row>
    <row r="76" spans="1:68" ht="14.25" hidden="1" customHeight="1" x14ac:dyDescent="0.25">
      <c r="A76" s="418" t="s">
        <v>142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73"/>
      <c r="AB76" s="373"/>
      <c r="AC76" s="373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90">
        <v>4680115881440</v>
      </c>
      <c r="E77" s="391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34"/>
      <c r="V77" s="34"/>
      <c r="W77" s="35" t="s">
        <v>68</v>
      </c>
      <c r="X77" s="381">
        <v>0</v>
      </c>
      <c r="Y77" s="382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90">
        <v>4680115881433</v>
      </c>
      <c r="E78" s="391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392"/>
      <c r="B79" s="393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  <c r="N79" s="393"/>
      <c r="O79" s="394"/>
      <c r="P79" s="387" t="s">
        <v>69</v>
      </c>
      <c r="Q79" s="388"/>
      <c r="R79" s="388"/>
      <c r="S79" s="388"/>
      <c r="T79" s="388"/>
      <c r="U79" s="388"/>
      <c r="V79" s="389"/>
      <c r="W79" s="37" t="s">
        <v>70</v>
      </c>
      <c r="X79" s="383">
        <f>IFERROR(X77/H77,"0")+IFERROR(X78/H78,"0")</f>
        <v>0</v>
      </c>
      <c r="Y79" s="383">
        <f>IFERROR(Y77/H77,"0")+IFERROR(Y78/H78,"0")</f>
        <v>0</v>
      </c>
      <c r="Z79" s="383">
        <f>IFERROR(IF(Z77="",0,Z77),"0")+IFERROR(IF(Z78="",0,Z78),"0")</f>
        <v>0</v>
      </c>
      <c r="AA79" s="384"/>
      <c r="AB79" s="384"/>
      <c r="AC79" s="384"/>
    </row>
    <row r="80" spans="1:68" hidden="1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87" t="s">
        <v>69</v>
      </c>
      <c r="Q80" s="388"/>
      <c r="R80" s="388"/>
      <c r="S80" s="388"/>
      <c r="T80" s="388"/>
      <c r="U80" s="388"/>
      <c r="V80" s="389"/>
      <c r="W80" s="37" t="s">
        <v>68</v>
      </c>
      <c r="X80" s="383">
        <f>IFERROR(SUM(X77:X78),"0")</f>
        <v>0</v>
      </c>
      <c r="Y80" s="383">
        <f>IFERROR(SUM(Y77:Y78),"0")</f>
        <v>0</v>
      </c>
      <c r="Z80" s="37"/>
      <c r="AA80" s="384"/>
      <c r="AB80" s="384"/>
      <c r="AC80" s="384"/>
    </row>
    <row r="81" spans="1:68" ht="14.25" hidden="1" customHeight="1" x14ac:dyDescent="0.25">
      <c r="A81" s="418" t="s">
        <v>63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0">
        <v>4680115885066</v>
      </c>
      <c r="E82" s="391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0">
        <v>4680115885073</v>
      </c>
      <c r="E83" s="391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0">
        <v>4680115885042</v>
      </c>
      <c r="E84" s="391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0">
        <v>4680115885059</v>
      </c>
      <c r="E85" s="391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0">
        <v>4680115885080</v>
      </c>
      <c r="E86" s="391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3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0">
        <v>4680115885097</v>
      </c>
      <c r="E87" s="391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2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4"/>
      <c r="P88" s="387" t="s">
        <v>69</v>
      </c>
      <c r="Q88" s="388"/>
      <c r="R88" s="388"/>
      <c r="S88" s="388"/>
      <c r="T88" s="388"/>
      <c r="U88" s="388"/>
      <c r="V88" s="389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87" t="s">
        <v>69</v>
      </c>
      <c r="Q89" s="388"/>
      <c r="R89" s="388"/>
      <c r="S89" s="388"/>
      <c r="T89" s="388"/>
      <c r="U89" s="388"/>
      <c r="V89" s="389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418" t="s">
        <v>71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0">
        <v>4680115884403</v>
      </c>
      <c r="E91" s="391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7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162</v>
      </c>
      <c r="B92" s="54" t="s">
        <v>163</v>
      </c>
      <c r="C92" s="31">
        <v>4301051837</v>
      </c>
      <c r="D92" s="390">
        <v>4680115884311</v>
      </c>
      <c r="E92" s="391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5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87" t="s">
        <v>69</v>
      </c>
      <c r="Q93" s="388"/>
      <c r="R93" s="388"/>
      <c r="S93" s="388"/>
      <c r="T93" s="388"/>
      <c r="U93" s="388"/>
      <c r="V93" s="389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87" t="s">
        <v>69</v>
      </c>
      <c r="Q94" s="388"/>
      <c r="R94" s="388"/>
      <c r="S94" s="388"/>
      <c r="T94" s="388"/>
      <c r="U94" s="388"/>
      <c r="V94" s="389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hidden="1" customHeight="1" x14ac:dyDescent="0.25">
      <c r="A95" s="418" t="s">
        <v>164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0">
        <v>4680115881532</v>
      </c>
      <c r="E96" s="391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165</v>
      </c>
      <c r="B97" s="54" t="s">
        <v>167</v>
      </c>
      <c r="C97" s="31">
        <v>4301060371</v>
      </c>
      <c r="D97" s="390">
        <v>4680115881532</v>
      </c>
      <c r="E97" s="391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90">
        <v>4680115881464</v>
      </c>
      <c r="E98" s="391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7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4"/>
      <c r="P99" s="387" t="s">
        <v>69</v>
      </c>
      <c r="Q99" s="388"/>
      <c r="R99" s="388"/>
      <c r="S99" s="388"/>
      <c r="T99" s="388"/>
      <c r="U99" s="388"/>
      <c r="V99" s="389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hidden="1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87" t="s">
        <v>69</v>
      </c>
      <c r="Q100" s="388"/>
      <c r="R100" s="388"/>
      <c r="S100" s="388"/>
      <c r="T100" s="388"/>
      <c r="U100" s="388"/>
      <c r="V100" s="389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hidden="1" customHeight="1" x14ac:dyDescent="0.25">
      <c r="A101" s="425" t="s">
        <v>170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75"/>
      <c r="AB101" s="375"/>
      <c r="AC101" s="375"/>
    </row>
    <row r="102" spans="1:68" ht="14.25" hidden="1" customHeight="1" x14ac:dyDescent="0.25">
      <c r="A102" s="418" t="s">
        <v>109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3"/>
      <c r="AB102" s="373"/>
      <c r="AC102" s="373"/>
    </row>
    <row r="103" spans="1:68" ht="27" hidden="1" customHeight="1" x14ac:dyDescent="0.25">
      <c r="A103" s="54" t="s">
        <v>171</v>
      </c>
      <c r="B103" s="54" t="s">
        <v>172</v>
      </c>
      <c r="C103" s="31">
        <v>4301011468</v>
      </c>
      <c r="D103" s="390">
        <v>4680115881327</v>
      </c>
      <c r="E103" s="391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34"/>
      <c r="V103" s="34"/>
      <c r="W103" s="35" t="s">
        <v>68</v>
      </c>
      <c r="X103" s="381">
        <v>0</v>
      </c>
      <c r="Y103" s="38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0">
        <v>4680115881518</v>
      </c>
      <c r="E104" s="391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176</v>
      </c>
      <c r="B105" s="54" t="s">
        <v>177</v>
      </c>
      <c r="C105" s="31">
        <v>4301012007</v>
      </c>
      <c r="D105" s="390">
        <v>4680115881303</v>
      </c>
      <c r="E105" s="391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4"/>
      <c r="P106" s="387" t="s">
        <v>69</v>
      </c>
      <c r="Q106" s="388"/>
      <c r="R106" s="388"/>
      <c r="S106" s="388"/>
      <c r="T106" s="388"/>
      <c r="U106" s="388"/>
      <c r="V106" s="389"/>
      <c r="W106" s="37" t="s">
        <v>70</v>
      </c>
      <c r="X106" s="383">
        <f>IFERROR(X103/H103,"0")+IFERROR(X104/H104,"0")+IFERROR(X105/H105,"0")</f>
        <v>0</v>
      </c>
      <c r="Y106" s="383">
        <f>IFERROR(Y103/H103,"0")+IFERROR(Y104/H104,"0")+IFERROR(Y105/H105,"0")</f>
        <v>0</v>
      </c>
      <c r="Z106" s="383">
        <f>IFERROR(IF(Z103="",0,Z103),"0")+IFERROR(IF(Z104="",0,Z104),"0")+IFERROR(IF(Z105="",0,Z105),"0")</f>
        <v>0</v>
      </c>
      <c r="AA106" s="384"/>
      <c r="AB106" s="384"/>
      <c r="AC106" s="384"/>
    </row>
    <row r="107" spans="1:68" hidden="1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87" t="s">
        <v>69</v>
      </c>
      <c r="Q107" s="388"/>
      <c r="R107" s="388"/>
      <c r="S107" s="388"/>
      <c r="T107" s="388"/>
      <c r="U107" s="388"/>
      <c r="V107" s="389"/>
      <c r="W107" s="37" t="s">
        <v>68</v>
      </c>
      <c r="X107" s="383">
        <f>IFERROR(SUM(X103:X105),"0")</f>
        <v>0</v>
      </c>
      <c r="Y107" s="383">
        <f>IFERROR(SUM(Y103:Y105),"0")</f>
        <v>0</v>
      </c>
      <c r="Z107" s="37"/>
      <c r="AA107" s="384"/>
      <c r="AB107" s="384"/>
      <c r="AC107" s="384"/>
    </row>
    <row r="108" spans="1:68" ht="14.25" hidden="1" customHeight="1" x14ac:dyDescent="0.25">
      <c r="A108" s="418" t="s">
        <v>71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0">
        <v>4607091386967</v>
      </c>
      <c r="E109" s="391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178</v>
      </c>
      <c r="B110" s="54" t="s">
        <v>180</v>
      </c>
      <c r="C110" s="31">
        <v>4301051543</v>
      </c>
      <c r="D110" s="390">
        <v>4607091386967</v>
      </c>
      <c r="E110" s="391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1">
        <v>0</v>
      </c>
      <c r="Y110" s="38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90">
        <v>4607091385731</v>
      </c>
      <c r="E111" s="391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34"/>
      <c r="V111" s="34"/>
      <c r="W111" s="35" t="s">
        <v>68</v>
      </c>
      <c r="X111" s="381">
        <v>200</v>
      </c>
      <c r="Y111" s="382">
        <f>IFERROR(IF(X111="",0,CEILING((X111/$H111),1)*$H111),"")</f>
        <v>202.5</v>
      </c>
      <c r="Z111" s="36">
        <f>IFERROR(IF(Y111=0,"",ROUNDUP(Y111/H111,0)*0.00753),"")</f>
        <v>0.56474999999999997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220.14814814814812</v>
      </c>
      <c r="BN111" s="64">
        <f>IFERROR(Y111*I111/H111,"0")</f>
        <v>222.9</v>
      </c>
      <c r="BO111" s="64">
        <f>IFERROR(1/J111*(X111/H111),"0")</f>
        <v>0.47483380816714149</v>
      </c>
      <c r="BP111" s="64">
        <f>IFERROR(1/J111*(Y111/H111),"0")</f>
        <v>0.48076923076923073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0">
        <v>4680115880894</v>
      </c>
      <c r="E112" s="391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390">
        <v>4680115880214</v>
      </c>
      <c r="E113" s="391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2"/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4"/>
      <c r="P114" s="387" t="s">
        <v>69</v>
      </c>
      <c r="Q114" s="388"/>
      <c r="R114" s="388"/>
      <c r="S114" s="388"/>
      <c r="T114" s="388"/>
      <c r="U114" s="388"/>
      <c r="V114" s="389"/>
      <c r="W114" s="37" t="s">
        <v>70</v>
      </c>
      <c r="X114" s="383">
        <f>IFERROR(X109/H109,"0")+IFERROR(X110/H110,"0")+IFERROR(X111/H111,"0")+IFERROR(X112/H112,"0")+IFERROR(X113/H113,"0")</f>
        <v>74.074074074074076</v>
      </c>
      <c r="Y114" s="383">
        <f>IFERROR(Y109/H109,"0")+IFERROR(Y110/H110,"0")+IFERROR(Y111/H111,"0")+IFERROR(Y112/H112,"0")+IFERROR(Y113/H113,"0")</f>
        <v>75</v>
      </c>
      <c r="Z114" s="383">
        <f>IFERROR(IF(Z109="",0,Z109),"0")+IFERROR(IF(Z110="",0,Z110),"0")+IFERROR(IF(Z111="",0,Z111),"0")+IFERROR(IF(Z112="",0,Z112),"0")+IFERROR(IF(Z113="",0,Z113),"0")</f>
        <v>0.56474999999999997</v>
      </c>
      <c r="AA114" s="384"/>
      <c r="AB114" s="384"/>
      <c r="AC114" s="384"/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87" t="s">
        <v>69</v>
      </c>
      <c r="Q115" s="388"/>
      <c r="R115" s="388"/>
      <c r="S115" s="388"/>
      <c r="T115" s="388"/>
      <c r="U115" s="388"/>
      <c r="V115" s="389"/>
      <c r="W115" s="37" t="s">
        <v>68</v>
      </c>
      <c r="X115" s="383">
        <f>IFERROR(SUM(X109:X113),"0")</f>
        <v>200</v>
      </c>
      <c r="Y115" s="383">
        <f>IFERROR(SUM(Y109:Y113),"0")</f>
        <v>202.5</v>
      </c>
      <c r="Z115" s="37"/>
      <c r="AA115" s="384"/>
      <c r="AB115" s="384"/>
      <c r="AC115" s="384"/>
    </row>
    <row r="116" spans="1:68" ht="16.5" hidden="1" customHeight="1" x14ac:dyDescent="0.25">
      <c r="A116" s="425" t="s">
        <v>187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75"/>
      <c r="AB116" s="375"/>
      <c r="AC116" s="375"/>
    </row>
    <row r="117" spans="1:68" ht="14.25" hidden="1" customHeight="1" x14ac:dyDescent="0.25">
      <c r="A117" s="418" t="s">
        <v>109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0">
        <v>4680115882133</v>
      </c>
      <c r="E118" s="391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188</v>
      </c>
      <c r="B119" s="54" t="s">
        <v>190</v>
      </c>
      <c r="C119" s="31">
        <v>4301011703</v>
      </c>
      <c r="D119" s="390">
        <v>4680115882133</v>
      </c>
      <c r="E119" s="391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90">
        <v>4680115880269</v>
      </c>
      <c r="E120" s="391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4301011415</v>
      </c>
      <c r="D121" s="390">
        <v>4680115880429</v>
      </c>
      <c r="E121" s="391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0">
        <v>4680115881457</v>
      </c>
      <c r="E122" s="391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392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4"/>
      <c r="P123" s="387" t="s">
        <v>69</v>
      </c>
      <c r="Q123" s="388"/>
      <c r="R123" s="388"/>
      <c r="S123" s="388"/>
      <c r="T123" s="388"/>
      <c r="U123" s="388"/>
      <c r="V123" s="389"/>
      <c r="W123" s="37" t="s">
        <v>70</v>
      </c>
      <c r="X123" s="383">
        <f>IFERROR(X118/H118,"0")+IFERROR(X119/H119,"0")+IFERROR(X120/H120,"0")+IFERROR(X121/H121,"0")+IFERROR(X122/H122,"0")</f>
        <v>0</v>
      </c>
      <c r="Y123" s="383">
        <f>IFERROR(Y118/H118,"0")+IFERROR(Y119/H119,"0")+IFERROR(Y120/H120,"0")+IFERROR(Y121/H121,"0")+IFERROR(Y122/H122,"0")</f>
        <v>0</v>
      </c>
      <c r="Z123" s="383">
        <f>IFERROR(IF(Z118="",0,Z118),"0")+IFERROR(IF(Z119="",0,Z119),"0")+IFERROR(IF(Z120="",0,Z120),"0")+IFERROR(IF(Z121="",0,Z121),"0")+IFERROR(IF(Z122="",0,Z122),"0")</f>
        <v>0</v>
      </c>
      <c r="AA123" s="384"/>
      <c r="AB123" s="384"/>
      <c r="AC123" s="384"/>
    </row>
    <row r="124" spans="1:68" hidden="1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87" t="s">
        <v>69</v>
      </c>
      <c r="Q124" s="388"/>
      <c r="R124" s="388"/>
      <c r="S124" s="388"/>
      <c r="T124" s="388"/>
      <c r="U124" s="388"/>
      <c r="V124" s="389"/>
      <c r="W124" s="37" t="s">
        <v>68</v>
      </c>
      <c r="X124" s="383">
        <f>IFERROR(SUM(X118:X122),"0")</f>
        <v>0</v>
      </c>
      <c r="Y124" s="383">
        <f>IFERROR(SUM(Y118:Y122),"0")</f>
        <v>0</v>
      </c>
      <c r="Z124" s="37"/>
      <c r="AA124" s="384"/>
      <c r="AB124" s="384"/>
      <c r="AC124" s="384"/>
    </row>
    <row r="125" spans="1:68" ht="14.25" hidden="1" customHeight="1" x14ac:dyDescent="0.25">
      <c r="A125" s="418" t="s">
        <v>142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73"/>
      <c r="AB125" s="373"/>
      <c r="AC125" s="373"/>
    </row>
    <row r="126" spans="1:68" ht="16.5" hidden="1" customHeight="1" x14ac:dyDescent="0.25">
      <c r="A126" s="54" t="s">
        <v>197</v>
      </c>
      <c r="B126" s="54" t="s">
        <v>198</v>
      </c>
      <c r="C126" s="31">
        <v>4301020235</v>
      </c>
      <c r="D126" s="390">
        <v>4680115881488</v>
      </c>
      <c r="E126" s="391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90">
        <v>4680115882775</v>
      </c>
      <c r="E127" s="391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390">
        <v>4680115880658</v>
      </c>
      <c r="E128" s="391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4"/>
      <c r="P129" s="387" t="s">
        <v>69</v>
      </c>
      <c r="Q129" s="388"/>
      <c r="R129" s="388"/>
      <c r="S129" s="388"/>
      <c r="T129" s="388"/>
      <c r="U129" s="388"/>
      <c r="V129" s="389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4"/>
      <c r="P130" s="387" t="s">
        <v>69</v>
      </c>
      <c r="Q130" s="388"/>
      <c r="R130" s="388"/>
      <c r="S130" s="388"/>
      <c r="T130" s="388"/>
      <c r="U130" s="388"/>
      <c r="V130" s="389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hidden="1" customHeight="1" x14ac:dyDescent="0.25">
      <c r="A131" s="418" t="s">
        <v>71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0">
        <v>4607091385168</v>
      </c>
      <c r="E132" s="391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hidden="1" customHeight="1" x14ac:dyDescent="0.25">
      <c r="A133" s="54" t="s">
        <v>203</v>
      </c>
      <c r="B133" s="54" t="s">
        <v>205</v>
      </c>
      <c r="C133" s="31">
        <v>4301051612</v>
      </c>
      <c r="D133" s="390">
        <v>4607091385168</v>
      </c>
      <c r="E133" s="391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1">
        <v>0</v>
      </c>
      <c r="Y133" s="382">
        <f t="shared" si="21"/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0">
        <v>4607091383256</v>
      </c>
      <c r="E134" s="391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90">
        <v>4607091385748</v>
      </c>
      <c r="E135" s="391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34"/>
      <c r="V135" s="34"/>
      <c r="W135" s="35" t="s">
        <v>68</v>
      </c>
      <c r="X135" s="381">
        <v>200</v>
      </c>
      <c r="Y135" s="382">
        <f t="shared" si="21"/>
        <v>202.5</v>
      </c>
      <c r="Z135" s="36">
        <f>IFERROR(IF(Y135=0,"",ROUNDUP(Y135/H135,0)*0.00753),"")</f>
        <v>0.56474999999999997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220.14814814814812</v>
      </c>
      <c r="BN135" s="64">
        <f t="shared" si="23"/>
        <v>222.9</v>
      </c>
      <c r="BO135" s="64">
        <f t="shared" si="24"/>
        <v>0.47483380816714149</v>
      </c>
      <c r="BP135" s="64">
        <f t="shared" si="25"/>
        <v>0.48076923076923073</v>
      </c>
    </row>
    <row r="136" spans="1:68" ht="16.5" hidden="1" customHeight="1" x14ac:dyDescent="0.25">
      <c r="A136" s="54" t="s">
        <v>210</v>
      </c>
      <c r="B136" s="54" t="s">
        <v>211</v>
      </c>
      <c r="C136" s="31">
        <v>4301051738</v>
      </c>
      <c r="D136" s="390">
        <v>4680115884533</v>
      </c>
      <c r="E136" s="391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0">
        <v>4680115882645</v>
      </c>
      <c r="E137" s="391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4"/>
      <c r="P138" s="387" t="s">
        <v>69</v>
      </c>
      <c r="Q138" s="388"/>
      <c r="R138" s="388"/>
      <c r="S138" s="388"/>
      <c r="T138" s="388"/>
      <c r="U138" s="388"/>
      <c r="V138" s="389"/>
      <c r="W138" s="37" t="s">
        <v>70</v>
      </c>
      <c r="X138" s="383">
        <f>IFERROR(X132/H132,"0")+IFERROR(X133/H133,"0")+IFERROR(X134/H134,"0")+IFERROR(X135/H135,"0")+IFERROR(X136/H136,"0")+IFERROR(X137/H137,"0")</f>
        <v>74.074074074074076</v>
      </c>
      <c r="Y138" s="383">
        <f>IFERROR(Y132/H132,"0")+IFERROR(Y133/H133,"0")+IFERROR(Y134/H134,"0")+IFERROR(Y135/H135,"0")+IFERROR(Y136/H136,"0")+IFERROR(Y137/H137,"0")</f>
        <v>75</v>
      </c>
      <c r="Z138" s="383">
        <f>IFERROR(IF(Z132="",0,Z132),"0")+IFERROR(IF(Z133="",0,Z133),"0")+IFERROR(IF(Z134="",0,Z134),"0")+IFERROR(IF(Z135="",0,Z135),"0")+IFERROR(IF(Z136="",0,Z136),"0")+IFERROR(IF(Z137="",0,Z137),"0")</f>
        <v>0.56474999999999997</v>
      </c>
      <c r="AA138" s="384"/>
      <c r="AB138" s="384"/>
      <c r="AC138" s="384"/>
    </row>
    <row r="139" spans="1:68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4"/>
      <c r="P139" s="387" t="s">
        <v>69</v>
      </c>
      <c r="Q139" s="388"/>
      <c r="R139" s="388"/>
      <c r="S139" s="388"/>
      <c r="T139" s="388"/>
      <c r="U139" s="388"/>
      <c r="V139" s="389"/>
      <c r="W139" s="37" t="s">
        <v>68</v>
      </c>
      <c r="X139" s="383">
        <f>IFERROR(SUM(X132:X137),"0")</f>
        <v>200</v>
      </c>
      <c r="Y139" s="383">
        <f>IFERROR(SUM(Y132:Y137),"0")</f>
        <v>202.5</v>
      </c>
      <c r="Z139" s="37"/>
      <c r="AA139" s="384"/>
      <c r="AB139" s="384"/>
      <c r="AC139" s="384"/>
    </row>
    <row r="140" spans="1:68" ht="14.25" hidden="1" customHeight="1" x14ac:dyDescent="0.25">
      <c r="A140" s="418" t="s">
        <v>164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0">
        <v>4680115882652</v>
      </c>
      <c r="E141" s="391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216</v>
      </c>
      <c r="B142" s="54" t="s">
        <v>217</v>
      </c>
      <c r="C142" s="31">
        <v>4301060309</v>
      </c>
      <c r="D142" s="390">
        <v>4680115880238</v>
      </c>
      <c r="E142" s="391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87" t="s">
        <v>69</v>
      </c>
      <c r="Q143" s="388"/>
      <c r="R143" s="388"/>
      <c r="S143" s="388"/>
      <c r="T143" s="388"/>
      <c r="U143" s="388"/>
      <c r="V143" s="389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hidden="1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87" t="s">
        <v>69</v>
      </c>
      <c r="Q144" s="388"/>
      <c r="R144" s="388"/>
      <c r="S144" s="388"/>
      <c r="T144" s="388"/>
      <c r="U144" s="388"/>
      <c r="V144" s="389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hidden="1" customHeight="1" x14ac:dyDescent="0.25">
      <c r="A145" s="425" t="s">
        <v>218</v>
      </c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75"/>
      <c r="AB145" s="375"/>
      <c r="AC145" s="375"/>
    </row>
    <row r="146" spans="1:68" ht="14.25" hidden="1" customHeight="1" x14ac:dyDescent="0.25">
      <c r="A146" s="418" t="s">
        <v>109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hidden="1" customHeight="1" x14ac:dyDescent="0.25">
      <c r="A147" s="54" t="s">
        <v>219</v>
      </c>
      <c r="B147" s="54" t="s">
        <v>220</v>
      </c>
      <c r="C147" s="31">
        <v>4301011562</v>
      </c>
      <c r="D147" s="390">
        <v>4680115882577</v>
      </c>
      <c r="E147" s="391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0">
        <v>4680115882577</v>
      </c>
      <c r="E148" s="391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2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4"/>
      <c r="P149" s="387" t="s">
        <v>69</v>
      </c>
      <c r="Q149" s="388"/>
      <c r="R149" s="388"/>
      <c r="S149" s="388"/>
      <c r="T149" s="388"/>
      <c r="U149" s="388"/>
      <c r="V149" s="389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hidden="1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4"/>
      <c r="P150" s="387" t="s">
        <v>69</v>
      </c>
      <c r="Q150" s="388"/>
      <c r="R150" s="388"/>
      <c r="S150" s="388"/>
      <c r="T150" s="388"/>
      <c r="U150" s="388"/>
      <c r="V150" s="389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hidden="1" customHeight="1" x14ac:dyDescent="0.25">
      <c r="A151" s="418" t="s">
        <v>63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0">
        <v>4680115883444</v>
      </c>
      <c r="E152" s="391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222</v>
      </c>
      <c r="B153" s="54" t="s">
        <v>224</v>
      </c>
      <c r="C153" s="31">
        <v>4301031234</v>
      </c>
      <c r="D153" s="390">
        <v>4680115883444</v>
      </c>
      <c r="E153" s="391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392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4"/>
      <c r="P154" s="387" t="s">
        <v>69</v>
      </c>
      <c r="Q154" s="388"/>
      <c r="R154" s="388"/>
      <c r="S154" s="388"/>
      <c r="T154" s="388"/>
      <c r="U154" s="388"/>
      <c r="V154" s="389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hidden="1" x14ac:dyDescent="0.2">
      <c r="A155" s="393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4"/>
      <c r="P155" s="387" t="s">
        <v>69</v>
      </c>
      <c r="Q155" s="388"/>
      <c r="R155" s="388"/>
      <c r="S155" s="388"/>
      <c r="T155" s="388"/>
      <c r="U155" s="388"/>
      <c r="V155" s="389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hidden="1" customHeight="1" x14ac:dyDescent="0.25">
      <c r="A156" s="418" t="s">
        <v>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73"/>
      <c r="AB156" s="373"/>
      <c r="AC156" s="373"/>
    </row>
    <row r="157" spans="1:68" ht="16.5" hidden="1" customHeight="1" x14ac:dyDescent="0.25">
      <c r="A157" s="54" t="s">
        <v>225</v>
      </c>
      <c r="B157" s="54" t="s">
        <v>226</v>
      </c>
      <c r="C157" s="31">
        <v>4301051476</v>
      </c>
      <c r="D157" s="390">
        <v>4680115882584</v>
      </c>
      <c r="E157" s="391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0">
        <v>4680115882584</v>
      </c>
      <c r="E158" s="391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4"/>
      <c r="P159" s="387" t="s">
        <v>69</v>
      </c>
      <c r="Q159" s="388"/>
      <c r="R159" s="388"/>
      <c r="S159" s="388"/>
      <c r="T159" s="388"/>
      <c r="U159" s="388"/>
      <c r="V159" s="389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hidden="1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4"/>
      <c r="P160" s="387" t="s">
        <v>69</v>
      </c>
      <c r="Q160" s="388"/>
      <c r="R160" s="388"/>
      <c r="S160" s="388"/>
      <c r="T160" s="388"/>
      <c r="U160" s="388"/>
      <c r="V160" s="389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hidden="1" customHeight="1" x14ac:dyDescent="0.25">
      <c r="A161" s="425" t="s">
        <v>107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75"/>
      <c r="AB161" s="375"/>
      <c r="AC161" s="375"/>
    </row>
    <row r="162" spans="1:68" ht="14.25" hidden="1" customHeight="1" x14ac:dyDescent="0.25">
      <c r="A162" s="418" t="s">
        <v>109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73"/>
      <c r="AB162" s="373"/>
      <c r="AC162" s="373"/>
    </row>
    <row r="163" spans="1:68" ht="27" hidden="1" customHeight="1" x14ac:dyDescent="0.25">
      <c r="A163" s="54" t="s">
        <v>228</v>
      </c>
      <c r="B163" s="54" t="s">
        <v>229</v>
      </c>
      <c r="C163" s="31">
        <v>4301011623</v>
      </c>
      <c r="D163" s="390">
        <v>4607091382945</v>
      </c>
      <c r="E163" s="391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230</v>
      </c>
      <c r="B164" s="54" t="s">
        <v>231</v>
      </c>
      <c r="C164" s="31">
        <v>4301011192</v>
      </c>
      <c r="D164" s="390">
        <v>4607091382952</v>
      </c>
      <c r="E164" s="391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90">
        <v>4607091384604</v>
      </c>
      <c r="E165" s="391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392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4"/>
      <c r="P166" s="387" t="s">
        <v>69</v>
      </c>
      <c r="Q166" s="388"/>
      <c r="R166" s="388"/>
      <c r="S166" s="388"/>
      <c r="T166" s="388"/>
      <c r="U166" s="388"/>
      <c r="V166" s="389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hidden="1" x14ac:dyDescent="0.2">
      <c r="A167" s="393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4"/>
      <c r="P167" s="387" t="s">
        <v>69</v>
      </c>
      <c r="Q167" s="388"/>
      <c r="R167" s="388"/>
      <c r="S167" s="388"/>
      <c r="T167" s="388"/>
      <c r="U167" s="388"/>
      <c r="V167" s="389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hidden="1" customHeight="1" x14ac:dyDescent="0.25">
      <c r="A168" s="418" t="s">
        <v>63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73"/>
      <c r="AB168" s="373"/>
      <c r="AC168" s="373"/>
    </row>
    <row r="169" spans="1:68" ht="16.5" hidden="1" customHeight="1" x14ac:dyDescent="0.25">
      <c r="A169" s="54" t="s">
        <v>234</v>
      </c>
      <c r="B169" s="54" t="s">
        <v>235</v>
      </c>
      <c r="C169" s="31">
        <v>4301030895</v>
      </c>
      <c r="D169" s="390">
        <v>4607091387667</v>
      </c>
      <c r="E169" s="391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90">
        <v>4607091387636</v>
      </c>
      <c r="E170" s="391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90">
        <v>4607091382426</v>
      </c>
      <c r="E171" s="391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0">
        <v>4607091386547</v>
      </c>
      <c r="E172" s="391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0">
        <v>4607091382464</v>
      </c>
      <c r="E173" s="391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392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4"/>
      <c r="P174" s="387" t="s">
        <v>69</v>
      </c>
      <c r="Q174" s="388"/>
      <c r="R174" s="388"/>
      <c r="S174" s="388"/>
      <c r="T174" s="388"/>
      <c r="U174" s="388"/>
      <c r="V174" s="389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87" t="s">
        <v>69</v>
      </c>
      <c r="Q175" s="388"/>
      <c r="R175" s="388"/>
      <c r="S175" s="388"/>
      <c r="T175" s="388"/>
      <c r="U175" s="388"/>
      <c r="V175" s="389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hidden="1" customHeight="1" x14ac:dyDescent="0.25">
      <c r="A176" s="418" t="s">
        <v>71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73"/>
      <c r="AB176" s="373"/>
      <c r="AC176" s="373"/>
    </row>
    <row r="177" spans="1:68" ht="16.5" hidden="1" customHeight="1" x14ac:dyDescent="0.25">
      <c r="A177" s="54" t="s">
        <v>244</v>
      </c>
      <c r="B177" s="54" t="s">
        <v>245</v>
      </c>
      <c r="C177" s="31">
        <v>4301051611</v>
      </c>
      <c r="D177" s="390">
        <v>4607091385304</v>
      </c>
      <c r="E177" s="391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90">
        <v>4607091386264</v>
      </c>
      <c r="E178" s="391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248</v>
      </c>
      <c r="B179" s="54" t="s">
        <v>249</v>
      </c>
      <c r="C179" s="31">
        <v>4301051313</v>
      </c>
      <c r="D179" s="390">
        <v>4607091385427</v>
      </c>
      <c r="E179" s="391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2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4"/>
      <c r="P180" s="387" t="s">
        <v>69</v>
      </c>
      <c r="Q180" s="388"/>
      <c r="R180" s="388"/>
      <c r="S180" s="388"/>
      <c r="T180" s="388"/>
      <c r="U180" s="388"/>
      <c r="V180" s="389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hidden="1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4"/>
      <c r="P181" s="387" t="s">
        <v>69</v>
      </c>
      <c r="Q181" s="388"/>
      <c r="R181" s="388"/>
      <c r="S181" s="388"/>
      <c r="T181" s="388"/>
      <c r="U181" s="388"/>
      <c r="V181" s="389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hidden="1" customHeight="1" x14ac:dyDescent="0.2">
      <c r="A182" s="429" t="s">
        <v>250</v>
      </c>
      <c r="B182" s="430"/>
      <c r="C182" s="430"/>
      <c r="D182" s="430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Z182" s="430"/>
      <c r="AA182" s="48"/>
      <c r="AB182" s="48"/>
      <c r="AC182" s="48"/>
    </row>
    <row r="183" spans="1:68" ht="16.5" hidden="1" customHeight="1" x14ac:dyDescent="0.25">
      <c r="A183" s="425" t="s">
        <v>251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75"/>
      <c r="AB183" s="375"/>
      <c r="AC183" s="375"/>
    </row>
    <row r="184" spans="1:68" ht="14.25" hidden="1" customHeight="1" x14ac:dyDescent="0.25">
      <c r="A184" s="418" t="s">
        <v>63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73"/>
      <c r="AB184" s="373"/>
      <c r="AC184" s="373"/>
    </row>
    <row r="185" spans="1:68" ht="27" hidden="1" customHeight="1" x14ac:dyDescent="0.25">
      <c r="A185" s="54" t="s">
        <v>252</v>
      </c>
      <c r="B185" s="54" t="s">
        <v>253</v>
      </c>
      <c r="C185" s="31">
        <v>4301031191</v>
      </c>
      <c r="D185" s="390">
        <v>4680115880993</v>
      </c>
      <c r="E185" s="391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hidden="1" customHeight="1" x14ac:dyDescent="0.25">
      <c r="A186" s="54" t="s">
        <v>254</v>
      </c>
      <c r="B186" s="54" t="s">
        <v>255</v>
      </c>
      <c r="C186" s="31">
        <v>4301031204</v>
      </c>
      <c r="D186" s="390">
        <v>4680115881761</v>
      </c>
      <c r="E186" s="391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256</v>
      </c>
      <c r="B187" s="54" t="s">
        <v>257</v>
      </c>
      <c r="C187" s="31">
        <v>4301031201</v>
      </c>
      <c r="D187" s="390">
        <v>4680115881563</v>
      </c>
      <c r="E187" s="391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258</v>
      </c>
      <c r="B188" s="54" t="s">
        <v>259</v>
      </c>
      <c r="C188" s="31">
        <v>4301031199</v>
      </c>
      <c r="D188" s="390">
        <v>4680115880986</v>
      </c>
      <c r="E188" s="391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4301031205</v>
      </c>
      <c r="D189" s="390">
        <v>4680115881785</v>
      </c>
      <c r="E189" s="391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262</v>
      </c>
      <c r="B190" s="54" t="s">
        <v>263</v>
      </c>
      <c r="C190" s="31">
        <v>4301031202</v>
      </c>
      <c r="D190" s="390">
        <v>4680115881679</v>
      </c>
      <c r="E190" s="391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0">
        <v>4680115880191</v>
      </c>
      <c r="E191" s="391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0">
        <v>4680115883963</v>
      </c>
      <c r="E192" s="391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idden="1" x14ac:dyDescent="0.2">
      <c r="A193" s="392"/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4"/>
      <c r="P193" s="387" t="s">
        <v>69</v>
      </c>
      <c r="Q193" s="388"/>
      <c r="R193" s="388"/>
      <c r="S193" s="388"/>
      <c r="T193" s="388"/>
      <c r="U193" s="388"/>
      <c r="V193" s="389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0</v>
      </c>
      <c r="Y193" s="383">
        <f>IFERROR(Y185/H185,"0")+IFERROR(Y186/H186,"0")+IFERROR(Y187/H187,"0")+IFERROR(Y188/H188,"0")+IFERROR(Y189/H189,"0")+IFERROR(Y190/H190,"0")+IFERROR(Y191/H191,"0")+IFERROR(Y192/H192,"0")</f>
        <v>0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384"/>
      <c r="AB193" s="384"/>
      <c r="AC193" s="384"/>
    </row>
    <row r="194" spans="1:68" hidden="1" x14ac:dyDescent="0.2">
      <c r="A194" s="39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4"/>
      <c r="P194" s="387" t="s">
        <v>69</v>
      </c>
      <c r="Q194" s="388"/>
      <c r="R194" s="388"/>
      <c r="S194" s="388"/>
      <c r="T194" s="388"/>
      <c r="U194" s="388"/>
      <c r="V194" s="389"/>
      <c r="W194" s="37" t="s">
        <v>68</v>
      </c>
      <c r="X194" s="383">
        <f>IFERROR(SUM(X185:X192),"0")</f>
        <v>0</v>
      </c>
      <c r="Y194" s="383">
        <f>IFERROR(SUM(Y185:Y192),"0")</f>
        <v>0</v>
      </c>
      <c r="Z194" s="37"/>
      <c r="AA194" s="384"/>
      <c r="AB194" s="384"/>
      <c r="AC194" s="384"/>
    </row>
    <row r="195" spans="1:68" ht="16.5" hidden="1" customHeight="1" x14ac:dyDescent="0.25">
      <c r="A195" s="425" t="s">
        <v>268</v>
      </c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75"/>
      <c r="AB195" s="375"/>
      <c r="AC195" s="375"/>
    </row>
    <row r="196" spans="1:68" ht="14.25" hidden="1" customHeight="1" x14ac:dyDescent="0.25">
      <c r="A196" s="418" t="s">
        <v>109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0">
        <v>4680115881402</v>
      </c>
      <c r="E197" s="391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0">
        <v>4680115881396</v>
      </c>
      <c r="E198" s="391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392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4"/>
      <c r="P199" s="387" t="s">
        <v>69</v>
      </c>
      <c r="Q199" s="388"/>
      <c r="R199" s="388"/>
      <c r="S199" s="388"/>
      <c r="T199" s="388"/>
      <c r="U199" s="388"/>
      <c r="V199" s="389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4"/>
      <c r="P200" s="387" t="s">
        <v>69</v>
      </c>
      <c r="Q200" s="388"/>
      <c r="R200" s="388"/>
      <c r="S200" s="388"/>
      <c r="T200" s="388"/>
      <c r="U200" s="388"/>
      <c r="V200" s="389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418" t="s">
        <v>142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0">
        <v>4680115882935</v>
      </c>
      <c r="E202" s="391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0">
        <v>4680115880764</v>
      </c>
      <c r="E203" s="391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392"/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4"/>
      <c r="P204" s="387" t="s">
        <v>69</v>
      </c>
      <c r="Q204" s="388"/>
      <c r="R204" s="388"/>
      <c r="S204" s="388"/>
      <c r="T204" s="388"/>
      <c r="U204" s="388"/>
      <c r="V204" s="389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87" t="s">
        <v>69</v>
      </c>
      <c r="Q205" s="388"/>
      <c r="R205" s="388"/>
      <c r="S205" s="388"/>
      <c r="T205" s="388"/>
      <c r="U205" s="388"/>
      <c r="V205" s="389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418" t="s">
        <v>63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73"/>
      <c r="AB206" s="373"/>
      <c r="AC206" s="373"/>
    </row>
    <row r="207" spans="1:68" ht="27" hidden="1" customHeight="1" x14ac:dyDescent="0.25">
      <c r="A207" s="54" t="s">
        <v>277</v>
      </c>
      <c r="B207" s="54" t="s">
        <v>278</v>
      </c>
      <c r="C207" s="31">
        <v>4301031224</v>
      </c>
      <c r="D207" s="390">
        <v>4680115882683</v>
      </c>
      <c r="E207" s="391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hidden="1" customHeight="1" x14ac:dyDescent="0.25">
      <c r="A208" s="54" t="s">
        <v>279</v>
      </c>
      <c r="B208" s="54" t="s">
        <v>280</v>
      </c>
      <c r="C208" s="31">
        <v>4301031230</v>
      </c>
      <c r="D208" s="390">
        <v>4680115882690</v>
      </c>
      <c r="E208" s="391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34"/>
      <c r="V208" s="34"/>
      <c r="W208" s="35" t="s">
        <v>68</v>
      </c>
      <c r="X208" s="381">
        <v>0</v>
      </c>
      <c r="Y208" s="382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281</v>
      </c>
      <c r="B209" s="54" t="s">
        <v>282</v>
      </c>
      <c r="C209" s="31">
        <v>4301031220</v>
      </c>
      <c r="D209" s="390">
        <v>4680115882669</v>
      </c>
      <c r="E209" s="391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283</v>
      </c>
      <c r="B210" s="54" t="s">
        <v>284</v>
      </c>
      <c r="C210" s="31">
        <v>4301031221</v>
      </c>
      <c r="D210" s="390">
        <v>4680115882676</v>
      </c>
      <c r="E210" s="391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0">
        <v>4680115884014</v>
      </c>
      <c r="E211" s="391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0">
        <v>4680115884007</v>
      </c>
      <c r="E212" s="391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0">
        <v>4680115884038</v>
      </c>
      <c r="E213" s="391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0">
        <v>4680115884021</v>
      </c>
      <c r="E214" s="391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idden="1" x14ac:dyDescent="0.2">
      <c r="A215" s="392"/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4"/>
      <c r="P215" s="387" t="s">
        <v>69</v>
      </c>
      <c r="Q215" s="388"/>
      <c r="R215" s="388"/>
      <c r="S215" s="388"/>
      <c r="T215" s="388"/>
      <c r="U215" s="388"/>
      <c r="V215" s="389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0</v>
      </c>
      <c r="Y215" s="383">
        <f>IFERROR(Y207/H207,"0")+IFERROR(Y208/H208,"0")+IFERROR(Y209/H209,"0")+IFERROR(Y210/H210,"0")+IFERROR(Y211/H211,"0")+IFERROR(Y212/H212,"0")+IFERROR(Y213/H213,"0")+IFERROR(Y214/H214,"0")</f>
        <v>0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384"/>
      <c r="AB215" s="384"/>
      <c r="AC215" s="384"/>
    </row>
    <row r="216" spans="1:68" hidden="1" x14ac:dyDescent="0.2">
      <c r="A216" s="393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4"/>
      <c r="P216" s="387" t="s">
        <v>69</v>
      </c>
      <c r="Q216" s="388"/>
      <c r="R216" s="388"/>
      <c r="S216" s="388"/>
      <c r="T216" s="388"/>
      <c r="U216" s="388"/>
      <c r="V216" s="389"/>
      <c r="W216" s="37" t="s">
        <v>68</v>
      </c>
      <c r="X216" s="383">
        <f>IFERROR(SUM(X207:X214),"0")</f>
        <v>0</v>
      </c>
      <c r="Y216" s="383">
        <f>IFERROR(SUM(Y207:Y214),"0")</f>
        <v>0</v>
      </c>
      <c r="Z216" s="37"/>
      <c r="AA216" s="384"/>
      <c r="AB216" s="384"/>
      <c r="AC216" s="384"/>
    </row>
    <row r="217" spans="1:68" ht="14.25" hidden="1" customHeight="1" x14ac:dyDescent="0.25">
      <c r="A217" s="418" t="s">
        <v>71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73"/>
      <c r="AB217" s="373"/>
      <c r="AC217" s="373"/>
    </row>
    <row r="218" spans="1:68" ht="27" hidden="1" customHeight="1" x14ac:dyDescent="0.25">
      <c r="A218" s="54" t="s">
        <v>293</v>
      </c>
      <c r="B218" s="54" t="s">
        <v>294</v>
      </c>
      <c r="C218" s="31">
        <v>4301051408</v>
      </c>
      <c r="D218" s="390">
        <v>4680115881594</v>
      </c>
      <c r="E218" s="391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hidden="1" customHeight="1" x14ac:dyDescent="0.25">
      <c r="A219" s="54" t="s">
        <v>295</v>
      </c>
      <c r="B219" s="54" t="s">
        <v>296</v>
      </c>
      <c r="C219" s="31">
        <v>4301051754</v>
      </c>
      <c r="D219" s="390">
        <v>4680115880962</v>
      </c>
      <c r="E219" s="391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0">
        <v>4680115881617</v>
      </c>
      <c r="E220" s="391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3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hidden="1" customHeight="1" x14ac:dyDescent="0.25">
      <c r="A221" s="54" t="s">
        <v>299</v>
      </c>
      <c r="B221" s="54" t="s">
        <v>300</v>
      </c>
      <c r="C221" s="31">
        <v>4301051632</v>
      </c>
      <c r="D221" s="390">
        <v>4680115880573</v>
      </c>
      <c r="E221" s="391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301</v>
      </c>
      <c r="B222" s="54" t="s">
        <v>302</v>
      </c>
      <c r="C222" s="31">
        <v>4301051407</v>
      </c>
      <c r="D222" s="390">
        <v>4680115882195</v>
      </c>
      <c r="E222" s="391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1">
        <v>0</v>
      </c>
      <c r="Y222" s="382">
        <f t="shared" si="36"/>
        <v>0</v>
      </c>
      <c r="Z222" s="36" t="str">
        <f t="shared" ref="Z222:Z228" si="41">IFERROR(IF(Y222=0,"",ROUNDUP(Y222/H222,0)*0.00753),"")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0">
        <v>4680115882607</v>
      </c>
      <c r="E223" s="391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305</v>
      </c>
      <c r="B224" s="54" t="s">
        <v>306</v>
      </c>
      <c r="C224" s="31">
        <v>4301051630</v>
      </c>
      <c r="D224" s="390">
        <v>4680115880092</v>
      </c>
      <c r="E224" s="391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34"/>
      <c r="V224" s="34"/>
      <c r="W224" s="35" t="s">
        <v>68</v>
      </c>
      <c r="X224" s="381">
        <v>0</v>
      </c>
      <c r="Y224" s="382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307</v>
      </c>
      <c r="B225" s="54" t="s">
        <v>308</v>
      </c>
      <c r="C225" s="31">
        <v>4301051631</v>
      </c>
      <c r="D225" s="390">
        <v>4680115880221</v>
      </c>
      <c r="E225" s="391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0">
        <v>4680115882942</v>
      </c>
      <c r="E226" s="391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311</v>
      </c>
      <c r="B227" s="54" t="s">
        <v>312</v>
      </c>
      <c r="C227" s="31">
        <v>4301051753</v>
      </c>
      <c r="D227" s="390">
        <v>4680115880504</v>
      </c>
      <c r="E227" s="391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1">
        <v>0</v>
      </c>
      <c r="Y227" s="382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313</v>
      </c>
      <c r="B228" s="54" t="s">
        <v>314</v>
      </c>
      <c r="C228" s="31">
        <v>4301051410</v>
      </c>
      <c r="D228" s="390">
        <v>4680115882164</v>
      </c>
      <c r="E228" s="391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5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34"/>
      <c r="V228" s="34"/>
      <c r="W228" s="35" t="s">
        <v>68</v>
      </c>
      <c r="X228" s="381">
        <v>0</v>
      </c>
      <c r="Y228" s="382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idden="1" x14ac:dyDescent="0.2">
      <c r="A229" s="392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4"/>
      <c r="P229" s="387" t="s">
        <v>69</v>
      </c>
      <c r="Q229" s="388"/>
      <c r="R229" s="388"/>
      <c r="S229" s="388"/>
      <c r="T229" s="388"/>
      <c r="U229" s="388"/>
      <c r="V229" s="389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0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0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384"/>
      <c r="AB229" s="384"/>
      <c r="AC229" s="384"/>
    </row>
    <row r="230" spans="1:68" hidden="1" x14ac:dyDescent="0.2">
      <c r="A230" s="393"/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4"/>
      <c r="P230" s="387" t="s">
        <v>69</v>
      </c>
      <c r="Q230" s="388"/>
      <c r="R230" s="388"/>
      <c r="S230" s="388"/>
      <c r="T230" s="388"/>
      <c r="U230" s="388"/>
      <c r="V230" s="389"/>
      <c r="W230" s="37" t="s">
        <v>68</v>
      </c>
      <c r="X230" s="383">
        <f>IFERROR(SUM(X218:X228),"0")</f>
        <v>0</v>
      </c>
      <c r="Y230" s="383">
        <f>IFERROR(SUM(Y218:Y228),"0")</f>
        <v>0</v>
      </c>
      <c r="Z230" s="37"/>
      <c r="AA230" s="384"/>
      <c r="AB230" s="384"/>
      <c r="AC230" s="384"/>
    </row>
    <row r="231" spans="1:68" ht="14.25" hidden="1" customHeight="1" x14ac:dyDescent="0.25">
      <c r="A231" s="418" t="s">
        <v>164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0">
        <v>4680115882874</v>
      </c>
      <c r="E232" s="391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0">
        <v>4680115882874</v>
      </c>
      <c r="E233" s="391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390">
        <v>4680115884434</v>
      </c>
      <c r="E234" s="391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320</v>
      </c>
      <c r="B235" s="54" t="s">
        <v>321</v>
      </c>
      <c r="C235" s="31">
        <v>4301060375</v>
      </c>
      <c r="D235" s="390">
        <v>4680115880818</v>
      </c>
      <c r="E235" s="391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322</v>
      </c>
      <c r="B236" s="54" t="s">
        <v>323</v>
      </c>
      <c r="C236" s="31">
        <v>4301060389</v>
      </c>
      <c r="D236" s="390">
        <v>4680115880801</v>
      </c>
      <c r="E236" s="391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4"/>
      <c r="P237" s="387" t="s">
        <v>69</v>
      </c>
      <c r="Q237" s="388"/>
      <c r="R237" s="388"/>
      <c r="S237" s="388"/>
      <c r="T237" s="388"/>
      <c r="U237" s="388"/>
      <c r="V237" s="389"/>
      <c r="W237" s="37" t="s">
        <v>70</v>
      </c>
      <c r="X237" s="383">
        <f>IFERROR(X232/H232,"0")+IFERROR(X233/H233,"0")+IFERROR(X234/H234,"0")+IFERROR(X235/H235,"0")+IFERROR(X236/H236,"0")</f>
        <v>0</v>
      </c>
      <c r="Y237" s="383">
        <f>IFERROR(Y232/H232,"0")+IFERROR(Y233/H233,"0")+IFERROR(Y234/H234,"0")+IFERROR(Y235/H235,"0")+IFERROR(Y236/H236,"0")</f>
        <v>0</v>
      </c>
      <c r="Z237" s="383">
        <f>IFERROR(IF(Z232="",0,Z232),"0")+IFERROR(IF(Z233="",0,Z233),"0")+IFERROR(IF(Z234="",0,Z234),"0")+IFERROR(IF(Z235="",0,Z235),"0")+IFERROR(IF(Z236="",0,Z236),"0")</f>
        <v>0</v>
      </c>
      <c r="AA237" s="384"/>
      <c r="AB237" s="384"/>
      <c r="AC237" s="384"/>
    </row>
    <row r="238" spans="1:68" hidden="1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4"/>
      <c r="P238" s="387" t="s">
        <v>69</v>
      </c>
      <c r="Q238" s="388"/>
      <c r="R238" s="388"/>
      <c r="S238" s="388"/>
      <c r="T238" s="388"/>
      <c r="U238" s="388"/>
      <c r="V238" s="389"/>
      <c r="W238" s="37" t="s">
        <v>68</v>
      </c>
      <c r="X238" s="383">
        <f>IFERROR(SUM(X232:X236),"0")</f>
        <v>0</v>
      </c>
      <c r="Y238" s="383">
        <f>IFERROR(SUM(Y232:Y236),"0")</f>
        <v>0</v>
      </c>
      <c r="Z238" s="37"/>
      <c r="AA238" s="384"/>
      <c r="AB238" s="384"/>
      <c r="AC238" s="384"/>
    </row>
    <row r="239" spans="1:68" ht="16.5" hidden="1" customHeight="1" x14ac:dyDescent="0.25">
      <c r="A239" s="425" t="s">
        <v>324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75"/>
      <c r="AB239" s="375"/>
      <c r="AC239" s="375"/>
    </row>
    <row r="240" spans="1:68" ht="14.25" hidden="1" customHeight="1" x14ac:dyDescent="0.25">
      <c r="A240" s="418" t="s">
        <v>109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0">
        <v>4680115884274</v>
      </c>
      <c r="E241" s="391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7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0">
        <v>4680115884274</v>
      </c>
      <c r="E242" s="391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0">
        <v>4680115884298</v>
      </c>
      <c r="E243" s="391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0">
        <v>4680115884250</v>
      </c>
      <c r="E244" s="391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4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4301011733</v>
      </c>
      <c r="D245" s="390">
        <v>4680115884250</v>
      </c>
      <c r="E245" s="391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0">
        <v>4680115884281</v>
      </c>
      <c r="E246" s="391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0">
        <v>4680115884199</v>
      </c>
      <c r="E247" s="391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4301011716</v>
      </c>
      <c r="D248" s="390">
        <v>4680115884267</v>
      </c>
      <c r="E248" s="391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4"/>
      <c r="P249" s="387" t="s">
        <v>69</v>
      </c>
      <c r="Q249" s="388"/>
      <c r="R249" s="388"/>
      <c r="S249" s="388"/>
      <c r="T249" s="388"/>
      <c r="U249" s="388"/>
      <c r="V249" s="389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4"/>
      <c r="P250" s="387" t="s">
        <v>69</v>
      </c>
      <c r="Q250" s="388"/>
      <c r="R250" s="388"/>
      <c r="S250" s="388"/>
      <c r="T250" s="388"/>
      <c r="U250" s="388"/>
      <c r="V250" s="389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hidden="1" customHeight="1" x14ac:dyDescent="0.25">
      <c r="A251" s="425" t="s">
        <v>339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75"/>
      <c r="AB251" s="375"/>
      <c r="AC251" s="375"/>
    </row>
    <row r="252" spans="1:68" ht="14.25" hidden="1" customHeight="1" x14ac:dyDescent="0.25">
      <c r="A252" s="418" t="s">
        <v>109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0">
        <v>4680115884137</v>
      </c>
      <c r="E253" s="391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hidden="1" customHeight="1" x14ac:dyDescent="0.25">
      <c r="A254" s="54" t="s">
        <v>340</v>
      </c>
      <c r="B254" s="54" t="s">
        <v>342</v>
      </c>
      <c r="C254" s="31">
        <v>4301011826</v>
      </c>
      <c r="D254" s="390">
        <v>4680115884137</v>
      </c>
      <c r="E254" s="391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0">
        <v>4680115884236</v>
      </c>
      <c r="E255" s="391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4301011721</v>
      </c>
      <c r="D256" s="390">
        <v>4680115884175</v>
      </c>
      <c r="E256" s="391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347</v>
      </c>
      <c r="B257" s="54" t="s">
        <v>348</v>
      </c>
      <c r="C257" s="31">
        <v>4301011824</v>
      </c>
      <c r="D257" s="390">
        <v>4680115884144</v>
      </c>
      <c r="E257" s="391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0">
        <v>4680115885288</v>
      </c>
      <c r="E258" s="391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0">
        <v>4680115884182</v>
      </c>
      <c r="E259" s="391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4301011722</v>
      </c>
      <c r="D260" s="390">
        <v>4680115884205</v>
      </c>
      <c r="E260" s="391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idden="1" x14ac:dyDescent="0.2">
      <c r="A261" s="392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4"/>
      <c r="P261" s="387" t="s">
        <v>69</v>
      </c>
      <c r="Q261" s="388"/>
      <c r="R261" s="388"/>
      <c r="S261" s="388"/>
      <c r="T261" s="388"/>
      <c r="U261" s="388"/>
      <c r="V261" s="389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hidden="1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4"/>
      <c r="P262" s="387" t="s">
        <v>69</v>
      </c>
      <c r="Q262" s="388"/>
      <c r="R262" s="388"/>
      <c r="S262" s="388"/>
      <c r="T262" s="388"/>
      <c r="U262" s="388"/>
      <c r="V262" s="389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hidden="1" customHeight="1" x14ac:dyDescent="0.25">
      <c r="A263" s="425" t="s">
        <v>355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5"/>
      <c r="AB263" s="375"/>
      <c r="AC263" s="375"/>
    </row>
    <row r="264" spans="1:68" ht="14.25" hidden="1" customHeight="1" x14ac:dyDescent="0.25">
      <c r="A264" s="418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90">
        <v>4680115885837</v>
      </c>
      <c r="E265" s="391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90">
        <v>4680115885806</v>
      </c>
      <c r="E266" s="391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90">
        <v>4680115885851</v>
      </c>
      <c r="E267" s="391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90">
        <v>4680115885844</v>
      </c>
      <c r="E268" s="391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90">
        <v>4680115885820</v>
      </c>
      <c r="E269" s="391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392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87" t="s">
        <v>69</v>
      </c>
      <c r="Q270" s="388"/>
      <c r="R270" s="388"/>
      <c r="S270" s="388"/>
      <c r="T270" s="388"/>
      <c r="U270" s="388"/>
      <c r="V270" s="389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3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4"/>
      <c r="P271" s="387" t="s">
        <v>69</v>
      </c>
      <c r="Q271" s="388"/>
      <c r="R271" s="388"/>
      <c r="S271" s="388"/>
      <c r="T271" s="388"/>
      <c r="U271" s="388"/>
      <c r="V271" s="389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25" t="s">
        <v>366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75"/>
      <c r="AB272" s="375"/>
      <c r="AC272" s="375"/>
    </row>
    <row r="273" spans="1:68" ht="14.25" hidden="1" customHeight="1" x14ac:dyDescent="0.25">
      <c r="A273" s="418" t="s">
        <v>109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90">
        <v>4680115885707</v>
      </c>
      <c r="E274" s="391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392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87" t="s">
        <v>69</v>
      </c>
      <c r="Q275" s="388"/>
      <c r="R275" s="388"/>
      <c r="S275" s="388"/>
      <c r="T275" s="388"/>
      <c r="U275" s="388"/>
      <c r="V275" s="389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3"/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4"/>
      <c r="P276" s="387" t="s">
        <v>69</v>
      </c>
      <c r="Q276" s="388"/>
      <c r="R276" s="388"/>
      <c r="S276" s="388"/>
      <c r="T276" s="388"/>
      <c r="U276" s="388"/>
      <c r="V276" s="389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25" t="s">
        <v>369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5"/>
      <c r="AB277" s="375"/>
      <c r="AC277" s="375"/>
    </row>
    <row r="278" spans="1:68" ht="14.25" hidden="1" customHeight="1" x14ac:dyDescent="0.25">
      <c r="A278" s="418" t="s">
        <v>109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0">
        <v>4607091383423</v>
      </c>
      <c r="E279" s="391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0">
        <v>4680115885691</v>
      </c>
      <c r="E280" s="391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0">
        <v>4680115885660</v>
      </c>
      <c r="E281" s="391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2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4"/>
      <c r="P282" s="387" t="s">
        <v>69</v>
      </c>
      <c r="Q282" s="388"/>
      <c r="R282" s="388"/>
      <c r="S282" s="388"/>
      <c r="T282" s="388"/>
      <c r="U282" s="388"/>
      <c r="V282" s="389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394"/>
      <c r="P283" s="387" t="s">
        <v>69</v>
      </c>
      <c r="Q283" s="388"/>
      <c r="R283" s="388"/>
      <c r="S283" s="388"/>
      <c r="T283" s="388"/>
      <c r="U283" s="388"/>
      <c r="V283" s="389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25" t="s">
        <v>376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5"/>
      <c r="AB284" s="375"/>
      <c r="AC284" s="375"/>
    </row>
    <row r="285" spans="1:68" ht="14.25" hidden="1" customHeight="1" x14ac:dyDescent="0.25">
      <c r="A285" s="418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0">
        <v>4680115881556</v>
      </c>
      <c r="E286" s="391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0">
        <v>4680115881037</v>
      </c>
      <c r="E287" s="391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381</v>
      </c>
      <c r="B288" s="54" t="s">
        <v>382</v>
      </c>
      <c r="C288" s="31">
        <v>4301051487</v>
      </c>
      <c r="D288" s="390">
        <v>4680115881228</v>
      </c>
      <c r="E288" s="391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383</v>
      </c>
      <c r="B289" s="54" t="s">
        <v>384</v>
      </c>
      <c r="C289" s="31">
        <v>4301051384</v>
      </c>
      <c r="D289" s="390">
        <v>4680115881211</v>
      </c>
      <c r="E289" s="391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0">
        <v>4680115881020</v>
      </c>
      <c r="E290" s="391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87" t="s">
        <v>69</v>
      </c>
      <c r="Q291" s="388"/>
      <c r="R291" s="388"/>
      <c r="S291" s="388"/>
      <c r="T291" s="388"/>
      <c r="U291" s="388"/>
      <c r="V291" s="389"/>
      <c r="W291" s="37" t="s">
        <v>70</v>
      </c>
      <c r="X291" s="383">
        <f>IFERROR(X286/H286,"0")+IFERROR(X287/H287,"0")+IFERROR(X288/H288,"0")+IFERROR(X289/H289,"0")+IFERROR(X290/H290,"0")</f>
        <v>0</v>
      </c>
      <c r="Y291" s="383">
        <f>IFERROR(Y286/H286,"0")+IFERROR(Y287/H287,"0")+IFERROR(Y288/H288,"0")+IFERROR(Y289/H289,"0")+IFERROR(Y290/H290,"0")</f>
        <v>0</v>
      </c>
      <c r="Z291" s="383">
        <f>IFERROR(IF(Z286="",0,Z286),"0")+IFERROR(IF(Z287="",0,Z287),"0")+IFERROR(IF(Z288="",0,Z288),"0")+IFERROR(IF(Z289="",0,Z289),"0")+IFERROR(IF(Z290="",0,Z290),"0")</f>
        <v>0</v>
      </c>
      <c r="AA291" s="384"/>
      <c r="AB291" s="384"/>
      <c r="AC291" s="384"/>
    </row>
    <row r="292" spans="1:68" hidden="1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87" t="s">
        <v>69</v>
      </c>
      <c r="Q292" s="388"/>
      <c r="R292" s="388"/>
      <c r="S292" s="388"/>
      <c r="T292" s="388"/>
      <c r="U292" s="388"/>
      <c r="V292" s="389"/>
      <c r="W292" s="37" t="s">
        <v>68</v>
      </c>
      <c r="X292" s="383">
        <f>IFERROR(SUM(X286:X290),"0")</f>
        <v>0</v>
      </c>
      <c r="Y292" s="383">
        <f>IFERROR(SUM(Y286:Y290),"0")</f>
        <v>0</v>
      </c>
      <c r="Z292" s="37"/>
      <c r="AA292" s="384"/>
      <c r="AB292" s="384"/>
      <c r="AC292" s="384"/>
    </row>
    <row r="293" spans="1:68" ht="16.5" hidden="1" customHeight="1" x14ac:dyDescent="0.25">
      <c r="A293" s="425" t="s">
        <v>387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4.25" hidden="1" customHeight="1" x14ac:dyDescent="0.25">
      <c r="A294" s="418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0">
        <v>4680115884618</v>
      </c>
      <c r="E295" s="391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392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87" t="s">
        <v>69</v>
      </c>
      <c r="Q296" s="388"/>
      <c r="R296" s="388"/>
      <c r="S296" s="388"/>
      <c r="T296" s="388"/>
      <c r="U296" s="388"/>
      <c r="V296" s="389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87" t="s">
        <v>69</v>
      </c>
      <c r="Q297" s="388"/>
      <c r="R297" s="388"/>
      <c r="S297" s="388"/>
      <c r="T297" s="388"/>
      <c r="U297" s="388"/>
      <c r="V297" s="389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25" t="s">
        <v>390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5"/>
      <c r="AB298" s="375"/>
      <c r="AC298" s="375"/>
    </row>
    <row r="299" spans="1:68" ht="14.25" hidden="1" customHeight="1" x14ac:dyDescent="0.25">
      <c r="A299" s="418" t="s">
        <v>109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0">
        <v>4680115882973</v>
      </c>
      <c r="E300" s="391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392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87" t="s">
        <v>69</v>
      </c>
      <c r="Q301" s="388"/>
      <c r="R301" s="388"/>
      <c r="S301" s="388"/>
      <c r="T301" s="388"/>
      <c r="U301" s="388"/>
      <c r="V301" s="389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87" t="s">
        <v>69</v>
      </c>
      <c r="Q302" s="388"/>
      <c r="R302" s="388"/>
      <c r="S302" s="388"/>
      <c r="T302" s="388"/>
      <c r="U302" s="388"/>
      <c r="V302" s="389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418" t="s">
        <v>63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hidden="1" customHeight="1" x14ac:dyDescent="0.25">
      <c r="A304" s="54" t="s">
        <v>393</v>
      </c>
      <c r="B304" s="54" t="s">
        <v>394</v>
      </c>
      <c r="C304" s="31">
        <v>4301031305</v>
      </c>
      <c r="D304" s="390">
        <v>4607091389845</v>
      </c>
      <c r="E304" s="391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0">
        <v>4680115882881</v>
      </c>
      <c r="E305" s="391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392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87" t="s">
        <v>69</v>
      </c>
      <c r="Q306" s="388"/>
      <c r="R306" s="388"/>
      <c r="S306" s="388"/>
      <c r="T306" s="388"/>
      <c r="U306" s="388"/>
      <c r="V306" s="389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87" t="s">
        <v>69</v>
      </c>
      <c r="Q307" s="388"/>
      <c r="R307" s="388"/>
      <c r="S307" s="388"/>
      <c r="T307" s="388"/>
      <c r="U307" s="388"/>
      <c r="V307" s="389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hidden="1" customHeight="1" x14ac:dyDescent="0.25">
      <c r="A308" s="425" t="s">
        <v>397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75"/>
      <c r="AB308" s="375"/>
      <c r="AC308" s="375"/>
    </row>
    <row r="309" spans="1:68" ht="14.25" hidden="1" customHeight="1" x14ac:dyDescent="0.25">
      <c r="A309" s="418" t="s">
        <v>109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90">
        <v>4680115885615</v>
      </c>
      <c r="E310" s="391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90">
        <v>4680115885646</v>
      </c>
      <c r="E311" s="391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390">
        <v>4680115885554</v>
      </c>
      <c r="E312" s="391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4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90">
        <v>4680115885622</v>
      </c>
      <c r="E313" s="391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0">
        <v>4680115881938</v>
      </c>
      <c r="E314" s="391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0">
        <v>4607091387346</v>
      </c>
      <c r="E315" s="391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90">
        <v>4680115885608</v>
      </c>
      <c r="E316" s="391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87" t="s">
        <v>69</v>
      </c>
      <c r="Q317" s="388"/>
      <c r="R317" s="388"/>
      <c r="S317" s="388"/>
      <c r="T317" s="388"/>
      <c r="U317" s="388"/>
      <c r="V317" s="389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87" t="s">
        <v>69</v>
      </c>
      <c r="Q318" s="388"/>
      <c r="R318" s="388"/>
      <c r="S318" s="388"/>
      <c r="T318" s="388"/>
      <c r="U318" s="388"/>
      <c r="V318" s="389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418" t="s">
        <v>63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373"/>
      <c r="AB319" s="373"/>
      <c r="AC319" s="373"/>
    </row>
    <row r="320" spans="1:68" ht="27" hidden="1" customHeight="1" x14ac:dyDescent="0.25">
      <c r="A320" s="54" t="s">
        <v>412</v>
      </c>
      <c r="B320" s="54" t="s">
        <v>413</v>
      </c>
      <c r="C320" s="31">
        <v>4301030878</v>
      </c>
      <c r="D320" s="390">
        <v>4607091387193</v>
      </c>
      <c r="E320" s="391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414</v>
      </c>
      <c r="B321" s="54" t="s">
        <v>415</v>
      </c>
      <c r="C321" s="31">
        <v>4301031153</v>
      </c>
      <c r="D321" s="390">
        <v>4607091387230</v>
      </c>
      <c r="E321" s="391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0">
        <v>4607091387292</v>
      </c>
      <c r="E322" s="391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390">
        <v>4607091387285</v>
      </c>
      <c r="E323" s="391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392"/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4"/>
      <c r="P324" s="387" t="s">
        <v>69</v>
      </c>
      <c r="Q324" s="388"/>
      <c r="R324" s="388"/>
      <c r="S324" s="388"/>
      <c r="T324" s="388"/>
      <c r="U324" s="388"/>
      <c r="V324" s="389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hidden="1" x14ac:dyDescent="0.2">
      <c r="A325" s="39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4"/>
      <c r="P325" s="387" t="s">
        <v>69</v>
      </c>
      <c r="Q325" s="388"/>
      <c r="R325" s="388"/>
      <c r="S325" s="388"/>
      <c r="T325" s="388"/>
      <c r="U325" s="388"/>
      <c r="V325" s="389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hidden="1" customHeight="1" x14ac:dyDescent="0.25">
      <c r="A326" s="418" t="s">
        <v>71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373"/>
      <c r="AB326" s="373"/>
      <c r="AC326" s="373"/>
    </row>
    <row r="327" spans="1:68" ht="16.5" hidden="1" customHeight="1" x14ac:dyDescent="0.25">
      <c r="A327" s="54" t="s">
        <v>420</v>
      </c>
      <c r="B327" s="54" t="s">
        <v>421</v>
      </c>
      <c r="C327" s="31">
        <v>4301051100</v>
      </c>
      <c r="D327" s="390">
        <v>4607091387766</v>
      </c>
      <c r="E327" s="391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0">
        <v>4607091387957</v>
      </c>
      <c r="E328" s="391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0">
        <v>4607091387964</v>
      </c>
      <c r="E329" s="391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390">
        <v>4680115884588</v>
      </c>
      <c r="E330" s="391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0">
        <v>4607091387537</v>
      </c>
      <c r="E331" s="391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90">
        <v>4607091387513</v>
      </c>
      <c r="E332" s="391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idden="1" x14ac:dyDescent="0.2">
      <c r="A333" s="392"/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4"/>
      <c r="P333" s="387" t="s">
        <v>69</v>
      </c>
      <c r="Q333" s="388"/>
      <c r="R333" s="388"/>
      <c r="S333" s="388"/>
      <c r="T333" s="388"/>
      <c r="U333" s="388"/>
      <c r="V333" s="389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hidden="1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87" t="s">
        <v>69</v>
      </c>
      <c r="Q334" s="388"/>
      <c r="R334" s="388"/>
      <c r="S334" s="388"/>
      <c r="T334" s="388"/>
      <c r="U334" s="388"/>
      <c r="V334" s="389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hidden="1" customHeight="1" x14ac:dyDescent="0.25">
      <c r="A335" s="418" t="s">
        <v>164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373"/>
      <c r="AB335" s="373"/>
      <c r="AC335" s="373"/>
    </row>
    <row r="336" spans="1:68" ht="16.5" hidden="1" customHeight="1" x14ac:dyDescent="0.25">
      <c r="A336" s="54" t="s">
        <v>432</v>
      </c>
      <c r="B336" s="54" t="s">
        <v>433</v>
      </c>
      <c r="C336" s="31">
        <v>4301060379</v>
      </c>
      <c r="D336" s="390">
        <v>4607091380880</v>
      </c>
      <c r="E336" s="391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7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90">
        <v>4607091384482</v>
      </c>
      <c r="E337" s="391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34"/>
      <c r="V337" s="34"/>
      <c r="W337" s="35" t="s">
        <v>68</v>
      </c>
      <c r="X337" s="381">
        <v>450</v>
      </c>
      <c r="Y337" s="382">
        <f>IFERROR(IF(X337="",0,CEILING((X337/$H337),1)*$H337),"")</f>
        <v>452.4</v>
      </c>
      <c r="Z337" s="36">
        <f>IFERROR(IF(Y337=0,"",ROUNDUP(Y337/H337,0)*0.02175),"")</f>
        <v>1.2614999999999998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482.53846153846155</v>
      </c>
      <c r="BN337" s="64">
        <f>IFERROR(Y337*I337/H337,"0")</f>
        <v>485.11200000000008</v>
      </c>
      <c r="BO337" s="64">
        <f>IFERROR(1/J337*(X337/H337),"0")</f>
        <v>1.0302197802197801</v>
      </c>
      <c r="BP337" s="64">
        <f>IFERROR(1/J337*(Y337/H337),"0")</f>
        <v>1.0357142857142856</v>
      </c>
    </row>
    <row r="338" spans="1:68" ht="16.5" hidden="1" customHeight="1" x14ac:dyDescent="0.25">
      <c r="A338" s="54" t="s">
        <v>436</v>
      </c>
      <c r="B338" s="54" t="s">
        <v>437</v>
      </c>
      <c r="C338" s="31">
        <v>4301060325</v>
      </c>
      <c r="D338" s="390">
        <v>4607091380897</v>
      </c>
      <c r="E338" s="391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87" t="s">
        <v>69</v>
      </c>
      <c r="Q339" s="388"/>
      <c r="R339" s="388"/>
      <c r="S339" s="388"/>
      <c r="T339" s="388"/>
      <c r="U339" s="388"/>
      <c r="V339" s="389"/>
      <c r="W339" s="37" t="s">
        <v>70</v>
      </c>
      <c r="X339" s="383">
        <f>IFERROR(X336/H336,"0")+IFERROR(X337/H337,"0")+IFERROR(X338/H338,"0")</f>
        <v>57.692307692307693</v>
      </c>
      <c r="Y339" s="383">
        <f>IFERROR(Y336/H336,"0")+IFERROR(Y337/H337,"0")+IFERROR(Y338/H338,"0")</f>
        <v>58</v>
      </c>
      <c r="Z339" s="383">
        <f>IFERROR(IF(Z336="",0,Z336),"0")+IFERROR(IF(Z337="",0,Z337),"0")+IFERROR(IF(Z338="",0,Z338),"0")</f>
        <v>1.2614999999999998</v>
      </c>
      <c r="AA339" s="384"/>
      <c r="AB339" s="384"/>
      <c r="AC339" s="384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87" t="s">
        <v>69</v>
      </c>
      <c r="Q340" s="388"/>
      <c r="R340" s="388"/>
      <c r="S340" s="388"/>
      <c r="T340" s="388"/>
      <c r="U340" s="388"/>
      <c r="V340" s="389"/>
      <c r="W340" s="37" t="s">
        <v>68</v>
      </c>
      <c r="X340" s="383">
        <f>IFERROR(SUM(X336:X338),"0")</f>
        <v>450</v>
      </c>
      <c r="Y340" s="383">
        <f>IFERROR(SUM(Y336:Y338),"0")</f>
        <v>452.4</v>
      </c>
      <c r="Z340" s="37"/>
      <c r="AA340" s="384"/>
      <c r="AB340" s="384"/>
      <c r="AC340" s="384"/>
    </row>
    <row r="341" spans="1:68" ht="14.25" hidden="1" customHeight="1" x14ac:dyDescent="0.25">
      <c r="A341" s="418" t="s">
        <v>95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90">
        <v>4607091388374</v>
      </c>
      <c r="E342" s="391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42" t="s">
        <v>440</v>
      </c>
      <c r="Q342" s="396"/>
      <c r="R342" s="396"/>
      <c r="S342" s="396"/>
      <c r="T342" s="397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90">
        <v>4607091388381</v>
      </c>
      <c r="E343" s="391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7" t="s">
        <v>443</v>
      </c>
      <c r="Q343" s="396"/>
      <c r="R343" s="396"/>
      <c r="S343" s="396"/>
      <c r="T343" s="397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4301032015</v>
      </c>
      <c r="D344" s="390">
        <v>4607091383102</v>
      </c>
      <c r="E344" s="391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446</v>
      </c>
      <c r="B345" s="54" t="s">
        <v>447</v>
      </c>
      <c r="C345" s="31">
        <v>4301030233</v>
      </c>
      <c r="D345" s="390">
        <v>4607091388404</v>
      </c>
      <c r="E345" s="391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392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87" t="s">
        <v>69</v>
      </c>
      <c r="Q346" s="388"/>
      <c r="R346" s="388"/>
      <c r="S346" s="388"/>
      <c r="T346" s="388"/>
      <c r="U346" s="388"/>
      <c r="V346" s="389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hidden="1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4"/>
      <c r="P347" s="387" t="s">
        <v>69</v>
      </c>
      <c r="Q347" s="388"/>
      <c r="R347" s="388"/>
      <c r="S347" s="388"/>
      <c r="T347" s="388"/>
      <c r="U347" s="388"/>
      <c r="V347" s="389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hidden="1" customHeight="1" x14ac:dyDescent="0.25">
      <c r="A348" s="418" t="s">
        <v>448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373"/>
      <c r="AB348" s="373"/>
      <c r="AC348" s="373"/>
    </row>
    <row r="349" spans="1:68" ht="16.5" hidden="1" customHeight="1" x14ac:dyDescent="0.25">
      <c r="A349" s="54" t="s">
        <v>449</v>
      </c>
      <c r="B349" s="54" t="s">
        <v>450</v>
      </c>
      <c r="C349" s="31">
        <v>4301180007</v>
      </c>
      <c r="D349" s="390">
        <v>4680115881808</v>
      </c>
      <c r="E349" s="391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0">
        <v>4680115881822</v>
      </c>
      <c r="E350" s="391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455</v>
      </c>
      <c r="B351" s="54" t="s">
        <v>456</v>
      </c>
      <c r="C351" s="31">
        <v>4301180001</v>
      </c>
      <c r="D351" s="390">
        <v>4680115880016</v>
      </c>
      <c r="E351" s="391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392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87" t="s">
        <v>69</v>
      </c>
      <c r="Q352" s="388"/>
      <c r="R352" s="388"/>
      <c r="S352" s="388"/>
      <c r="T352" s="388"/>
      <c r="U352" s="388"/>
      <c r="V352" s="389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hidden="1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4"/>
      <c r="P353" s="387" t="s">
        <v>69</v>
      </c>
      <c r="Q353" s="388"/>
      <c r="R353" s="388"/>
      <c r="S353" s="388"/>
      <c r="T353" s="388"/>
      <c r="U353" s="388"/>
      <c r="V353" s="389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hidden="1" customHeight="1" x14ac:dyDescent="0.25">
      <c r="A354" s="425" t="s">
        <v>457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93"/>
      <c r="AA354" s="375"/>
      <c r="AB354" s="375"/>
      <c r="AC354" s="375"/>
    </row>
    <row r="355" spans="1:68" ht="14.25" hidden="1" customHeight="1" x14ac:dyDescent="0.25">
      <c r="A355" s="418" t="s">
        <v>63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373"/>
      <c r="AB355" s="373"/>
      <c r="AC355" s="373"/>
    </row>
    <row r="356" spans="1:68" ht="27" hidden="1" customHeight="1" x14ac:dyDescent="0.25">
      <c r="A356" s="54" t="s">
        <v>458</v>
      </c>
      <c r="B356" s="54" t="s">
        <v>459</v>
      </c>
      <c r="C356" s="31">
        <v>4301031066</v>
      </c>
      <c r="D356" s="390">
        <v>4607091383836</v>
      </c>
      <c r="E356" s="391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392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87" t="s">
        <v>69</v>
      </c>
      <c r="Q357" s="388"/>
      <c r="R357" s="388"/>
      <c r="S357" s="388"/>
      <c r="T357" s="388"/>
      <c r="U357" s="388"/>
      <c r="V357" s="389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hidden="1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87" t="s">
        <v>69</v>
      </c>
      <c r="Q358" s="388"/>
      <c r="R358" s="388"/>
      <c r="S358" s="388"/>
      <c r="T358" s="388"/>
      <c r="U358" s="388"/>
      <c r="V358" s="389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hidden="1" customHeight="1" x14ac:dyDescent="0.25">
      <c r="A359" s="418" t="s">
        <v>71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390">
        <v>4607091387919</v>
      </c>
      <c r="E360" s="391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462</v>
      </c>
      <c r="B361" s="54" t="s">
        <v>463</v>
      </c>
      <c r="C361" s="31">
        <v>4301051461</v>
      </c>
      <c r="D361" s="390">
        <v>4680115883604</v>
      </c>
      <c r="E361" s="391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464</v>
      </c>
      <c r="B362" s="54" t="s">
        <v>465</v>
      </c>
      <c r="C362" s="31">
        <v>4301051485</v>
      </c>
      <c r="D362" s="390">
        <v>4680115883567</v>
      </c>
      <c r="E362" s="391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392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87" t="s">
        <v>69</v>
      </c>
      <c r="Q363" s="388"/>
      <c r="R363" s="388"/>
      <c r="S363" s="388"/>
      <c r="T363" s="388"/>
      <c r="U363" s="388"/>
      <c r="V363" s="389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hidden="1" x14ac:dyDescent="0.2">
      <c r="A364" s="393"/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4"/>
      <c r="P364" s="387" t="s">
        <v>69</v>
      </c>
      <c r="Q364" s="388"/>
      <c r="R364" s="388"/>
      <c r="S364" s="388"/>
      <c r="T364" s="388"/>
      <c r="U364" s="388"/>
      <c r="V364" s="389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hidden="1" customHeight="1" x14ac:dyDescent="0.2">
      <c r="A365" s="429" t="s">
        <v>466</v>
      </c>
      <c r="B365" s="430"/>
      <c r="C365" s="430"/>
      <c r="D365" s="430"/>
      <c r="E365" s="430"/>
      <c r="F365" s="430"/>
      <c r="G365" s="430"/>
      <c r="H365" s="430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8"/>
      <c r="AB365" s="48"/>
      <c r="AC365" s="48"/>
    </row>
    <row r="366" spans="1:68" ht="16.5" hidden="1" customHeight="1" x14ac:dyDescent="0.25">
      <c r="A366" s="425" t="s">
        <v>467</v>
      </c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393"/>
      <c r="O366" s="393"/>
      <c r="P366" s="393"/>
      <c r="Q366" s="393"/>
      <c r="R366" s="393"/>
      <c r="S366" s="393"/>
      <c r="T366" s="393"/>
      <c r="U366" s="393"/>
      <c r="V366" s="393"/>
      <c r="W366" s="393"/>
      <c r="X366" s="393"/>
      <c r="Y366" s="393"/>
      <c r="Z366" s="393"/>
      <c r="AA366" s="375"/>
      <c r="AB366" s="375"/>
      <c r="AC366" s="375"/>
    </row>
    <row r="367" spans="1:68" ht="14.25" hidden="1" customHeight="1" x14ac:dyDescent="0.25">
      <c r="A367" s="418" t="s">
        <v>109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0">
        <v>4680115884847</v>
      </c>
      <c r="E368" s="391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34"/>
      <c r="V368" s="34"/>
      <c r="W368" s="35" t="s">
        <v>68</v>
      </c>
      <c r="X368" s="381">
        <v>2700</v>
      </c>
      <c r="Y368" s="382">
        <f t="shared" ref="Y368:Y376" si="62">IFERROR(IF(X368="",0,CEILING((X368/$H368),1)*$H368),"")</f>
        <v>2700</v>
      </c>
      <c r="Z368" s="36">
        <f>IFERROR(IF(Y368=0,"",ROUNDUP(Y368/H368,0)*0.02175),"")</f>
        <v>3.9149999999999996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2786.4</v>
      </c>
      <c r="BN368" s="64">
        <f t="shared" ref="BN368:BN376" si="64">IFERROR(Y368*I368/H368,"0")</f>
        <v>2786.4</v>
      </c>
      <c r="BO368" s="64">
        <f t="shared" ref="BO368:BO376" si="65">IFERROR(1/J368*(X368/H368),"0")</f>
        <v>3.75</v>
      </c>
      <c r="BP368" s="64">
        <f t="shared" ref="BP368:BP376" si="66">IFERROR(1/J368*(Y368/H368),"0")</f>
        <v>3.75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0">
        <v>4680115884847</v>
      </c>
      <c r="E369" s="391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hidden="1" customHeight="1" x14ac:dyDescent="0.25">
      <c r="A370" s="54" t="s">
        <v>471</v>
      </c>
      <c r="B370" s="54" t="s">
        <v>472</v>
      </c>
      <c r="C370" s="31">
        <v>4301011870</v>
      </c>
      <c r="D370" s="390">
        <v>4680115884854</v>
      </c>
      <c r="E370" s="391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34"/>
      <c r="V370" s="34"/>
      <c r="W370" s="35" t="s">
        <v>68</v>
      </c>
      <c r="X370" s="381">
        <v>0</v>
      </c>
      <c r="Y370" s="382">
        <f t="shared" si="62"/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0">
        <v>4680115884854</v>
      </c>
      <c r="E371" s="391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90">
        <v>4680115884830</v>
      </c>
      <c r="E372" s="391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34"/>
      <c r="V372" s="34"/>
      <c r="W372" s="35" t="s">
        <v>68</v>
      </c>
      <c r="X372" s="381">
        <v>3700</v>
      </c>
      <c r="Y372" s="382">
        <f t="shared" si="62"/>
        <v>3705</v>
      </c>
      <c r="Z372" s="36">
        <f>IFERROR(IF(Y372=0,"",ROUNDUP(Y372/H372,0)*0.02175),"")</f>
        <v>5.3722499999999993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3818.4</v>
      </c>
      <c r="BN372" s="64">
        <f t="shared" si="64"/>
        <v>3823.56</v>
      </c>
      <c r="BO372" s="64">
        <f t="shared" si="65"/>
        <v>5.1388888888888884</v>
      </c>
      <c r="BP372" s="64">
        <f t="shared" si="66"/>
        <v>5.145833333333333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0">
        <v>4680115884830</v>
      </c>
      <c r="E373" s="391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0">
        <v>4680115882638</v>
      </c>
      <c r="E374" s="391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90">
        <v>4680115884922</v>
      </c>
      <c r="E375" s="391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481</v>
      </c>
      <c r="B376" s="54" t="s">
        <v>482</v>
      </c>
      <c r="C376" s="31">
        <v>4301011868</v>
      </c>
      <c r="D376" s="390">
        <v>4680115884861</v>
      </c>
      <c r="E376" s="391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2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4"/>
      <c r="P377" s="387" t="s">
        <v>69</v>
      </c>
      <c r="Q377" s="388"/>
      <c r="R377" s="388"/>
      <c r="S377" s="388"/>
      <c r="T377" s="388"/>
      <c r="U377" s="388"/>
      <c r="V377" s="389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426.66666666666663</v>
      </c>
      <c r="Y377" s="383">
        <f>IFERROR(Y368/H368,"0")+IFERROR(Y369/H369,"0")+IFERROR(Y370/H370,"0")+IFERROR(Y371/H371,"0")+IFERROR(Y372/H372,"0")+IFERROR(Y373/H373,"0")+IFERROR(Y374/H374,"0")+IFERROR(Y375/H375,"0")+IFERROR(Y376/H376,"0")</f>
        <v>427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9.2872499999999985</v>
      </c>
      <c r="AA377" s="384"/>
      <c r="AB377" s="384"/>
      <c r="AC377" s="384"/>
    </row>
    <row r="378" spans="1:68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4"/>
      <c r="P378" s="387" t="s">
        <v>69</v>
      </c>
      <c r="Q378" s="388"/>
      <c r="R378" s="388"/>
      <c r="S378" s="388"/>
      <c r="T378" s="388"/>
      <c r="U378" s="388"/>
      <c r="V378" s="389"/>
      <c r="W378" s="37" t="s">
        <v>68</v>
      </c>
      <c r="X378" s="383">
        <f>IFERROR(SUM(X368:X376),"0")</f>
        <v>6400</v>
      </c>
      <c r="Y378" s="383">
        <f>IFERROR(SUM(Y368:Y376),"0")</f>
        <v>6405</v>
      </c>
      <c r="Z378" s="37"/>
      <c r="AA378" s="384"/>
      <c r="AB378" s="384"/>
      <c r="AC378" s="384"/>
    </row>
    <row r="379" spans="1:68" ht="14.25" hidden="1" customHeight="1" x14ac:dyDescent="0.25">
      <c r="A379" s="418" t="s">
        <v>142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0">
        <v>4607091383980</v>
      </c>
      <c r="E380" s="391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1">
        <v>1800</v>
      </c>
      <c r="Y380" s="382">
        <f>IFERROR(IF(X380="",0,CEILING((X380/$H380),1)*$H380),"")</f>
        <v>1800</v>
      </c>
      <c r="Z380" s="36">
        <f>IFERROR(IF(Y380=0,"",ROUNDUP(Y380/H380,0)*0.02175),"")</f>
        <v>2.61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1857.6</v>
      </c>
      <c r="BN380" s="64">
        <f>IFERROR(Y380*I380/H380,"0")</f>
        <v>1857.6</v>
      </c>
      <c r="BO380" s="64">
        <f>IFERROR(1/J380*(X380/H380),"0")</f>
        <v>2.5</v>
      </c>
      <c r="BP380" s="64">
        <f>IFERROR(1/J380*(Y380/H380),"0")</f>
        <v>2.5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390">
        <v>4607091384178</v>
      </c>
      <c r="E381" s="391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2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87" t="s">
        <v>69</v>
      </c>
      <c r="Q382" s="388"/>
      <c r="R382" s="388"/>
      <c r="S382" s="388"/>
      <c r="T382" s="388"/>
      <c r="U382" s="388"/>
      <c r="V382" s="389"/>
      <c r="W382" s="37" t="s">
        <v>70</v>
      </c>
      <c r="X382" s="383">
        <f>IFERROR(X380/H380,"0")+IFERROR(X381/H381,"0")</f>
        <v>120</v>
      </c>
      <c r="Y382" s="383">
        <f>IFERROR(Y380/H380,"0")+IFERROR(Y381/H381,"0")</f>
        <v>120</v>
      </c>
      <c r="Z382" s="383">
        <f>IFERROR(IF(Z380="",0,Z380),"0")+IFERROR(IF(Z381="",0,Z381),"0")</f>
        <v>2.61</v>
      </c>
      <c r="AA382" s="384"/>
      <c r="AB382" s="384"/>
      <c r="AC382" s="384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87" t="s">
        <v>69</v>
      </c>
      <c r="Q383" s="388"/>
      <c r="R383" s="388"/>
      <c r="S383" s="388"/>
      <c r="T383" s="388"/>
      <c r="U383" s="388"/>
      <c r="V383" s="389"/>
      <c r="W383" s="37" t="s">
        <v>68</v>
      </c>
      <c r="X383" s="383">
        <f>IFERROR(SUM(X380:X381),"0")</f>
        <v>1800</v>
      </c>
      <c r="Y383" s="383">
        <f>IFERROR(SUM(Y380:Y381),"0")</f>
        <v>1800</v>
      </c>
      <c r="Z383" s="37"/>
      <c r="AA383" s="384"/>
      <c r="AB383" s="384"/>
      <c r="AC383" s="384"/>
    </row>
    <row r="384" spans="1:68" ht="14.25" hidden="1" customHeight="1" x14ac:dyDescent="0.25">
      <c r="A384" s="418" t="s">
        <v>71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0">
        <v>4607091383928</v>
      </c>
      <c r="E385" s="391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0">
        <v>4607091383928</v>
      </c>
      <c r="E386" s="391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491</v>
      </c>
      <c r="C387" s="31">
        <v>4301051636</v>
      </c>
      <c r="D387" s="390">
        <v>4607091384260</v>
      </c>
      <c r="E387" s="391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392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87" t="s">
        <v>69</v>
      </c>
      <c r="Q388" s="388"/>
      <c r="R388" s="388"/>
      <c r="S388" s="388"/>
      <c r="T388" s="388"/>
      <c r="U388" s="388"/>
      <c r="V388" s="389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hidden="1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4"/>
      <c r="P389" s="387" t="s">
        <v>69</v>
      </c>
      <c r="Q389" s="388"/>
      <c r="R389" s="388"/>
      <c r="S389" s="388"/>
      <c r="T389" s="388"/>
      <c r="U389" s="388"/>
      <c r="V389" s="389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hidden="1" customHeight="1" x14ac:dyDescent="0.25">
      <c r="A390" s="418" t="s">
        <v>164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373"/>
      <c r="AB390" s="373"/>
      <c r="AC390" s="373"/>
    </row>
    <row r="391" spans="1:68" ht="16.5" hidden="1" customHeight="1" x14ac:dyDescent="0.25">
      <c r="A391" s="54" t="s">
        <v>492</v>
      </c>
      <c r="B391" s="54" t="s">
        <v>493</v>
      </c>
      <c r="C391" s="31">
        <v>4301060314</v>
      </c>
      <c r="D391" s="390">
        <v>4607091384673</v>
      </c>
      <c r="E391" s="391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0">
        <v>4607091384673</v>
      </c>
      <c r="E392" s="391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392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87" t="s">
        <v>69</v>
      </c>
      <c r="Q393" s="388"/>
      <c r="R393" s="388"/>
      <c r="S393" s="388"/>
      <c r="T393" s="388"/>
      <c r="U393" s="388"/>
      <c r="V393" s="389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hidden="1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87" t="s">
        <v>69</v>
      </c>
      <c r="Q394" s="388"/>
      <c r="R394" s="388"/>
      <c r="S394" s="388"/>
      <c r="T394" s="388"/>
      <c r="U394" s="388"/>
      <c r="V394" s="389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hidden="1" customHeight="1" x14ac:dyDescent="0.25">
      <c r="A395" s="425" t="s">
        <v>495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5"/>
      <c r="AB395" s="375"/>
      <c r="AC395" s="375"/>
    </row>
    <row r="396" spans="1:68" ht="14.25" hidden="1" customHeight="1" x14ac:dyDescent="0.25">
      <c r="A396" s="418" t="s">
        <v>109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0">
        <v>4680115881907</v>
      </c>
      <c r="E397" s="391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6" t="s">
        <v>498</v>
      </c>
      <c r="Q397" s="396"/>
      <c r="R397" s="396"/>
      <c r="S397" s="396"/>
      <c r="T397" s="397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390">
        <v>4680115884892</v>
      </c>
      <c r="E398" s="391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501</v>
      </c>
      <c r="B399" s="54" t="s">
        <v>502</v>
      </c>
      <c r="C399" s="31">
        <v>4301011875</v>
      </c>
      <c r="D399" s="390">
        <v>4680115884885</v>
      </c>
      <c r="E399" s="391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0">
        <v>4680115884908</v>
      </c>
      <c r="E400" s="391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2"/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4"/>
      <c r="P401" s="387" t="s">
        <v>69</v>
      </c>
      <c r="Q401" s="388"/>
      <c r="R401" s="388"/>
      <c r="S401" s="388"/>
      <c r="T401" s="388"/>
      <c r="U401" s="388"/>
      <c r="V401" s="389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hidden="1" x14ac:dyDescent="0.2">
      <c r="A402" s="393"/>
      <c r="B402" s="393"/>
      <c r="C402" s="393"/>
      <c r="D402" s="393"/>
      <c r="E402" s="393"/>
      <c r="F402" s="393"/>
      <c r="G402" s="393"/>
      <c r="H402" s="393"/>
      <c r="I402" s="393"/>
      <c r="J402" s="393"/>
      <c r="K402" s="393"/>
      <c r="L402" s="393"/>
      <c r="M402" s="393"/>
      <c r="N402" s="393"/>
      <c r="O402" s="394"/>
      <c r="P402" s="387" t="s">
        <v>69</v>
      </c>
      <c r="Q402" s="388"/>
      <c r="R402" s="388"/>
      <c r="S402" s="388"/>
      <c r="T402" s="388"/>
      <c r="U402" s="388"/>
      <c r="V402" s="389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hidden="1" customHeight="1" x14ac:dyDescent="0.25">
      <c r="A403" s="418" t="s">
        <v>63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4301031303</v>
      </c>
      <c r="D404" s="390">
        <v>4607091384802</v>
      </c>
      <c r="E404" s="391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4301031139</v>
      </c>
      <c r="D405" s="390">
        <v>4607091384802</v>
      </c>
      <c r="E405" s="391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0">
        <v>4607091384826</v>
      </c>
      <c r="E406" s="391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87" t="s">
        <v>69</v>
      </c>
      <c r="Q407" s="388"/>
      <c r="R407" s="388"/>
      <c r="S407" s="388"/>
      <c r="T407" s="388"/>
      <c r="U407" s="388"/>
      <c r="V407" s="389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4"/>
      <c r="P408" s="387" t="s">
        <v>69</v>
      </c>
      <c r="Q408" s="388"/>
      <c r="R408" s="388"/>
      <c r="S408" s="388"/>
      <c r="T408" s="388"/>
      <c r="U408" s="388"/>
      <c r="V408" s="389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hidden="1" customHeight="1" x14ac:dyDescent="0.25">
      <c r="A409" s="418" t="s">
        <v>71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90">
        <v>4607091384246</v>
      </c>
      <c r="E410" s="391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1">
        <v>2700</v>
      </c>
      <c r="Y410" s="382">
        <f>IFERROR(IF(X410="",0,CEILING((X410/$H410),1)*$H410),"")</f>
        <v>2706.6</v>
      </c>
      <c r="Z410" s="36">
        <f>IFERROR(IF(Y410=0,"",ROUNDUP(Y410/H410,0)*0.02175),"")</f>
        <v>7.5472499999999991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2895.2307692307695</v>
      </c>
      <c r="BN410" s="64">
        <f>IFERROR(Y410*I410/H410,"0")</f>
        <v>2902.3080000000004</v>
      </c>
      <c r="BO410" s="64">
        <f>IFERROR(1/J410*(X410/H410),"0")</f>
        <v>6.1813186813186816</v>
      </c>
      <c r="BP410" s="64">
        <f>IFERROR(1/J410*(Y410/H410),"0")</f>
        <v>6.1964285714285712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0">
        <v>4680115881976</v>
      </c>
      <c r="E411" s="391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390">
        <v>4607091384253</v>
      </c>
      <c r="E412" s="391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0">
        <v>4607091384253</v>
      </c>
      <c r="E413" s="391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0">
        <v>4680115881969</v>
      </c>
      <c r="E414" s="391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2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4"/>
      <c r="P415" s="387" t="s">
        <v>69</v>
      </c>
      <c r="Q415" s="388"/>
      <c r="R415" s="388"/>
      <c r="S415" s="388"/>
      <c r="T415" s="388"/>
      <c r="U415" s="388"/>
      <c r="V415" s="389"/>
      <c r="W415" s="37" t="s">
        <v>70</v>
      </c>
      <c r="X415" s="383">
        <f>IFERROR(X410/H410,"0")+IFERROR(X411/H411,"0")+IFERROR(X412/H412,"0")+IFERROR(X413/H413,"0")+IFERROR(X414/H414,"0")</f>
        <v>346.15384615384619</v>
      </c>
      <c r="Y415" s="383">
        <f>IFERROR(Y410/H410,"0")+IFERROR(Y411/H411,"0")+IFERROR(Y412/H412,"0")+IFERROR(Y413/H413,"0")+IFERROR(Y414/H414,"0")</f>
        <v>347</v>
      </c>
      <c r="Z415" s="383">
        <f>IFERROR(IF(Z410="",0,Z410),"0")+IFERROR(IF(Z411="",0,Z411),"0")+IFERROR(IF(Z412="",0,Z412),"0")+IFERROR(IF(Z413="",0,Z413),"0")+IFERROR(IF(Z414="",0,Z414),"0")</f>
        <v>7.5472499999999991</v>
      </c>
      <c r="AA415" s="384"/>
      <c r="AB415" s="384"/>
      <c r="AC415" s="384"/>
    </row>
    <row r="416" spans="1:68" x14ac:dyDescent="0.2">
      <c r="A416" s="39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4"/>
      <c r="P416" s="387" t="s">
        <v>69</v>
      </c>
      <c r="Q416" s="388"/>
      <c r="R416" s="388"/>
      <c r="S416" s="388"/>
      <c r="T416" s="388"/>
      <c r="U416" s="388"/>
      <c r="V416" s="389"/>
      <c r="W416" s="37" t="s">
        <v>68</v>
      </c>
      <c r="X416" s="383">
        <f>IFERROR(SUM(X410:X414),"0")</f>
        <v>2700</v>
      </c>
      <c r="Y416" s="383">
        <f>IFERROR(SUM(Y410:Y414),"0")</f>
        <v>2706.6</v>
      </c>
      <c r="Z416" s="37"/>
      <c r="AA416" s="384"/>
      <c r="AB416" s="384"/>
      <c r="AC416" s="384"/>
    </row>
    <row r="417" spans="1:68" ht="14.25" hidden="1" customHeight="1" x14ac:dyDescent="0.25">
      <c r="A417" s="418" t="s">
        <v>164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0">
        <v>4607091389357</v>
      </c>
      <c r="E418" s="391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2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87" t="s">
        <v>69</v>
      </c>
      <c r="Q419" s="388"/>
      <c r="R419" s="388"/>
      <c r="S419" s="388"/>
      <c r="T419" s="388"/>
      <c r="U419" s="388"/>
      <c r="V419" s="389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87" t="s">
        <v>69</v>
      </c>
      <c r="Q420" s="388"/>
      <c r="R420" s="388"/>
      <c r="S420" s="388"/>
      <c r="T420" s="388"/>
      <c r="U420" s="388"/>
      <c r="V420" s="389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29" t="s">
        <v>521</v>
      </c>
      <c r="B421" s="430"/>
      <c r="C421" s="430"/>
      <c r="D421" s="430"/>
      <c r="E421" s="430"/>
      <c r="F421" s="430"/>
      <c r="G421" s="430"/>
      <c r="H421" s="430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8"/>
      <c r="AB421" s="48"/>
      <c r="AC421" s="48"/>
    </row>
    <row r="422" spans="1:68" ht="16.5" hidden="1" customHeight="1" x14ac:dyDescent="0.25">
      <c r="A422" s="425" t="s">
        <v>522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93"/>
      <c r="AA422" s="375"/>
      <c r="AB422" s="375"/>
      <c r="AC422" s="375"/>
    </row>
    <row r="423" spans="1:68" ht="14.25" hidden="1" customHeight="1" x14ac:dyDescent="0.25">
      <c r="A423" s="418" t="s">
        <v>109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0">
        <v>4607091389708</v>
      </c>
      <c r="E424" s="391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2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4"/>
      <c r="P425" s="387" t="s">
        <v>69</v>
      </c>
      <c r="Q425" s="388"/>
      <c r="R425" s="388"/>
      <c r="S425" s="388"/>
      <c r="T425" s="388"/>
      <c r="U425" s="388"/>
      <c r="V425" s="389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3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4"/>
      <c r="P426" s="387" t="s">
        <v>69</v>
      </c>
      <c r="Q426" s="388"/>
      <c r="R426" s="388"/>
      <c r="S426" s="388"/>
      <c r="T426" s="388"/>
      <c r="U426" s="388"/>
      <c r="V426" s="389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418" t="s">
        <v>63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0">
        <v>4607091389753</v>
      </c>
      <c r="E428" s="391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525</v>
      </c>
      <c r="B429" s="54" t="s">
        <v>527</v>
      </c>
      <c r="C429" s="31">
        <v>4301031355</v>
      </c>
      <c r="D429" s="390">
        <v>4607091389753</v>
      </c>
      <c r="E429" s="391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90">
        <v>4607091389760</v>
      </c>
      <c r="E430" s="391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530</v>
      </c>
      <c r="B431" s="54" t="s">
        <v>531</v>
      </c>
      <c r="C431" s="31">
        <v>4301031325</v>
      </c>
      <c r="D431" s="390">
        <v>4607091389746</v>
      </c>
      <c r="E431" s="391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34"/>
      <c r="V431" s="34"/>
      <c r="W431" s="35" t="s">
        <v>68</v>
      </c>
      <c r="X431" s="381">
        <v>0</v>
      </c>
      <c r="Y431" s="382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0">
        <v>4607091389746</v>
      </c>
      <c r="E432" s="391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0">
        <v>4680115883147</v>
      </c>
      <c r="E433" s="391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0">
        <v>4680115883147</v>
      </c>
      <c r="E434" s="391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536</v>
      </c>
      <c r="B435" s="54" t="s">
        <v>537</v>
      </c>
      <c r="C435" s="31">
        <v>4301031330</v>
      </c>
      <c r="D435" s="390">
        <v>4607091384338</v>
      </c>
      <c r="E435" s="391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96"/>
      <c r="R435" s="396"/>
      <c r="S435" s="396"/>
      <c r="T435" s="397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4301031178</v>
      </c>
      <c r="D436" s="390">
        <v>4607091384338</v>
      </c>
      <c r="E436" s="391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96"/>
      <c r="R436" s="396"/>
      <c r="S436" s="396"/>
      <c r="T436" s="397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0">
        <v>4680115883154</v>
      </c>
      <c r="E437" s="391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0">
        <v>4680115883154</v>
      </c>
      <c r="E438" s="391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542</v>
      </c>
      <c r="B439" s="54" t="s">
        <v>543</v>
      </c>
      <c r="C439" s="31">
        <v>4301031331</v>
      </c>
      <c r="D439" s="390">
        <v>4607091389524</v>
      </c>
      <c r="E439" s="391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542</v>
      </c>
      <c r="B440" s="54" t="s">
        <v>544</v>
      </c>
      <c r="C440" s="31">
        <v>4301031171</v>
      </c>
      <c r="D440" s="390">
        <v>4607091389524</v>
      </c>
      <c r="E440" s="391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0">
        <v>4680115883161</v>
      </c>
      <c r="E441" s="391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0">
        <v>4680115883161</v>
      </c>
      <c r="E442" s="391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0">
        <v>4607091389531</v>
      </c>
      <c r="E443" s="391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548</v>
      </c>
      <c r="B444" s="54" t="s">
        <v>550</v>
      </c>
      <c r="C444" s="31">
        <v>4301031358</v>
      </c>
      <c r="D444" s="390">
        <v>4607091389531</v>
      </c>
      <c r="E444" s="391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90">
        <v>4607091384345</v>
      </c>
      <c r="E445" s="391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0">
        <v>4680115883185</v>
      </c>
      <c r="E446" s="391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0">
        <v>4680115883185</v>
      </c>
      <c r="E447" s="391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556</v>
      </c>
      <c r="B448" s="54" t="s">
        <v>557</v>
      </c>
      <c r="C448" s="31">
        <v>4301031236</v>
      </c>
      <c r="D448" s="390">
        <v>4680115882928</v>
      </c>
      <c r="E448" s="391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idden="1" x14ac:dyDescent="0.2">
      <c r="A449" s="392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4"/>
      <c r="P449" s="387" t="s">
        <v>69</v>
      </c>
      <c r="Q449" s="388"/>
      <c r="R449" s="388"/>
      <c r="S449" s="388"/>
      <c r="T449" s="388"/>
      <c r="U449" s="388"/>
      <c r="V449" s="389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84"/>
      <c r="AB449" s="384"/>
      <c r="AC449" s="384"/>
    </row>
    <row r="450" spans="1:68" hidden="1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4"/>
      <c r="P450" s="387" t="s">
        <v>69</v>
      </c>
      <c r="Q450" s="388"/>
      <c r="R450" s="388"/>
      <c r="S450" s="388"/>
      <c r="T450" s="388"/>
      <c r="U450" s="388"/>
      <c r="V450" s="389"/>
      <c r="W450" s="37" t="s">
        <v>68</v>
      </c>
      <c r="X450" s="383">
        <f>IFERROR(SUM(X428:X448),"0")</f>
        <v>0</v>
      </c>
      <c r="Y450" s="383">
        <f>IFERROR(SUM(Y428:Y448),"0")</f>
        <v>0</v>
      </c>
      <c r="Z450" s="37"/>
      <c r="AA450" s="384"/>
      <c r="AB450" s="384"/>
      <c r="AC450" s="384"/>
    </row>
    <row r="451" spans="1:68" ht="14.25" hidden="1" customHeight="1" x14ac:dyDescent="0.25">
      <c r="A451" s="418" t="s">
        <v>71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0">
        <v>4607091384352</v>
      </c>
      <c r="E452" s="391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0">
        <v>4607091389654</v>
      </c>
      <c r="E453" s="391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2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87" t="s">
        <v>69</v>
      </c>
      <c r="Q454" s="388"/>
      <c r="R454" s="388"/>
      <c r="S454" s="388"/>
      <c r="T454" s="388"/>
      <c r="U454" s="388"/>
      <c r="V454" s="389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4"/>
      <c r="P455" s="387" t="s">
        <v>69</v>
      </c>
      <c r="Q455" s="388"/>
      <c r="R455" s="388"/>
      <c r="S455" s="388"/>
      <c r="T455" s="388"/>
      <c r="U455" s="388"/>
      <c r="V455" s="389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418" t="s">
        <v>95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hidden="1" customHeight="1" x14ac:dyDescent="0.25">
      <c r="A457" s="54" t="s">
        <v>562</v>
      </c>
      <c r="B457" s="54" t="s">
        <v>563</v>
      </c>
      <c r="C457" s="31">
        <v>4301032045</v>
      </c>
      <c r="D457" s="390">
        <v>4680115884335</v>
      </c>
      <c r="E457" s="391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566</v>
      </c>
      <c r="B458" s="54" t="s">
        <v>567</v>
      </c>
      <c r="C458" s="31">
        <v>4301032047</v>
      </c>
      <c r="D458" s="390">
        <v>4680115884342</v>
      </c>
      <c r="E458" s="391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5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90">
        <v>4680115884113</v>
      </c>
      <c r="E459" s="391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392"/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4"/>
      <c r="P460" s="387" t="s">
        <v>69</v>
      </c>
      <c r="Q460" s="388"/>
      <c r="R460" s="388"/>
      <c r="S460" s="388"/>
      <c r="T460" s="388"/>
      <c r="U460" s="388"/>
      <c r="V460" s="389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hidden="1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87" t="s">
        <v>69</v>
      </c>
      <c r="Q461" s="388"/>
      <c r="R461" s="388"/>
      <c r="S461" s="388"/>
      <c r="T461" s="388"/>
      <c r="U461" s="388"/>
      <c r="V461" s="389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hidden="1" customHeight="1" x14ac:dyDescent="0.25">
      <c r="A462" s="425" t="s">
        <v>570</v>
      </c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  <c r="X462" s="393"/>
      <c r="Y462" s="393"/>
      <c r="Z462" s="393"/>
      <c r="AA462" s="375"/>
      <c r="AB462" s="375"/>
      <c r="AC462" s="375"/>
    </row>
    <row r="463" spans="1:68" ht="14.25" hidden="1" customHeight="1" x14ac:dyDescent="0.25">
      <c r="A463" s="418" t="s">
        <v>142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0">
        <v>4607091389364</v>
      </c>
      <c r="E464" s="391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4"/>
      <c r="P465" s="387" t="s">
        <v>69</v>
      </c>
      <c r="Q465" s="388"/>
      <c r="R465" s="388"/>
      <c r="S465" s="388"/>
      <c r="T465" s="388"/>
      <c r="U465" s="388"/>
      <c r="V465" s="389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4"/>
      <c r="P466" s="387" t="s">
        <v>69</v>
      </c>
      <c r="Q466" s="388"/>
      <c r="R466" s="388"/>
      <c r="S466" s="388"/>
      <c r="T466" s="388"/>
      <c r="U466" s="388"/>
      <c r="V466" s="389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418" t="s">
        <v>63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373"/>
      <c r="AB467" s="373"/>
      <c r="AC467" s="373"/>
    </row>
    <row r="468" spans="1:68" ht="27" hidden="1" customHeight="1" x14ac:dyDescent="0.25">
      <c r="A468" s="54" t="s">
        <v>573</v>
      </c>
      <c r="B468" s="54" t="s">
        <v>574</v>
      </c>
      <c r="C468" s="31">
        <v>4301031324</v>
      </c>
      <c r="D468" s="390">
        <v>4607091389739</v>
      </c>
      <c r="E468" s="391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26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hidden="1" customHeight="1" x14ac:dyDescent="0.25">
      <c r="A469" s="54" t="s">
        <v>573</v>
      </c>
      <c r="B469" s="54" t="s">
        <v>575</v>
      </c>
      <c r="C469" s="31">
        <v>4301031212</v>
      </c>
      <c r="D469" s="390">
        <v>4607091389739</v>
      </c>
      <c r="E469" s="391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4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0">
        <v>4607091389425</v>
      </c>
      <c r="E470" s="391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0">
        <v>4680115880771</v>
      </c>
      <c r="E471" s="391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580</v>
      </c>
      <c r="B472" s="54" t="s">
        <v>581</v>
      </c>
      <c r="C472" s="31">
        <v>4301031327</v>
      </c>
      <c r="D472" s="390">
        <v>4607091389500</v>
      </c>
      <c r="E472" s="391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4301031173</v>
      </c>
      <c r="D473" s="390">
        <v>4607091389500</v>
      </c>
      <c r="E473" s="391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idden="1" x14ac:dyDescent="0.2">
      <c r="A474" s="392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4"/>
      <c r="P474" s="387" t="s">
        <v>69</v>
      </c>
      <c r="Q474" s="388"/>
      <c r="R474" s="388"/>
      <c r="S474" s="388"/>
      <c r="T474" s="388"/>
      <c r="U474" s="388"/>
      <c r="V474" s="389"/>
      <c r="W474" s="37" t="s">
        <v>70</v>
      </c>
      <c r="X474" s="383">
        <f>IFERROR(X468/H468,"0")+IFERROR(X469/H469,"0")+IFERROR(X470/H470,"0")+IFERROR(X471/H471,"0")+IFERROR(X472/H472,"0")+IFERROR(X473/H473,"0")</f>
        <v>0</v>
      </c>
      <c r="Y474" s="383">
        <f>IFERROR(Y468/H468,"0")+IFERROR(Y469/H469,"0")+IFERROR(Y470/H470,"0")+IFERROR(Y471/H471,"0")+IFERROR(Y472/H472,"0")+IFERROR(Y473/H473,"0")</f>
        <v>0</v>
      </c>
      <c r="Z474" s="383">
        <f>IFERROR(IF(Z468="",0,Z468),"0")+IFERROR(IF(Z469="",0,Z469),"0")+IFERROR(IF(Z470="",0,Z470),"0")+IFERROR(IF(Z471="",0,Z471),"0")+IFERROR(IF(Z472="",0,Z472),"0")+IFERROR(IF(Z473="",0,Z473),"0")</f>
        <v>0</v>
      </c>
      <c r="AA474" s="384"/>
      <c r="AB474" s="384"/>
      <c r="AC474" s="384"/>
    </row>
    <row r="475" spans="1:68" hidden="1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87" t="s">
        <v>69</v>
      </c>
      <c r="Q475" s="388"/>
      <c r="R475" s="388"/>
      <c r="S475" s="388"/>
      <c r="T475" s="388"/>
      <c r="U475" s="388"/>
      <c r="V475" s="389"/>
      <c r="W475" s="37" t="s">
        <v>68</v>
      </c>
      <c r="X475" s="383">
        <f>IFERROR(SUM(X468:X473),"0")</f>
        <v>0</v>
      </c>
      <c r="Y475" s="383">
        <f>IFERROR(SUM(Y468:Y473),"0")</f>
        <v>0</v>
      </c>
      <c r="Z475" s="37"/>
      <c r="AA475" s="384"/>
      <c r="AB475" s="384"/>
      <c r="AC475" s="384"/>
    </row>
    <row r="476" spans="1:68" ht="14.25" hidden="1" customHeight="1" x14ac:dyDescent="0.25">
      <c r="A476" s="418" t="s">
        <v>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3"/>
      <c r="AB476" s="373"/>
      <c r="AC476" s="373"/>
    </row>
    <row r="477" spans="1:68" ht="27" hidden="1" customHeight="1" x14ac:dyDescent="0.25">
      <c r="A477" s="54" t="s">
        <v>583</v>
      </c>
      <c r="B477" s="54" t="s">
        <v>584</v>
      </c>
      <c r="C477" s="31">
        <v>4301032046</v>
      </c>
      <c r="D477" s="390">
        <v>4680115884359</v>
      </c>
      <c r="E477" s="391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585</v>
      </c>
      <c r="B478" s="54" t="s">
        <v>586</v>
      </c>
      <c r="C478" s="31">
        <v>4301040358</v>
      </c>
      <c r="D478" s="390">
        <v>4680115884571</v>
      </c>
      <c r="E478" s="391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392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394"/>
      <c r="P479" s="387" t="s">
        <v>69</v>
      </c>
      <c r="Q479" s="388"/>
      <c r="R479" s="388"/>
      <c r="S479" s="388"/>
      <c r="T479" s="388"/>
      <c r="U479" s="388"/>
      <c r="V479" s="389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hidden="1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87" t="s">
        <v>69</v>
      </c>
      <c r="Q480" s="388"/>
      <c r="R480" s="388"/>
      <c r="S480" s="388"/>
      <c r="T480" s="388"/>
      <c r="U480" s="388"/>
      <c r="V480" s="389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hidden="1" customHeight="1" x14ac:dyDescent="0.25">
      <c r="A481" s="418" t="s">
        <v>104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390">
        <v>4680115884090</v>
      </c>
      <c r="E482" s="391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2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4"/>
      <c r="P483" s="387" t="s">
        <v>69</v>
      </c>
      <c r="Q483" s="388"/>
      <c r="R483" s="388"/>
      <c r="S483" s="388"/>
      <c r="T483" s="388"/>
      <c r="U483" s="388"/>
      <c r="V483" s="389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4"/>
      <c r="P484" s="387" t="s">
        <v>69</v>
      </c>
      <c r="Q484" s="388"/>
      <c r="R484" s="388"/>
      <c r="S484" s="388"/>
      <c r="T484" s="388"/>
      <c r="U484" s="388"/>
      <c r="V484" s="389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418" t="s">
        <v>589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373"/>
      <c r="AB485" s="373"/>
      <c r="AC485" s="373"/>
    </row>
    <row r="486" spans="1:68" ht="27" hidden="1" customHeight="1" x14ac:dyDescent="0.25">
      <c r="A486" s="54" t="s">
        <v>590</v>
      </c>
      <c r="B486" s="54" t="s">
        <v>591</v>
      </c>
      <c r="C486" s="31">
        <v>4301040357</v>
      </c>
      <c r="D486" s="390">
        <v>4680115884564</v>
      </c>
      <c r="E486" s="391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392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87" t="s">
        <v>69</v>
      </c>
      <c r="Q487" s="388"/>
      <c r="R487" s="388"/>
      <c r="S487" s="388"/>
      <c r="T487" s="388"/>
      <c r="U487" s="388"/>
      <c r="V487" s="389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hidden="1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87" t="s">
        <v>69</v>
      </c>
      <c r="Q488" s="388"/>
      <c r="R488" s="388"/>
      <c r="S488" s="388"/>
      <c r="T488" s="388"/>
      <c r="U488" s="388"/>
      <c r="V488" s="389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hidden="1" customHeight="1" x14ac:dyDescent="0.25">
      <c r="A489" s="425" t="s">
        <v>592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5"/>
      <c r="AB489" s="375"/>
      <c r="AC489" s="375"/>
    </row>
    <row r="490" spans="1:68" ht="14.25" hidden="1" customHeight="1" x14ac:dyDescent="0.25">
      <c r="A490" s="418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hidden="1" customHeight="1" x14ac:dyDescent="0.25">
      <c r="A491" s="54" t="s">
        <v>593</v>
      </c>
      <c r="B491" s="54" t="s">
        <v>594</v>
      </c>
      <c r="C491" s="31">
        <v>4301031294</v>
      </c>
      <c r="D491" s="390">
        <v>4680115885189</v>
      </c>
      <c r="E491" s="391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595</v>
      </c>
      <c r="B492" s="54" t="s">
        <v>596</v>
      </c>
      <c r="C492" s="31">
        <v>4301031293</v>
      </c>
      <c r="D492" s="390">
        <v>4680115885172</v>
      </c>
      <c r="E492" s="391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597</v>
      </c>
      <c r="B493" s="54" t="s">
        <v>598</v>
      </c>
      <c r="C493" s="31">
        <v>4301031291</v>
      </c>
      <c r="D493" s="390">
        <v>4680115885110</v>
      </c>
      <c r="E493" s="391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392"/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4"/>
      <c r="P494" s="387" t="s">
        <v>69</v>
      </c>
      <c r="Q494" s="388"/>
      <c r="R494" s="388"/>
      <c r="S494" s="388"/>
      <c r="T494" s="388"/>
      <c r="U494" s="388"/>
      <c r="V494" s="389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hidden="1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87" t="s">
        <v>69</v>
      </c>
      <c r="Q495" s="388"/>
      <c r="R495" s="388"/>
      <c r="S495" s="388"/>
      <c r="T495" s="388"/>
      <c r="U495" s="388"/>
      <c r="V495" s="389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hidden="1" customHeight="1" x14ac:dyDescent="0.25">
      <c r="A496" s="425" t="s">
        <v>599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5"/>
      <c r="AB496" s="375"/>
      <c r="AC496" s="375"/>
    </row>
    <row r="497" spans="1:68" ht="14.25" hidden="1" customHeight="1" x14ac:dyDescent="0.25">
      <c r="A497" s="418" t="s">
        <v>63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0">
        <v>4680115885738</v>
      </c>
      <c r="E498" s="391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7" t="s">
        <v>602</v>
      </c>
      <c r="Q498" s="396"/>
      <c r="R498" s="396"/>
      <c r="S498" s="396"/>
      <c r="T498" s="397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0">
        <v>4680115885103</v>
      </c>
      <c r="E499" s="391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5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392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87" t="s">
        <v>69</v>
      </c>
      <c r="Q500" s="388"/>
      <c r="R500" s="388"/>
      <c r="S500" s="388"/>
      <c r="T500" s="388"/>
      <c r="U500" s="388"/>
      <c r="V500" s="389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3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4"/>
      <c r="P501" s="387" t="s">
        <v>69</v>
      </c>
      <c r="Q501" s="388"/>
      <c r="R501" s="388"/>
      <c r="S501" s="388"/>
      <c r="T501" s="388"/>
      <c r="U501" s="388"/>
      <c r="V501" s="389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418" t="s">
        <v>164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0">
        <v>4680115885509</v>
      </c>
      <c r="E503" s="391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392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4"/>
      <c r="P504" s="387" t="s">
        <v>69</v>
      </c>
      <c r="Q504" s="388"/>
      <c r="R504" s="388"/>
      <c r="S504" s="388"/>
      <c r="T504" s="388"/>
      <c r="U504" s="388"/>
      <c r="V504" s="389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87" t="s">
        <v>69</v>
      </c>
      <c r="Q505" s="388"/>
      <c r="R505" s="388"/>
      <c r="S505" s="388"/>
      <c r="T505" s="388"/>
      <c r="U505" s="388"/>
      <c r="V505" s="389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29" t="s">
        <v>607</v>
      </c>
      <c r="B506" s="430"/>
      <c r="C506" s="430"/>
      <c r="D506" s="430"/>
      <c r="E506" s="430"/>
      <c r="F506" s="430"/>
      <c r="G506" s="430"/>
      <c r="H506" s="430"/>
      <c r="I506" s="430"/>
      <c r="J506" s="430"/>
      <c r="K506" s="430"/>
      <c r="L506" s="430"/>
      <c r="M506" s="430"/>
      <c r="N506" s="430"/>
      <c r="O506" s="430"/>
      <c r="P506" s="430"/>
      <c r="Q506" s="430"/>
      <c r="R506" s="430"/>
      <c r="S506" s="430"/>
      <c r="T506" s="430"/>
      <c r="U506" s="430"/>
      <c r="V506" s="430"/>
      <c r="W506" s="430"/>
      <c r="X506" s="430"/>
      <c r="Y506" s="430"/>
      <c r="Z506" s="430"/>
      <c r="AA506" s="48"/>
      <c r="AB506" s="48"/>
      <c r="AC506" s="48"/>
    </row>
    <row r="507" spans="1:68" ht="16.5" hidden="1" customHeight="1" x14ac:dyDescent="0.25">
      <c r="A507" s="425" t="s">
        <v>607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5"/>
      <c r="AB507" s="375"/>
      <c r="AC507" s="375"/>
    </row>
    <row r="508" spans="1:68" ht="14.25" hidden="1" customHeight="1" x14ac:dyDescent="0.25">
      <c r="A508" s="418" t="s">
        <v>109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27" hidden="1" customHeight="1" x14ac:dyDescent="0.25">
      <c r="A509" s="54" t="s">
        <v>608</v>
      </c>
      <c r="B509" s="54" t="s">
        <v>609</v>
      </c>
      <c r="C509" s="31">
        <v>4301011795</v>
      </c>
      <c r="D509" s="390">
        <v>4607091389067</v>
      </c>
      <c r="E509" s="391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hidden="1" customHeight="1" x14ac:dyDescent="0.25">
      <c r="A510" s="54" t="s">
        <v>610</v>
      </c>
      <c r="B510" s="54" t="s">
        <v>611</v>
      </c>
      <c r="C510" s="31">
        <v>4301011961</v>
      </c>
      <c r="D510" s="390">
        <v>4680115885271</v>
      </c>
      <c r="E510" s="391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0">
        <v>4680115884502</v>
      </c>
      <c r="E511" s="391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hidden="1" customHeight="1" x14ac:dyDescent="0.25">
      <c r="A512" s="54" t="s">
        <v>614</v>
      </c>
      <c r="B512" s="54" t="s">
        <v>615</v>
      </c>
      <c r="C512" s="31">
        <v>4301011771</v>
      </c>
      <c r="D512" s="390">
        <v>4607091389104</v>
      </c>
      <c r="E512" s="391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34"/>
      <c r="V512" s="34"/>
      <c r="W512" s="35" t="s">
        <v>68</v>
      </c>
      <c r="X512" s="381">
        <v>0</v>
      </c>
      <c r="Y512" s="382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0">
        <v>4680115884519</v>
      </c>
      <c r="E513" s="391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90">
        <v>4680115885226</v>
      </c>
      <c r="E514" s="391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1">
        <v>1800</v>
      </c>
      <c r="Y514" s="382">
        <f t="shared" si="78"/>
        <v>1800.48</v>
      </c>
      <c r="Z514" s="36">
        <f t="shared" si="79"/>
        <v>4.07836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1922.7272727272727</v>
      </c>
      <c r="BN514" s="64">
        <f t="shared" si="81"/>
        <v>1923.2399999999998</v>
      </c>
      <c r="BO514" s="64">
        <f t="shared" si="82"/>
        <v>3.2779720279720279</v>
      </c>
      <c r="BP514" s="64">
        <f t="shared" si="83"/>
        <v>3.2788461538461542</v>
      </c>
    </row>
    <row r="515" spans="1:68" ht="27" hidden="1" customHeight="1" x14ac:dyDescent="0.25">
      <c r="A515" s="54" t="s">
        <v>620</v>
      </c>
      <c r="B515" s="54" t="s">
        <v>621</v>
      </c>
      <c r="C515" s="31">
        <v>4301011778</v>
      </c>
      <c r="D515" s="390">
        <v>4680115880603</v>
      </c>
      <c r="E515" s="391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90">
        <v>4607091389098</v>
      </c>
      <c r="E516" s="391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624</v>
      </c>
      <c r="B517" s="54" t="s">
        <v>625</v>
      </c>
      <c r="C517" s="31">
        <v>4301011784</v>
      </c>
      <c r="D517" s="390">
        <v>4607091389982</v>
      </c>
      <c r="E517" s="391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2"/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3"/>
      <c r="M518" s="393"/>
      <c r="N518" s="393"/>
      <c r="O518" s="394"/>
      <c r="P518" s="387" t="s">
        <v>69</v>
      </c>
      <c r="Q518" s="388"/>
      <c r="R518" s="388"/>
      <c r="S518" s="388"/>
      <c r="T518" s="388"/>
      <c r="U518" s="388"/>
      <c r="V518" s="389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340.90909090909088</v>
      </c>
      <c r="Y518" s="383">
        <f>IFERROR(Y509/H509,"0")+IFERROR(Y510/H510,"0")+IFERROR(Y511/H511,"0")+IFERROR(Y512/H512,"0")+IFERROR(Y513/H513,"0")+IFERROR(Y514/H514,"0")+IFERROR(Y515/H515,"0")+IFERROR(Y516/H516,"0")+IFERROR(Y517/H517,"0")</f>
        <v>341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4.07836</v>
      </c>
      <c r="AA518" s="384"/>
      <c r="AB518" s="384"/>
      <c r="AC518" s="384"/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87" t="s">
        <v>69</v>
      </c>
      <c r="Q519" s="388"/>
      <c r="R519" s="388"/>
      <c r="S519" s="388"/>
      <c r="T519" s="388"/>
      <c r="U519" s="388"/>
      <c r="V519" s="389"/>
      <c r="W519" s="37" t="s">
        <v>68</v>
      </c>
      <c r="X519" s="383">
        <f>IFERROR(SUM(X509:X517),"0")</f>
        <v>1800</v>
      </c>
      <c r="Y519" s="383">
        <f>IFERROR(SUM(Y509:Y517),"0")</f>
        <v>1800.48</v>
      </c>
      <c r="Z519" s="37"/>
      <c r="AA519" s="384"/>
      <c r="AB519" s="384"/>
      <c r="AC519" s="384"/>
    </row>
    <row r="520" spans="1:68" ht="14.25" hidden="1" customHeight="1" x14ac:dyDescent="0.25">
      <c r="A520" s="418" t="s">
        <v>142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90">
        <v>4607091388930</v>
      </c>
      <c r="E521" s="391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34"/>
      <c r="V521" s="34"/>
      <c r="W521" s="35" t="s">
        <v>68</v>
      </c>
      <c r="X521" s="381">
        <v>2700</v>
      </c>
      <c r="Y521" s="382">
        <f>IFERROR(IF(X521="",0,CEILING((X521/$H521),1)*$H521),"")</f>
        <v>2703.36</v>
      </c>
      <c r="Z521" s="36">
        <f>IFERROR(IF(Y521=0,"",ROUNDUP(Y521/H521,0)*0.01196),"")</f>
        <v>6.1235200000000001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2884.090909090909</v>
      </c>
      <c r="BN521" s="64">
        <f>IFERROR(Y521*I521/H521,"0")</f>
        <v>2887.68</v>
      </c>
      <c r="BO521" s="64">
        <f>IFERROR(1/J521*(X521/H521),"0")</f>
        <v>4.9169580419580416</v>
      </c>
      <c r="BP521" s="64">
        <f>IFERROR(1/J521*(Y521/H521),"0")</f>
        <v>4.9230769230769234</v>
      </c>
    </row>
    <row r="522" spans="1:68" ht="16.5" hidden="1" customHeight="1" x14ac:dyDescent="0.25">
      <c r="A522" s="54" t="s">
        <v>628</v>
      </c>
      <c r="B522" s="54" t="s">
        <v>629</v>
      </c>
      <c r="C522" s="31">
        <v>4301020206</v>
      </c>
      <c r="D522" s="390">
        <v>4680115880054</v>
      </c>
      <c r="E522" s="391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2"/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4"/>
      <c r="P523" s="387" t="s">
        <v>69</v>
      </c>
      <c r="Q523" s="388"/>
      <c r="R523" s="388"/>
      <c r="S523" s="388"/>
      <c r="T523" s="388"/>
      <c r="U523" s="388"/>
      <c r="V523" s="389"/>
      <c r="W523" s="37" t="s">
        <v>70</v>
      </c>
      <c r="X523" s="383">
        <f>IFERROR(X521/H521,"0")+IFERROR(X522/H522,"0")</f>
        <v>511.36363636363632</v>
      </c>
      <c r="Y523" s="383">
        <f>IFERROR(Y521/H521,"0")+IFERROR(Y522/H522,"0")</f>
        <v>512</v>
      </c>
      <c r="Z523" s="383">
        <f>IFERROR(IF(Z521="",0,Z521),"0")+IFERROR(IF(Z522="",0,Z522),"0")</f>
        <v>6.1235200000000001</v>
      </c>
      <c r="AA523" s="384"/>
      <c r="AB523" s="384"/>
      <c r="AC523" s="384"/>
    </row>
    <row r="524" spans="1:68" x14ac:dyDescent="0.2">
      <c r="A524" s="393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394"/>
      <c r="P524" s="387" t="s">
        <v>69</v>
      </c>
      <c r="Q524" s="388"/>
      <c r="R524" s="388"/>
      <c r="S524" s="388"/>
      <c r="T524" s="388"/>
      <c r="U524" s="388"/>
      <c r="V524" s="389"/>
      <c r="W524" s="37" t="s">
        <v>68</v>
      </c>
      <c r="X524" s="383">
        <f>IFERROR(SUM(X521:X522),"0")</f>
        <v>2700</v>
      </c>
      <c r="Y524" s="383">
        <f>IFERROR(SUM(Y521:Y522),"0")</f>
        <v>2703.36</v>
      </c>
      <c r="Z524" s="37"/>
      <c r="AA524" s="384"/>
      <c r="AB524" s="384"/>
      <c r="AC524" s="384"/>
    </row>
    <row r="525" spans="1:68" ht="14.25" hidden="1" customHeight="1" x14ac:dyDescent="0.25">
      <c r="A525" s="418" t="s">
        <v>63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90">
        <v>4680115883116</v>
      </c>
      <c r="E526" s="391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34"/>
      <c r="V526" s="34"/>
      <c r="W526" s="35" t="s">
        <v>68</v>
      </c>
      <c r="X526" s="381">
        <v>890</v>
      </c>
      <c r="Y526" s="382">
        <f t="shared" ref="Y526:Y531" si="84">IFERROR(IF(X526="",0,CEILING((X526/$H526),1)*$H526),"")</f>
        <v>892.32</v>
      </c>
      <c r="Z526" s="36">
        <f>IFERROR(IF(Y526=0,"",ROUNDUP(Y526/H526,0)*0.01196),"")</f>
        <v>2.0212400000000001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950.68181818181802</v>
      </c>
      <c r="BN526" s="64">
        <f t="shared" ref="BN526:BN531" si="86">IFERROR(Y526*I526/H526,"0")</f>
        <v>953.16</v>
      </c>
      <c r="BO526" s="64">
        <f t="shared" ref="BO526:BO531" si="87">IFERROR(1/J526*(X526/H526),"0")</f>
        <v>1.6207750582750584</v>
      </c>
      <c r="BP526" s="64">
        <f t="shared" ref="BP526:BP531" si="88">IFERROR(1/J526*(Y526/H526),"0")</f>
        <v>1.625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90">
        <v>4680115883093</v>
      </c>
      <c r="E527" s="391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34"/>
      <c r="V527" s="34"/>
      <c r="W527" s="35" t="s">
        <v>68</v>
      </c>
      <c r="X527" s="381">
        <v>890</v>
      </c>
      <c r="Y527" s="382">
        <f t="shared" si="84"/>
        <v>892.32</v>
      </c>
      <c r="Z527" s="36">
        <f>IFERROR(IF(Y527=0,"",ROUNDUP(Y527/H527,0)*0.01196),"")</f>
        <v>2.0212400000000001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950.68181818181802</v>
      </c>
      <c r="BN527" s="64">
        <f t="shared" si="86"/>
        <v>953.16</v>
      </c>
      <c r="BO527" s="64">
        <f t="shared" si="87"/>
        <v>1.6207750582750584</v>
      </c>
      <c r="BP527" s="64">
        <f t="shared" si="88"/>
        <v>1.625</v>
      </c>
    </row>
    <row r="528" spans="1:68" ht="27" hidden="1" customHeight="1" x14ac:dyDescent="0.25">
      <c r="A528" s="54" t="s">
        <v>634</v>
      </c>
      <c r="B528" s="54" t="s">
        <v>635</v>
      </c>
      <c r="C528" s="31">
        <v>4301031250</v>
      </c>
      <c r="D528" s="390">
        <v>4680115883109</v>
      </c>
      <c r="E528" s="391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34"/>
      <c r="V528" s="34"/>
      <c r="W528" s="35" t="s">
        <v>68</v>
      </c>
      <c r="X528" s="381">
        <v>0</v>
      </c>
      <c r="Y528" s="382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hidden="1" customHeight="1" x14ac:dyDescent="0.25">
      <c r="A529" s="54" t="s">
        <v>636</v>
      </c>
      <c r="B529" s="54" t="s">
        <v>637</v>
      </c>
      <c r="C529" s="31">
        <v>4301031249</v>
      </c>
      <c r="D529" s="390">
        <v>4680115882072</v>
      </c>
      <c r="E529" s="391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638</v>
      </c>
      <c r="B530" s="54" t="s">
        <v>639</v>
      </c>
      <c r="C530" s="31">
        <v>4301031251</v>
      </c>
      <c r="D530" s="390">
        <v>4680115882102</v>
      </c>
      <c r="E530" s="391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640</v>
      </c>
      <c r="B531" s="54" t="s">
        <v>641</v>
      </c>
      <c r="C531" s="31">
        <v>4301031253</v>
      </c>
      <c r="D531" s="390">
        <v>4680115882096</v>
      </c>
      <c r="E531" s="391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2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87" t="s">
        <v>69</v>
      </c>
      <c r="Q532" s="388"/>
      <c r="R532" s="388"/>
      <c r="S532" s="388"/>
      <c r="T532" s="388"/>
      <c r="U532" s="388"/>
      <c r="V532" s="389"/>
      <c r="W532" s="37" t="s">
        <v>70</v>
      </c>
      <c r="X532" s="383">
        <f>IFERROR(X526/H526,"0")+IFERROR(X527/H527,"0")+IFERROR(X528/H528,"0")+IFERROR(X529/H529,"0")+IFERROR(X530/H530,"0")+IFERROR(X531/H531,"0")</f>
        <v>337.12121212121212</v>
      </c>
      <c r="Y532" s="383">
        <f>IFERROR(Y526/H526,"0")+IFERROR(Y527/H527,"0")+IFERROR(Y528/H528,"0")+IFERROR(Y529/H529,"0")+IFERROR(Y530/H530,"0")+IFERROR(Y531/H531,"0")</f>
        <v>338</v>
      </c>
      <c r="Z532" s="383">
        <f>IFERROR(IF(Z526="",0,Z526),"0")+IFERROR(IF(Z527="",0,Z527),"0")+IFERROR(IF(Z528="",0,Z528),"0")+IFERROR(IF(Z529="",0,Z529),"0")+IFERROR(IF(Z530="",0,Z530),"0")+IFERROR(IF(Z531="",0,Z531),"0")</f>
        <v>4.0424800000000003</v>
      </c>
      <c r="AA532" s="384"/>
      <c r="AB532" s="384"/>
      <c r="AC532" s="384"/>
    </row>
    <row r="533" spans="1:68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4"/>
      <c r="P533" s="387" t="s">
        <v>69</v>
      </c>
      <c r="Q533" s="388"/>
      <c r="R533" s="388"/>
      <c r="S533" s="388"/>
      <c r="T533" s="388"/>
      <c r="U533" s="388"/>
      <c r="V533" s="389"/>
      <c r="W533" s="37" t="s">
        <v>68</v>
      </c>
      <c r="X533" s="383">
        <f>IFERROR(SUM(X526:X531),"0")</f>
        <v>1780</v>
      </c>
      <c r="Y533" s="383">
        <f>IFERROR(SUM(Y526:Y531),"0")</f>
        <v>1784.64</v>
      </c>
      <c r="Z533" s="37"/>
      <c r="AA533" s="384"/>
      <c r="AB533" s="384"/>
      <c r="AC533" s="384"/>
    </row>
    <row r="534" spans="1:68" ht="14.25" hidden="1" customHeight="1" x14ac:dyDescent="0.25">
      <c r="A534" s="418" t="s">
        <v>71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0">
        <v>4607091383409</v>
      </c>
      <c r="E535" s="391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644</v>
      </c>
      <c r="B536" s="54" t="s">
        <v>645</v>
      </c>
      <c r="C536" s="31">
        <v>4301051231</v>
      </c>
      <c r="D536" s="390">
        <v>4607091383416</v>
      </c>
      <c r="E536" s="391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0">
        <v>4680115883536</v>
      </c>
      <c r="E537" s="391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392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87" t="s">
        <v>69</v>
      </c>
      <c r="Q538" s="388"/>
      <c r="R538" s="388"/>
      <c r="S538" s="388"/>
      <c r="T538" s="388"/>
      <c r="U538" s="388"/>
      <c r="V538" s="389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hidden="1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4"/>
      <c r="P539" s="387" t="s">
        <v>69</v>
      </c>
      <c r="Q539" s="388"/>
      <c r="R539" s="388"/>
      <c r="S539" s="388"/>
      <c r="T539" s="388"/>
      <c r="U539" s="388"/>
      <c r="V539" s="389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hidden="1" customHeight="1" x14ac:dyDescent="0.25">
      <c r="A540" s="418" t="s">
        <v>164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0">
        <v>4680115885035</v>
      </c>
      <c r="E541" s="391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392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87" t="s">
        <v>69</v>
      </c>
      <c r="Q542" s="388"/>
      <c r="R542" s="388"/>
      <c r="S542" s="388"/>
      <c r="T542" s="388"/>
      <c r="U542" s="388"/>
      <c r="V542" s="389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4"/>
      <c r="P543" s="387" t="s">
        <v>69</v>
      </c>
      <c r="Q543" s="388"/>
      <c r="R543" s="388"/>
      <c r="S543" s="388"/>
      <c r="T543" s="388"/>
      <c r="U543" s="388"/>
      <c r="V543" s="389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29" t="s">
        <v>650</v>
      </c>
      <c r="B544" s="430"/>
      <c r="C544" s="430"/>
      <c r="D544" s="430"/>
      <c r="E544" s="430"/>
      <c r="F544" s="430"/>
      <c r="G544" s="430"/>
      <c r="H544" s="430"/>
      <c r="I544" s="430"/>
      <c r="J544" s="430"/>
      <c r="K544" s="430"/>
      <c r="L544" s="430"/>
      <c r="M544" s="430"/>
      <c r="N544" s="430"/>
      <c r="O544" s="430"/>
      <c r="P544" s="430"/>
      <c r="Q544" s="430"/>
      <c r="R544" s="430"/>
      <c r="S544" s="430"/>
      <c r="T544" s="430"/>
      <c r="U544" s="430"/>
      <c r="V544" s="430"/>
      <c r="W544" s="430"/>
      <c r="X544" s="430"/>
      <c r="Y544" s="430"/>
      <c r="Z544" s="430"/>
      <c r="AA544" s="48"/>
      <c r="AB544" s="48"/>
      <c r="AC544" s="48"/>
    </row>
    <row r="545" spans="1:68" ht="16.5" hidden="1" customHeight="1" x14ac:dyDescent="0.25">
      <c r="A545" s="425" t="s">
        <v>650</v>
      </c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3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375"/>
      <c r="AB545" s="375"/>
      <c r="AC545" s="375"/>
    </row>
    <row r="546" spans="1:68" ht="14.25" hidden="1" customHeight="1" x14ac:dyDescent="0.25">
      <c r="A546" s="418" t="s">
        <v>109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390">
        <v>4640242181011</v>
      </c>
      <c r="E547" s="391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6" t="s">
        <v>653</v>
      </c>
      <c r="Q547" s="396"/>
      <c r="R547" s="396"/>
      <c r="S547" s="396"/>
      <c r="T547" s="397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0">
        <v>4640242180441</v>
      </c>
      <c r="E548" s="391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6" t="s">
        <v>656</v>
      </c>
      <c r="Q548" s="396"/>
      <c r="R548" s="396"/>
      <c r="S548" s="396"/>
      <c r="T548" s="397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hidden="1" customHeight="1" x14ac:dyDescent="0.25">
      <c r="A549" s="54" t="s">
        <v>657</v>
      </c>
      <c r="B549" s="54" t="s">
        <v>658</v>
      </c>
      <c r="C549" s="31">
        <v>4301011584</v>
      </c>
      <c r="D549" s="390">
        <v>4640242180564</v>
      </c>
      <c r="E549" s="391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3" t="s">
        <v>659</v>
      </c>
      <c r="Q549" s="396"/>
      <c r="R549" s="396"/>
      <c r="S549" s="396"/>
      <c r="T549" s="397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90">
        <v>4640242180922</v>
      </c>
      <c r="E550" s="391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56" t="s">
        <v>662</v>
      </c>
      <c r="Q550" s="396"/>
      <c r="R550" s="396"/>
      <c r="S550" s="396"/>
      <c r="T550" s="397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663</v>
      </c>
      <c r="B551" s="54" t="s">
        <v>664</v>
      </c>
      <c r="C551" s="31">
        <v>4301011764</v>
      </c>
      <c r="D551" s="390">
        <v>4640242181189</v>
      </c>
      <c r="E551" s="391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4" t="s">
        <v>665</v>
      </c>
      <c r="Q551" s="396"/>
      <c r="R551" s="396"/>
      <c r="S551" s="396"/>
      <c r="T551" s="397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666</v>
      </c>
      <c r="B552" s="54" t="s">
        <v>667</v>
      </c>
      <c r="C552" s="31">
        <v>4301011551</v>
      </c>
      <c r="D552" s="390">
        <v>4640242180038</v>
      </c>
      <c r="E552" s="391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64" t="s">
        <v>668</v>
      </c>
      <c r="Q552" s="396"/>
      <c r="R552" s="396"/>
      <c r="S552" s="396"/>
      <c r="T552" s="397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669</v>
      </c>
      <c r="B553" s="54" t="s">
        <v>670</v>
      </c>
      <c r="C553" s="31">
        <v>4301011765</v>
      </c>
      <c r="D553" s="390">
        <v>4640242181172</v>
      </c>
      <c r="E553" s="391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79" t="s">
        <v>671</v>
      </c>
      <c r="Q553" s="396"/>
      <c r="R553" s="396"/>
      <c r="S553" s="396"/>
      <c r="T553" s="397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idden="1" x14ac:dyDescent="0.2">
      <c r="A554" s="392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4"/>
      <c r="P554" s="387" t="s">
        <v>69</v>
      </c>
      <c r="Q554" s="388"/>
      <c r="R554" s="388"/>
      <c r="S554" s="388"/>
      <c r="T554" s="388"/>
      <c r="U554" s="388"/>
      <c r="V554" s="389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hidden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394"/>
      <c r="P555" s="387" t="s">
        <v>69</v>
      </c>
      <c r="Q555" s="388"/>
      <c r="R555" s="388"/>
      <c r="S555" s="388"/>
      <c r="T555" s="388"/>
      <c r="U555" s="388"/>
      <c r="V555" s="389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hidden="1" customHeight="1" x14ac:dyDescent="0.25">
      <c r="A556" s="418" t="s">
        <v>142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0">
        <v>4640242180519</v>
      </c>
      <c r="E557" s="391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96"/>
      <c r="R557" s="396"/>
      <c r="S557" s="396"/>
      <c r="T557" s="397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0">
        <v>4640242180526</v>
      </c>
      <c r="E558" s="391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6" t="s">
        <v>677</v>
      </c>
      <c r="Q558" s="396"/>
      <c r="R558" s="396"/>
      <c r="S558" s="396"/>
      <c r="T558" s="397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390">
        <v>4640242180090</v>
      </c>
      <c r="E559" s="391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5" t="s">
        <v>680</v>
      </c>
      <c r="Q559" s="396"/>
      <c r="R559" s="396"/>
      <c r="S559" s="396"/>
      <c r="T559" s="397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681</v>
      </c>
      <c r="B560" s="54" t="s">
        <v>682</v>
      </c>
      <c r="C560" s="31">
        <v>4301020295</v>
      </c>
      <c r="D560" s="390">
        <v>4640242181363</v>
      </c>
      <c r="E560" s="391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8" t="s">
        <v>683</v>
      </c>
      <c r="Q560" s="396"/>
      <c r="R560" s="396"/>
      <c r="S560" s="396"/>
      <c r="T560" s="397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idden="1" x14ac:dyDescent="0.2">
      <c r="A561" s="392"/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4"/>
      <c r="P561" s="387" t="s">
        <v>69</v>
      </c>
      <c r="Q561" s="388"/>
      <c r="R561" s="388"/>
      <c r="S561" s="388"/>
      <c r="T561" s="388"/>
      <c r="U561" s="388"/>
      <c r="V561" s="389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hidden="1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87" t="s">
        <v>69</v>
      </c>
      <c r="Q562" s="388"/>
      <c r="R562" s="388"/>
      <c r="S562" s="388"/>
      <c r="T562" s="388"/>
      <c r="U562" s="388"/>
      <c r="V562" s="389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hidden="1" customHeight="1" x14ac:dyDescent="0.25">
      <c r="A563" s="418" t="s">
        <v>63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0">
        <v>4640242181615</v>
      </c>
      <c r="E564" s="391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566" t="s">
        <v>686</v>
      </c>
      <c r="Q564" s="396"/>
      <c r="R564" s="396"/>
      <c r="S564" s="396"/>
      <c r="T564" s="397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0">
        <v>4640242181639</v>
      </c>
      <c r="E565" s="391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2" t="s">
        <v>689</v>
      </c>
      <c r="Q565" s="396"/>
      <c r="R565" s="396"/>
      <c r="S565" s="396"/>
      <c r="T565" s="397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0">
        <v>4640242181622</v>
      </c>
      <c r="E566" s="391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0" t="s">
        <v>692</v>
      </c>
      <c r="Q566" s="396"/>
      <c r="R566" s="396"/>
      <c r="S566" s="396"/>
      <c r="T566" s="397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693</v>
      </c>
      <c r="B567" s="54" t="s">
        <v>694</v>
      </c>
      <c r="C567" s="31">
        <v>4301031280</v>
      </c>
      <c r="D567" s="390">
        <v>4640242180816</v>
      </c>
      <c r="E567" s="391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75" t="s">
        <v>695</v>
      </c>
      <c r="Q567" s="396"/>
      <c r="R567" s="396"/>
      <c r="S567" s="396"/>
      <c r="T567" s="397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696</v>
      </c>
      <c r="B568" s="54" t="s">
        <v>697</v>
      </c>
      <c r="C568" s="31">
        <v>4301031244</v>
      </c>
      <c r="D568" s="390">
        <v>4640242180595</v>
      </c>
      <c r="E568" s="391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698</v>
      </c>
      <c r="Q568" s="396"/>
      <c r="R568" s="396"/>
      <c r="S568" s="396"/>
      <c r="T568" s="397"/>
      <c r="U568" s="34"/>
      <c r="V568" s="34"/>
      <c r="W568" s="35" t="s">
        <v>68</v>
      </c>
      <c r="X568" s="381">
        <v>0</v>
      </c>
      <c r="Y568" s="382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hidden="1" customHeight="1" x14ac:dyDescent="0.25">
      <c r="A569" s="54" t="s">
        <v>699</v>
      </c>
      <c r="B569" s="54" t="s">
        <v>700</v>
      </c>
      <c r="C569" s="31">
        <v>4301031200</v>
      </c>
      <c r="D569" s="390">
        <v>4640242180489</v>
      </c>
      <c r="E569" s="391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49" t="s">
        <v>701</v>
      </c>
      <c r="Q569" s="396"/>
      <c r="R569" s="396"/>
      <c r="S569" s="396"/>
      <c r="T569" s="397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idden="1" x14ac:dyDescent="0.2">
      <c r="A570" s="392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87" t="s">
        <v>69</v>
      </c>
      <c r="Q570" s="388"/>
      <c r="R570" s="388"/>
      <c r="S570" s="388"/>
      <c r="T570" s="388"/>
      <c r="U570" s="388"/>
      <c r="V570" s="389"/>
      <c r="W570" s="37" t="s">
        <v>70</v>
      </c>
      <c r="X570" s="383">
        <f>IFERROR(X564/H564,"0")+IFERROR(X565/H565,"0")+IFERROR(X566/H566,"0")+IFERROR(X567/H567,"0")+IFERROR(X568/H568,"0")+IFERROR(X569/H569,"0")</f>
        <v>0</v>
      </c>
      <c r="Y570" s="383">
        <f>IFERROR(Y564/H564,"0")+IFERROR(Y565/H565,"0")+IFERROR(Y566/H566,"0")+IFERROR(Y567/H567,"0")+IFERROR(Y568/H568,"0")+IFERROR(Y569/H569,"0")</f>
        <v>0</v>
      </c>
      <c r="Z570" s="383">
        <f>IFERROR(IF(Z564="",0,Z564),"0")+IFERROR(IF(Z565="",0,Z565),"0")+IFERROR(IF(Z566="",0,Z566),"0")+IFERROR(IF(Z567="",0,Z567),"0")+IFERROR(IF(Z568="",0,Z568),"0")+IFERROR(IF(Z569="",0,Z569),"0")</f>
        <v>0</v>
      </c>
      <c r="AA570" s="384"/>
      <c r="AB570" s="384"/>
      <c r="AC570" s="384"/>
    </row>
    <row r="571" spans="1:68" hidden="1" x14ac:dyDescent="0.2">
      <c r="A571" s="393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4"/>
      <c r="P571" s="387" t="s">
        <v>69</v>
      </c>
      <c r="Q571" s="388"/>
      <c r="R571" s="388"/>
      <c r="S571" s="388"/>
      <c r="T571" s="388"/>
      <c r="U571" s="388"/>
      <c r="V571" s="389"/>
      <c r="W571" s="37" t="s">
        <v>68</v>
      </c>
      <c r="X571" s="383">
        <f>IFERROR(SUM(X564:X569),"0")</f>
        <v>0</v>
      </c>
      <c r="Y571" s="383">
        <f>IFERROR(SUM(Y564:Y569),"0")</f>
        <v>0</v>
      </c>
      <c r="Z571" s="37"/>
      <c r="AA571" s="384"/>
      <c r="AB571" s="384"/>
      <c r="AC571" s="384"/>
    </row>
    <row r="572" spans="1:68" ht="14.25" hidden="1" customHeight="1" x14ac:dyDescent="0.25">
      <c r="A572" s="418" t="s">
        <v>71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hidden="1" customHeight="1" x14ac:dyDescent="0.25">
      <c r="A573" s="54" t="s">
        <v>702</v>
      </c>
      <c r="B573" s="54" t="s">
        <v>703</v>
      </c>
      <c r="C573" s="31">
        <v>4301051746</v>
      </c>
      <c r="D573" s="390">
        <v>4640242180533</v>
      </c>
      <c r="E573" s="391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5" t="s">
        <v>704</v>
      </c>
      <c r="Q573" s="396"/>
      <c r="R573" s="396"/>
      <c r="S573" s="396"/>
      <c r="T573" s="397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0">
        <v>4640242180540</v>
      </c>
      <c r="E574" s="391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96"/>
      <c r="R574" s="396"/>
      <c r="S574" s="396"/>
      <c r="T574" s="397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2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87" t="s">
        <v>69</v>
      </c>
      <c r="Q575" s="388"/>
      <c r="R575" s="388"/>
      <c r="S575" s="388"/>
      <c r="T575" s="388"/>
      <c r="U575" s="388"/>
      <c r="V575" s="389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hidden="1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87" t="s">
        <v>69</v>
      </c>
      <c r="Q576" s="388"/>
      <c r="R576" s="388"/>
      <c r="S576" s="388"/>
      <c r="T576" s="388"/>
      <c r="U576" s="388"/>
      <c r="V576" s="389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hidden="1" customHeight="1" x14ac:dyDescent="0.25">
      <c r="A577" s="418" t="s">
        <v>164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0">
        <v>4640242180120</v>
      </c>
      <c r="E578" s="391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12" t="s">
        <v>710</v>
      </c>
      <c r="Q578" s="396"/>
      <c r="R578" s="396"/>
      <c r="S578" s="396"/>
      <c r="T578" s="397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708</v>
      </c>
      <c r="B579" s="54" t="s">
        <v>711</v>
      </c>
      <c r="C579" s="31">
        <v>4301060354</v>
      </c>
      <c r="D579" s="390">
        <v>4640242180120</v>
      </c>
      <c r="E579" s="391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688" t="s">
        <v>712</v>
      </c>
      <c r="Q579" s="396"/>
      <c r="R579" s="396"/>
      <c r="S579" s="396"/>
      <c r="T579" s="397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0">
        <v>4640242180137</v>
      </c>
      <c r="E580" s="391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7" t="s">
        <v>715</v>
      </c>
      <c r="Q580" s="396"/>
      <c r="R580" s="396"/>
      <c r="S580" s="396"/>
      <c r="T580" s="397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713</v>
      </c>
      <c r="B581" s="54" t="s">
        <v>716</v>
      </c>
      <c r="C581" s="31">
        <v>4301060355</v>
      </c>
      <c r="D581" s="390">
        <v>4640242180137</v>
      </c>
      <c r="E581" s="391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2" t="s">
        <v>717</v>
      </c>
      <c r="Q581" s="396"/>
      <c r="R581" s="396"/>
      <c r="S581" s="396"/>
      <c r="T581" s="397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392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394"/>
      <c r="P582" s="387" t="s">
        <v>69</v>
      </c>
      <c r="Q582" s="388"/>
      <c r="R582" s="388"/>
      <c r="S582" s="388"/>
      <c r="T582" s="388"/>
      <c r="U582" s="388"/>
      <c r="V582" s="389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hidden="1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87" t="s">
        <v>69</v>
      </c>
      <c r="Q583" s="388"/>
      <c r="R583" s="388"/>
      <c r="S583" s="388"/>
      <c r="T583" s="388"/>
      <c r="U583" s="388"/>
      <c r="V583" s="389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hidden="1" customHeight="1" x14ac:dyDescent="0.25">
      <c r="A584" s="425" t="s">
        <v>718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375"/>
      <c r="AB584" s="375"/>
      <c r="AC584" s="375"/>
    </row>
    <row r="585" spans="1:68" ht="14.25" hidden="1" customHeight="1" x14ac:dyDescent="0.25">
      <c r="A585" s="418" t="s">
        <v>109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0">
        <v>4640242180045</v>
      </c>
      <c r="E586" s="391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09" t="s">
        <v>721</v>
      </c>
      <c r="Q586" s="396"/>
      <c r="R586" s="396"/>
      <c r="S586" s="396"/>
      <c r="T586" s="397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0">
        <v>4640242180601</v>
      </c>
      <c r="E587" s="391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96"/>
      <c r="R587" s="396"/>
      <c r="S587" s="396"/>
      <c r="T587" s="397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392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87" t="s">
        <v>69</v>
      </c>
      <c r="Q588" s="388"/>
      <c r="R588" s="388"/>
      <c r="S588" s="388"/>
      <c r="T588" s="388"/>
      <c r="U588" s="388"/>
      <c r="V588" s="389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4"/>
      <c r="P589" s="387" t="s">
        <v>69</v>
      </c>
      <c r="Q589" s="388"/>
      <c r="R589" s="388"/>
      <c r="S589" s="388"/>
      <c r="T589" s="388"/>
      <c r="U589" s="388"/>
      <c r="V589" s="389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418" t="s">
        <v>142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0">
        <v>4640242180090</v>
      </c>
      <c r="E591" s="391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51" t="s">
        <v>727</v>
      </c>
      <c r="Q591" s="396"/>
      <c r="R591" s="396"/>
      <c r="S591" s="396"/>
      <c r="T591" s="397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392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87" t="s">
        <v>69</v>
      </c>
      <c r="Q592" s="388"/>
      <c r="R592" s="388"/>
      <c r="S592" s="388"/>
      <c r="T592" s="388"/>
      <c r="U592" s="388"/>
      <c r="V592" s="389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87" t="s">
        <v>69</v>
      </c>
      <c r="Q593" s="388"/>
      <c r="R593" s="388"/>
      <c r="S593" s="388"/>
      <c r="T593" s="388"/>
      <c r="U593" s="388"/>
      <c r="V593" s="389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418" t="s">
        <v>63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0">
        <v>4640242180076</v>
      </c>
      <c r="E595" s="391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1" t="s">
        <v>730</v>
      </c>
      <c r="Q595" s="396"/>
      <c r="R595" s="396"/>
      <c r="S595" s="396"/>
      <c r="T595" s="397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392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87" t="s">
        <v>69</v>
      </c>
      <c r="Q596" s="388"/>
      <c r="R596" s="388"/>
      <c r="S596" s="388"/>
      <c r="T596" s="388"/>
      <c r="U596" s="388"/>
      <c r="V596" s="389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87" t="s">
        <v>69</v>
      </c>
      <c r="Q597" s="388"/>
      <c r="R597" s="388"/>
      <c r="S597" s="388"/>
      <c r="T597" s="388"/>
      <c r="U597" s="388"/>
      <c r="V597" s="389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418" t="s">
        <v>71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0">
        <v>4640242180106</v>
      </c>
      <c r="E599" s="391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3" t="s">
        <v>733</v>
      </c>
      <c r="Q599" s="396"/>
      <c r="R599" s="396"/>
      <c r="S599" s="396"/>
      <c r="T599" s="397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392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394"/>
      <c r="P600" s="387" t="s">
        <v>69</v>
      </c>
      <c r="Q600" s="388"/>
      <c r="R600" s="388"/>
      <c r="S600" s="388"/>
      <c r="T600" s="388"/>
      <c r="U600" s="388"/>
      <c r="V600" s="389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394"/>
      <c r="P601" s="387" t="s">
        <v>69</v>
      </c>
      <c r="Q601" s="388"/>
      <c r="R601" s="388"/>
      <c r="S601" s="388"/>
      <c r="T601" s="388"/>
      <c r="U601" s="388"/>
      <c r="V601" s="389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46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47"/>
      <c r="P602" s="467" t="s">
        <v>734</v>
      </c>
      <c r="Q602" s="468"/>
      <c r="R602" s="468"/>
      <c r="S602" s="468"/>
      <c r="T602" s="468"/>
      <c r="U602" s="468"/>
      <c r="V602" s="469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18030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18057.48</v>
      </c>
      <c r="Z602" s="37"/>
      <c r="AA602" s="384"/>
      <c r="AB602" s="384"/>
      <c r="AC602" s="384"/>
    </row>
    <row r="603" spans="1:68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47"/>
      <c r="P603" s="467" t="s">
        <v>735</v>
      </c>
      <c r="Q603" s="468"/>
      <c r="R603" s="468"/>
      <c r="S603" s="468"/>
      <c r="T603" s="468"/>
      <c r="U603" s="468"/>
      <c r="V603" s="469"/>
      <c r="W603" s="37" t="s">
        <v>68</v>
      </c>
      <c r="X603" s="383">
        <f>IFERROR(SUM(BM22:BM599),"0")</f>
        <v>18988.647345247344</v>
      </c>
      <c r="Y603" s="383">
        <f>IFERROR(SUM(BN22:BN599),"0")</f>
        <v>19018.02</v>
      </c>
      <c r="Z603" s="37"/>
      <c r="AA603" s="384"/>
      <c r="AB603" s="384"/>
      <c r="AC603" s="384"/>
    </row>
    <row r="604" spans="1:68" x14ac:dyDescent="0.2">
      <c r="A604" s="393"/>
      <c r="B604" s="393"/>
      <c r="C604" s="393"/>
      <c r="D604" s="393"/>
      <c r="E604" s="393"/>
      <c r="F604" s="393"/>
      <c r="G604" s="393"/>
      <c r="H604" s="393"/>
      <c r="I604" s="393"/>
      <c r="J604" s="393"/>
      <c r="K604" s="393"/>
      <c r="L604" s="393"/>
      <c r="M604" s="393"/>
      <c r="N604" s="393"/>
      <c r="O604" s="447"/>
      <c r="P604" s="467" t="s">
        <v>736</v>
      </c>
      <c r="Q604" s="468"/>
      <c r="R604" s="468"/>
      <c r="S604" s="468"/>
      <c r="T604" s="468"/>
      <c r="U604" s="468"/>
      <c r="V604" s="469"/>
      <c r="W604" s="37" t="s">
        <v>737</v>
      </c>
      <c r="X604" s="38">
        <f>ROUNDUP(SUM(BO22:BO599),0)</f>
        <v>31</v>
      </c>
      <c r="Y604" s="38">
        <f>ROUNDUP(SUM(BP22:BP599),0)</f>
        <v>32</v>
      </c>
      <c r="Z604" s="37"/>
      <c r="AA604" s="384"/>
      <c r="AB604" s="384"/>
      <c r="AC604" s="384"/>
    </row>
    <row r="605" spans="1:68" x14ac:dyDescent="0.2">
      <c r="A605" s="393"/>
      <c r="B605" s="393"/>
      <c r="C605" s="393"/>
      <c r="D605" s="393"/>
      <c r="E605" s="393"/>
      <c r="F605" s="393"/>
      <c r="G605" s="393"/>
      <c r="H605" s="393"/>
      <c r="I605" s="393"/>
      <c r="J605" s="393"/>
      <c r="K605" s="393"/>
      <c r="L605" s="393"/>
      <c r="M605" s="393"/>
      <c r="N605" s="393"/>
      <c r="O605" s="447"/>
      <c r="P605" s="467" t="s">
        <v>738</v>
      </c>
      <c r="Q605" s="468"/>
      <c r="R605" s="468"/>
      <c r="S605" s="468"/>
      <c r="T605" s="468"/>
      <c r="U605" s="468"/>
      <c r="V605" s="469"/>
      <c r="W605" s="37" t="s">
        <v>68</v>
      </c>
      <c r="X605" s="383">
        <f>GrossWeightTotal+PalletQtyTotal*25</f>
        <v>19763.647345247344</v>
      </c>
      <c r="Y605" s="383">
        <f>GrossWeightTotalR+PalletQtyTotalR*25</f>
        <v>19818.02</v>
      </c>
      <c r="Z605" s="37"/>
      <c r="AA605" s="384"/>
      <c r="AB605" s="384"/>
      <c r="AC605" s="384"/>
    </row>
    <row r="606" spans="1:68" x14ac:dyDescent="0.2">
      <c r="A606" s="393"/>
      <c r="B606" s="393"/>
      <c r="C606" s="393"/>
      <c r="D606" s="393"/>
      <c r="E606" s="393"/>
      <c r="F606" s="393"/>
      <c r="G606" s="393"/>
      <c r="H606" s="393"/>
      <c r="I606" s="393"/>
      <c r="J606" s="393"/>
      <c r="K606" s="393"/>
      <c r="L606" s="393"/>
      <c r="M606" s="393"/>
      <c r="N606" s="393"/>
      <c r="O606" s="447"/>
      <c r="P606" s="467" t="s">
        <v>739</v>
      </c>
      <c r="Q606" s="468"/>
      <c r="R606" s="468"/>
      <c r="S606" s="468"/>
      <c r="T606" s="468"/>
      <c r="U606" s="468"/>
      <c r="V606" s="469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2288.0549080549081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2293</v>
      </c>
      <c r="Z606" s="37"/>
      <c r="AA606" s="384"/>
      <c r="AB606" s="384"/>
      <c r="AC606" s="384"/>
    </row>
    <row r="607" spans="1:68" ht="14.25" hidden="1" customHeight="1" x14ac:dyDescent="0.2">
      <c r="A607" s="393"/>
      <c r="B607" s="393"/>
      <c r="C607" s="393"/>
      <c r="D607" s="393"/>
      <c r="E607" s="393"/>
      <c r="F607" s="393"/>
      <c r="G607" s="393"/>
      <c r="H607" s="393"/>
      <c r="I607" s="393"/>
      <c r="J607" s="393"/>
      <c r="K607" s="393"/>
      <c r="L607" s="393"/>
      <c r="M607" s="393"/>
      <c r="N607" s="393"/>
      <c r="O607" s="447"/>
      <c r="P607" s="467" t="s">
        <v>740</v>
      </c>
      <c r="Q607" s="468"/>
      <c r="R607" s="468"/>
      <c r="S607" s="468"/>
      <c r="T607" s="468"/>
      <c r="U607" s="468"/>
      <c r="V607" s="469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36.079859999999996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35" t="s">
        <v>107</v>
      </c>
      <c r="D609" s="533"/>
      <c r="E609" s="533"/>
      <c r="F609" s="533"/>
      <c r="G609" s="533"/>
      <c r="H609" s="534"/>
      <c r="I609" s="435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35" t="s">
        <v>466</v>
      </c>
      <c r="X609" s="534"/>
      <c r="Y609" s="435" t="s">
        <v>521</v>
      </c>
      <c r="Z609" s="533"/>
      <c r="AA609" s="533"/>
      <c r="AB609" s="534"/>
      <c r="AC609" s="372" t="s">
        <v>607</v>
      </c>
      <c r="AD609" s="435" t="s">
        <v>650</v>
      </c>
      <c r="AE609" s="534"/>
      <c r="AF609" s="374"/>
    </row>
    <row r="610" spans="1:32" ht="14.25" customHeight="1" thickTop="1" x14ac:dyDescent="0.2">
      <c r="A610" s="696" t="s">
        <v>743</v>
      </c>
      <c r="B610" s="435" t="s">
        <v>62</v>
      </c>
      <c r="C610" s="435" t="s">
        <v>108</v>
      </c>
      <c r="D610" s="435" t="s">
        <v>128</v>
      </c>
      <c r="E610" s="435" t="s">
        <v>170</v>
      </c>
      <c r="F610" s="435" t="s">
        <v>187</v>
      </c>
      <c r="G610" s="435" t="s">
        <v>218</v>
      </c>
      <c r="H610" s="435" t="s">
        <v>107</v>
      </c>
      <c r="I610" s="435" t="s">
        <v>251</v>
      </c>
      <c r="J610" s="435" t="s">
        <v>268</v>
      </c>
      <c r="K610" s="435" t="s">
        <v>324</v>
      </c>
      <c r="L610" s="374"/>
      <c r="M610" s="435" t="s">
        <v>339</v>
      </c>
      <c r="N610" s="374"/>
      <c r="O610" s="435" t="s">
        <v>355</v>
      </c>
      <c r="P610" s="435" t="s">
        <v>366</v>
      </c>
      <c r="Q610" s="435" t="s">
        <v>369</v>
      </c>
      <c r="R610" s="435" t="s">
        <v>376</v>
      </c>
      <c r="S610" s="435" t="s">
        <v>387</v>
      </c>
      <c r="T610" s="435" t="s">
        <v>390</v>
      </c>
      <c r="U610" s="435" t="s">
        <v>397</v>
      </c>
      <c r="V610" s="435" t="s">
        <v>457</v>
      </c>
      <c r="W610" s="435" t="s">
        <v>467</v>
      </c>
      <c r="X610" s="435" t="s">
        <v>495</v>
      </c>
      <c r="Y610" s="435" t="s">
        <v>522</v>
      </c>
      <c r="Z610" s="435" t="s">
        <v>570</v>
      </c>
      <c r="AA610" s="435" t="s">
        <v>592</v>
      </c>
      <c r="AB610" s="435" t="s">
        <v>599</v>
      </c>
      <c r="AC610" s="435" t="s">
        <v>607</v>
      </c>
      <c r="AD610" s="435" t="s">
        <v>650</v>
      </c>
      <c r="AE610" s="435" t="s">
        <v>718</v>
      </c>
      <c r="AF610" s="374"/>
    </row>
    <row r="611" spans="1:32" ht="13.5" customHeight="1" thickBot="1" x14ac:dyDescent="0.25">
      <c r="A611" s="697"/>
      <c r="B611" s="436"/>
      <c r="C611" s="436"/>
      <c r="D611" s="436"/>
      <c r="E611" s="436"/>
      <c r="F611" s="436"/>
      <c r="G611" s="436"/>
      <c r="H611" s="436"/>
      <c r="I611" s="436"/>
      <c r="J611" s="436"/>
      <c r="K611" s="436"/>
      <c r="L611" s="374"/>
      <c r="M611" s="436"/>
      <c r="N611" s="374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0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46">
        <f>IFERROR(Y103*1,"0")+IFERROR(Y104*1,"0")+IFERROR(Y105*1,"0")+IFERROR(Y109*1,"0")+IFERROR(Y110*1,"0")+IFERROR(Y111*1,"0")+IFERROR(Y112*1,"0")+IFERROR(Y113*1,"0")</f>
        <v>202.5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202.5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46">
        <f>IFERROR(Y185*1,"0")+IFERROR(Y186*1,"0")+IFERROR(Y187*1,"0")+IFERROR(Y188*1,"0")+IFERROR(Y189*1,"0")+IFERROR(Y190*1,"0")+IFERROR(Y191*1,"0")+IFERROR(Y192*1,"0")</f>
        <v>0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0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0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452.4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8205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2706.6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0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6288.48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780,00"/>
        <filter val="1 800,00"/>
        <filter val="120,00"/>
        <filter val="18 030,00"/>
        <filter val="18 988,65"/>
        <filter val="19 763,65"/>
        <filter val="2 288,05"/>
        <filter val="2 700,00"/>
        <filter val="200,00"/>
        <filter val="3 700,00"/>
        <filter val="31"/>
        <filter val="337,12"/>
        <filter val="340,91"/>
        <filter val="346,15"/>
        <filter val="426,67"/>
        <filter val="450,00"/>
        <filter val="511,36"/>
        <filter val="57,69"/>
        <filter val="6 400,00"/>
        <filter val="74,07"/>
        <filter val="890,00"/>
      </filters>
    </filterColumn>
  </autoFilter>
  <mergeCells count="1078"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A545:Z545"/>
    <mergeCell ref="P449:V449"/>
    <mergeCell ref="A204:O205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2024-08-16T10:41:30Z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