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2EF7B2-1010-4604-8084-6D4BE9F929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Y241" i="1" s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X224" i="1"/>
  <c r="X223" i="1"/>
  <c r="BO222" i="1"/>
  <c r="BM222" i="1"/>
  <c r="Z222" i="1"/>
  <c r="Y222" i="1"/>
  <c r="BP222" i="1" s="1"/>
  <c r="BO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Y217" i="1" s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Y178" i="1" s="1"/>
  <c r="P177" i="1"/>
  <c r="X174" i="1"/>
  <c r="X173" i="1"/>
  <c r="BO172" i="1"/>
  <c r="BM172" i="1"/>
  <c r="Z172" i="1"/>
  <c r="Z173" i="1" s="1"/>
  <c r="Y172" i="1"/>
  <c r="Y173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P147" i="1"/>
  <c r="X145" i="1"/>
  <c r="X144" i="1"/>
  <c r="BO143" i="1"/>
  <c r="BM143" i="1"/>
  <c r="Z143" i="1"/>
  <c r="Y143" i="1"/>
  <c r="BP143" i="1" s="1"/>
  <c r="BO142" i="1"/>
  <c r="BM142" i="1"/>
  <c r="Z142" i="1"/>
  <c r="Z144" i="1" s="1"/>
  <c r="Y142" i="1"/>
  <c r="Y144" i="1" s="1"/>
  <c r="X138" i="1"/>
  <c r="X137" i="1"/>
  <c r="BO136" i="1"/>
  <c r="BM136" i="1"/>
  <c r="Z136" i="1"/>
  <c r="Z137" i="1" s="1"/>
  <c r="Y136" i="1"/>
  <c r="Y138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Z126" i="1" s="1"/>
  <c r="Y125" i="1"/>
  <c r="Y127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7" i="1" l="1"/>
  <c r="Y88" i="1"/>
  <c r="BN82" i="1"/>
  <c r="BN84" i="1"/>
  <c r="BN86" i="1"/>
  <c r="Y95" i="1"/>
  <c r="Z103" i="1"/>
  <c r="BN98" i="1"/>
  <c r="BN100" i="1"/>
  <c r="BN102" i="1"/>
  <c r="Y109" i="1"/>
  <c r="Z115" i="1"/>
  <c r="BN113" i="1"/>
  <c r="Z121" i="1"/>
  <c r="BN125" i="1"/>
  <c r="BP125" i="1"/>
  <c r="Y126" i="1"/>
  <c r="BN130" i="1"/>
  <c r="BP130" i="1"/>
  <c r="BN131" i="1"/>
  <c r="Y132" i="1"/>
  <c r="BN136" i="1"/>
  <c r="BP136" i="1"/>
  <c r="Y137" i="1"/>
  <c r="BN152" i="1"/>
  <c r="BP152" i="1"/>
  <c r="BN153" i="1"/>
  <c r="BN154" i="1"/>
  <c r="BN155" i="1"/>
  <c r="Y156" i="1"/>
  <c r="Z161" i="1"/>
  <c r="BN159" i="1"/>
  <c r="Y186" i="1"/>
  <c r="Z186" i="1"/>
  <c r="BN184" i="1"/>
  <c r="Z196" i="1"/>
  <c r="BN22" i="1"/>
  <c r="BP22" i="1"/>
  <c r="Y23" i="1"/>
  <c r="Z32" i="1"/>
  <c r="BN28" i="1"/>
  <c r="BN30" i="1"/>
  <c r="Z39" i="1"/>
  <c r="Z48" i="1"/>
  <c r="BN43" i="1"/>
  <c r="BN45" i="1"/>
  <c r="BN47" i="1"/>
  <c r="Y60" i="1"/>
  <c r="Y67" i="1"/>
  <c r="BN65" i="1"/>
  <c r="BN201" i="1"/>
  <c r="BN203" i="1"/>
  <c r="Z210" i="1"/>
  <c r="Z247" i="1"/>
  <c r="BN243" i="1"/>
  <c r="BN246" i="1"/>
  <c r="J9" i="1"/>
  <c r="X271" i="1"/>
  <c r="Y32" i="1"/>
  <c r="Y40" i="1"/>
  <c r="BN38" i="1"/>
  <c r="Y49" i="1"/>
  <c r="Z60" i="1"/>
  <c r="BN52" i="1"/>
  <c r="BP52" i="1"/>
  <c r="BN54" i="1"/>
  <c r="BN56" i="1"/>
  <c r="BN58" i="1"/>
  <c r="Z66" i="1"/>
  <c r="BN70" i="1"/>
  <c r="BP70" i="1"/>
  <c r="Y71" i="1"/>
  <c r="Z77" i="1"/>
  <c r="BN75" i="1"/>
  <c r="BP75" i="1"/>
  <c r="Z87" i="1"/>
  <c r="Z94" i="1"/>
  <c r="BN91" i="1"/>
  <c r="BP91" i="1"/>
  <c r="BN93" i="1"/>
  <c r="Y104" i="1"/>
  <c r="Z109" i="1"/>
  <c r="BN107" i="1"/>
  <c r="BP107" i="1"/>
  <c r="Y115" i="1"/>
  <c r="Y122" i="1"/>
  <c r="BN120" i="1"/>
  <c r="Y161" i="1"/>
  <c r="Y169" i="1"/>
  <c r="Z169" i="1"/>
  <c r="BN167" i="1"/>
  <c r="Y196" i="1"/>
  <c r="BN191" i="1"/>
  <c r="BN193" i="1"/>
  <c r="BN194" i="1"/>
  <c r="Z204" i="1"/>
  <c r="BN209" i="1"/>
  <c r="BN221" i="1"/>
  <c r="BP221" i="1"/>
  <c r="BN222" i="1"/>
  <c r="Y223" i="1"/>
  <c r="BN234" i="1"/>
  <c r="BP234" i="1"/>
  <c r="Y235" i="1"/>
  <c r="Y33" i="1"/>
  <c r="Y39" i="1"/>
  <c r="Y48" i="1"/>
  <c r="Y61" i="1"/>
  <c r="Y66" i="1"/>
  <c r="Y78" i="1"/>
  <c r="Y87" i="1"/>
  <c r="Y94" i="1"/>
  <c r="Y103" i="1"/>
  <c r="Y110" i="1"/>
  <c r="Y116" i="1"/>
  <c r="Y121" i="1"/>
  <c r="Y145" i="1"/>
  <c r="Y149" i="1"/>
  <c r="Y162" i="1"/>
  <c r="Y170" i="1"/>
  <c r="Y174" i="1"/>
  <c r="Y179" i="1"/>
  <c r="Y187" i="1"/>
  <c r="BP195" i="1"/>
  <c r="BN195" i="1"/>
  <c r="Y231" i="1"/>
  <c r="BP228" i="1"/>
  <c r="BN228" i="1"/>
  <c r="BP229" i="1"/>
  <c r="BN229" i="1"/>
  <c r="BP230" i="1"/>
  <c r="BN230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H9" i="1"/>
  <c r="X272" i="1"/>
  <c r="X273" i="1"/>
  <c r="X275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8" i="1"/>
  <c r="BN114" i="1"/>
  <c r="BN119" i="1"/>
  <c r="BP119" i="1"/>
  <c r="BN142" i="1"/>
  <c r="BP142" i="1"/>
  <c r="BN143" i="1"/>
  <c r="BN147" i="1"/>
  <c r="BP147" i="1"/>
  <c r="BN160" i="1"/>
  <c r="BN166" i="1"/>
  <c r="BP166" i="1"/>
  <c r="BN168" i="1"/>
  <c r="BN172" i="1"/>
  <c r="BP172" i="1"/>
  <c r="BN177" i="1"/>
  <c r="BP177" i="1"/>
  <c r="BN183" i="1"/>
  <c r="BP183" i="1"/>
  <c r="BN185" i="1"/>
  <c r="BN190" i="1"/>
  <c r="BP190" i="1"/>
  <c r="BN192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32" i="1"/>
  <c r="Y240" i="1"/>
  <c r="BP238" i="1"/>
  <c r="BN238" i="1"/>
  <c r="BP239" i="1"/>
  <c r="BN239" i="1"/>
  <c r="Y248" i="1"/>
  <c r="Y270" i="1"/>
  <c r="Z276" i="1" l="1"/>
  <c r="X274" i="1"/>
  <c r="Y273" i="1"/>
  <c r="Y272" i="1"/>
  <c r="Y274" i="1" s="1"/>
  <c r="Y271" i="1"/>
  <c r="Y275" i="1"/>
  <c r="B284" i="1" l="1"/>
  <c r="C284" i="1"/>
  <c r="A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<sst xmlns="http://schemas.openxmlformats.org/spreadsheetml/2006/main" count="1276" uniqueCount="410">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</sst>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45523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28</v>
      </c>
      <c r="Y28" s="191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154</v>
      </c>
      <c r="Y32" s="192">
        <f>IFERROR(SUM(Y28:Y31),"0")</f>
        <v>154</v>
      </c>
      <c r="Z32" s="192">
        <f>IFERROR(IF(Z28="",0,Z28),"0")+IFERROR(IF(Z29="",0,Z29),"0")+IFERROR(IF(Z30="",0,Z30),"0")+IFERROR(IF(Z31="",0,Z31),"0")</f>
        <v>1.4414400000000001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231</v>
      </c>
      <c r="Y33" s="192">
        <f>IFERROR(SUMPRODUCT(Y28:Y31*H28:H31),"0")</f>
        <v>231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12</v>
      </c>
      <c r="Y39" s="192">
        <f>IFERROR(SUM(Y36:Y38),"0")</f>
        <v>12</v>
      </c>
      <c r="Z39" s="192">
        <f>IFERROR(IF(Z36="",0,Z36),"0")+IFERROR(IF(Z37="",0,Z37),"0")+IFERROR(IF(Z38="",0,Z38),"0")</f>
        <v>0.186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72</v>
      </c>
      <c r="Y40" s="192">
        <f>IFERROR(SUMPRODUCT(Y36:Y38*H36:H38),"0")</f>
        <v>72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60</v>
      </c>
      <c r="Y58" s="191">
        <f t="shared" si="0"/>
        <v>60</v>
      </c>
      <c r="Z58" s="36">
        <f t="shared" si="1"/>
        <v>0.92999999999999994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449.15999999999997</v>
      </c>
      <c r="BN58" s="67">
        <f t="shared" si="3"/>
        <v>449.15999999999997</v>
      </c>
      <c r="BO58" s="67">
        <f t="shared" si="4"/>
        <v>0.7142857142857143</v>
      </c>
      <c r="BP58" s="67">
        <f t="shared" si="5"/>
        <v>0.7142857142857143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60</v>
      </c>
      <c r="Y60" s="192">
        <f>IFERROR(SUM(Y52:Y59),"0")</f>
        <v>60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0.92999999999999994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432</v>
      </c>
      <c r="Y61" s="192">
        <f>IFERROR(SUMPRODUCT(Y52:Y59*H52:H59),"0")</f>
        <v>432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156</v>
      </c>
      <c r="Y65" s="191">
        <f>IFERROR(IF(X65="","",X65),"")</f>
        <v>156</v>
      </c>
      <c r="Z65" s="36">
        <f>IFERROR(IF(X65="","",X65*0.00866),"")</f>
        <v>1.3509599999999999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156</v>
      </c>
      <c r="Y66" s="192">
        <f>IFERROR(SUM(Y64:Y65),"0")</f>
        <v>156</v>
      </c>
      <c r="Z66" s="192">
        <f>IFERROR(IF(Z64="",0,Z64),"0")+IFERROR(IF(Z65="",0,Z65),"0")</f>
        <v>1.3509599999999999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780</v>
      </c>
      <c r="Y67" s="192">
        <f>IFERROR(SUMPRODUCT(Y64:Y65*H64:H65),"0")</f>
        <v>780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14</v>
      </c>
      <c r="Y70" s="191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14</v>
      </c>
      <c r="Y71" s="192">
        <f>IFERROR(SUM(Y70:Y70),"0")</f>
        <v>14</v>
      </c>
      <c r="Z71" s="192">
        <f>IFERROR(IF(Z70="",0,Z70),"0")</f>
        <v>0.25031999999999999</v>
      </c>
      <c r="AA71" s="193"/>
      <c r="AB71" s="193"/>
      <c r="AC71" s="193"/>
    </row>
    <row r="72" spans="1:68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50.4</v>
      </c>
      <c r="Y72" s="192">
        <f>IFERROR(SUMPRODUCT(Y70:Y70*H70:H70),"0")</f>
        <v>50.4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42</v>
      </c>
      <c r="Y75" s="191">
        <f>IFERROR(IF(X75="","",X75),"")</f>
        <v>42</v>
      </c>
      <c r="Z75" s="36">
        <f>IFERROR(IF(X75="","",X75*0.01788),"")</f>
        <v>0.75095999999999996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56</v>
      </c>
      <c r="Y76" s="191">
        <f>IFERROR(IF(X76="","",X76),"")</f>
        <v>56</v>
      </c>
      <c r="Z76" s="36">
        <f>IFERROR(IF(X76="","",X76*0.01788),"")</f>
        <v>1.0012799999999999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98</v>
      </c>
      <c r="Y77" s="192">
        <f>IFERROR(SUM(Y75:Y76),"0")</f>
        <v>98</v>
      </c>
      <c r="Z77" s="192">
        <f>IFERROR(IF(Z75="",0,Z75),"0")+IFERROR(IF(Z76="",0,Z76),"0")</f>
        <v>1.75224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352.8</v>
      </c>
      <c r="Y78" s="192">
        <f>IFERROR(SUMPRODUCT(Y75:Y76*H75:H76),"0")</f>
        <v>352.8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28</v>
      </c>
      <c r="Y81" s="191">
        <f t="shared" ref="Y81:Y86" si="6">IFERROR(IF(X81="","",X81),"")</f>
        <v>28</v>
      </c>
      <c r="Z81" s="36">
        <f t="shared" ref="Z81:Z86" si="7">IFERROR(IF(X81="","",X81*0.01788),"")</f>
        <v>0.50063999999999997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126.81760000000001</v>
      </c>
      <c r="BN81" s="67">
        <f t="shared" ref="BN81:BN86" si="9">IFERROR(Y81*I81,"0")</f>
        <v>126.81760000000001</v>
      </c>
      <c r="BO81" s="67">
        <f t="shared" ref="BO81:BO86" si="10">IFERROR(X81/J81,"0")</f>
        <v>0.4</v>
      </c>
      <c r="BP81" s="67">
        <f t="shared" ref="BP81:BP86" si="11">IFERROR(Y81/J81,"0")</f>
        <v>0.4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14</v>
      </c>
      <c r="Y84" s="191">
        <f t="shared" si="6"/>
        <v>14</v>
      </c>
      <c r="Z84" s="36">
        <f t="shared" si="7"/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28</v>
      </c>
      <c r="Y86" s="19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124.56640000000002</v>
      </c>
      <c r="BN86" s="67">
        <f t="shared" si="9"/>
        <v>124.56640000000002</v>
      </c>
      <c r="BO86" s="67">
        <f t="shared" si="10"/>
        <v>0.4</v>
      </c>
      <c r="BP86" s="67">
        <f t="shared" si="11"/>
        <v>0.4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168</v>
      </c>
      <c r="Y87" s="192">
        <f>IFERROR(SUM(Y81:Y86),"0")</f>
        <v>168</v>
      </c>
      <c r="Z87" s="192">
        <f>IFERROR(IF(Z81="",0,Z81),"0")+IFERROR(IF(Z82="",0,Z82),"0")+IFERROR(IF(Z83="",0,Z83),"0")+IFERROR(IF(Z84="",0,Z84),"0")+IFERROR(IF(Z85="",0,Z85),"0")+IFERROR(IF(Z86="",0,Z86),"0")</f>
        <v>3.0038399999999994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628.31999999999994</v>
      </c>
      <c r="Y88" s="192">
        <f>IFERROR(SUMPRODUCT(Y81:Y86*H81:H86),"0")</f>
        <v>628.31999999999994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60</v>
      </c>
      <c r="Y99" s="191">
        <f>IFERROR(IF(X99="","",X99),"")</f>
        <v>60</v>
      </c>
      <c r="Z99" s="36">
        <f>IFERROR(IF(X99="","",X99*0.0155),"")</f>
        <v>0.92999999999999994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449.15999999999997</v>
      </c>
      <c r="BN99" s="67">
        <f>IFERROR(Y99*I99,"0")</f>
        <v>449.15999999999997</v>
      </c>
      <c r="BO99" s="67">
        <f>IFERROR(X99/J99,"0")</f>
        <v>0.7142857142857143</v>
      </c>
      <c r="BP99" s="67">
        <f>IFERROR(Y99/J99,"0")</f>
        <v>0.7142857142857143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168</v>
      </c>
      <c r="Y101" s="191">
        <f>IFERROR(IF(X101="","",X101),"")</f>
        <v>168</v>
      </c>
      <c r="Z101" s="36">
        <f>IFERROR(IF(X101="","",X101*0.0155),"")</f>
        <v>2.6040000000000001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1257.6479999999999</v>
      </c>
      <c r="BN101" s="67">
        <f>IFERROR(Y101*I101,"0")</f>
        <v>1257.6479999999999</v>
      </c>
      <c r="BO101" s="67">
        <f>IFERROR(X101/J101,"0")</f>
        <v>2</v>
      </c>
      <c r="BP101" s="67">
        <f>IFERROR(Y101/J101,"0")</f>
        <v>2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228</v>
      </c>
      <c r="Y103" s="192">
        <f>IFERROR(SUM(Y98:Y102),"0")</f>
        <v>228</v>
      </c>
      <c r="Z103" s="192">
        <f>IFERROR(IF(Z98="",0,Z98),"0")+IFERROR(IF(Z99="",0,Z99),"0")+IFERROR(IF(Z100="",0,Z100),"0")+IFERROR(IF(Z101="",0,Z101),"0")+IFERROR(IF(Z102="",0,Z102),"0")</f>
        <v>3.5339999999999998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1641.6000000000001</v>
      </c>
      <c r="Y104" s="192">
        <f>IFERROR(SUMPRODUCT(Y98:Y102*H98:H102),"0")</f>
        <v>1641.6000000000001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126</v>
      </c>
      <c r="Y109" s="192">
        <f>IFERROR(SUM(Y107:Y108),"0")</f>
        <v>126</v>
      </c>
      <c r="Z109" s="192">
        <f>IFERROR(IF(Z107="",0,Z107),"0")+IFERROR(IF(Z108="",0,Z108),"0")</f>
        <v>2.2528800000000002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378</v>
      </c>
      <c r="Y110" s="192">
        <f>IFERROR(SUMPRODUCT(Y107:Y108*H107:H108),"0")</f>
        <v>378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204</v>
      </c>
      <c r="Y154" s="191">
        <f>IFERROR(IF(X154="","",X154),"")</f>
        <v>204</v>
      </c>
      <c r="Z154" s="36">
        <f>IFERROR(IF(X154="","",X154*0.00866),"")</f>
        <v>1.7666399999999998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1063.4928</v>
      </c>
      <c r="BN154" s="67">
        <f>IFERROR(Y154*I154,"0")</f>
        <v>1063.4928</v>
      </c>
      <c r="BO154" s="67">
        <f>IFERROR(X154/J154,"0")</f>
        <v>1.4166666666666667</v>
      </c>
      <c r="BP154" s="67">
        <f>IFERROR(Y154/J154,"0")</f>
        <v>1.4166666666666667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204</v>
      </c>
      <c r="Y156" s="192">
        <f>IFERROR(SUM(Y152:Y155),"0")</f>
        <v>204</v>
      </c>
      <c r="Z156" s="192">
        <f>IFERROR(IF(Z152="",0,Z152),"0")+IFERROR(IF(Z153="",0,Z153),"0")+IFERROR(IF(Z154="",0,Z154),"0")+IFERROR(IF(Z155="",0,Z155),"0")</f>
        <v>1.7666399999999998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1020</v>
      </c>
      <c r="Y157" s="192">
        <f>IFERROR(SUMPRODUCT(Y152:Y155*H152:H155),"0")</f>
        <v>1020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56</v>
      </c>
      <c r="Y166" s="191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36</v>
      </c>
      <c r="Y183" s="191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36</v>
      </c>
      <c r="Y186" s="192">
        <f>IFERROR(SUM(Y183:Y185),"0")</f>
        <v>36</v>
      </c>
      <c r="Z186" s="192">
        <f>IFERROR(IF(Z183="",0,Z183),"0")+IFERROR(IF(Z184="",0,Z184),"0")+IFERROR(IF(Z185="",0,Z185),"0")</f>
        <v>0.55800000000000005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201.6</v>
      </c>
      <c r="Y187" s="192">
        <f>IFERROR(SUMPRODUCT(Y183:Y185*H183:H185),"0")</f>
        <v>201.6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24</v>
      </c>
      <c r="Y201" s="191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24</v>
      </c>
      <c r="Y204" s="192">
        <f>IFERROR(SUM(Y200:Y203),"0")</f>
        <v>24</v>
      </c>
      <c r="Z204" s="192">
        <f>IFERROR(IF(Z200="",0,Z200),"0")+IFERROR(IF(Z201="",0,Z201),"0")+IFERROR(IF(Z202="",0,Z202),"0")+IFERROR(IF(Z203="",0,Z203),"0")</f>
        <v>0.372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172.8</v>
      </c>
      <c r="Y205" s="192">
        <f>IFERROR(SUMPRODUCT(Y200:Y203*H200:H203),"0")</f>
        <v>172.8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48</v>
      </c>
      <c r="Y221" s="191">
        <f>IFERROR(IF(X221="","",X221),"")</f>
        <v>48</v>
      </c>
      <c r="Z221" s="36">
        <f>IFERROR(IF(X221="","",X221*0.0155),"")</f>
        <v>0.74399999999999999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252.57599999999996</v>
      </c>
      <c r="BN221" s="67">
        <f>IFERROR(Y221*I221,"0")</f>
        <v>252.57599999999996</v>
      </c>
      <c r="BO221" s="67">
        <f>IFERROR(X221/J221,"0")</f>
        <v>0.5714285714285714</v>
      </c>
      <c r="BP221" s="67">
        <f>IFERROR(Y221/J221,"0")</f>
        <v>0.5714285714285714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48</v>
      </c>
      <c r="Y223" s="192">
        <f>IFERROR(SUM(Y221:Y222),"0")</f>
        <v>48</v>
      </c>
      <c r="Z223" s="192">
        <f>IFERROR(IF(Z221="",0,Z221),"0")+IFERROR(IF(Z222="",0,Z222),"0")</f>
        <v>0.74399999999999999</v>
      </c>
      <c r="AA223" s="193"/>
      <c r="AB223" s="193"/>
      <c r="AC223" s="193"/>
    </row>
    <row r="224" spans="1:68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240</v>
      </c>
      <c r="Y224" s="192">
        <f>IFERROR(SUMPRODUCT(Y221:Y222*H221:H222),"0")</f>
        <v>240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12</v>
      </c>
      <c r="Y228" s="191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12</v>
      </c>
      <c r="Y229" s="191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24</v>
      </c>
      <c r="Y230" s="191">
        <f>IFERROR(IF(X230="","",X230),"")</f>
        <v>24</v>
      </c>
      <c r="Z230" s="36">
        <f>IFERROR(IF(X230="","",X230*0.0155),"")</f>
        <v>0.372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149.52000000000001</v>
      </c>
      <c r="BN230" s="67">
        <f>IFERROR(Y230*I230,"0")</f>
        <v>149.52000000000001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48</v>
      </c>
      <c r="Y231" s="192">
        <f>IFERROR(SUM(Y228:Y230),"0")</f>
        <v>48</v>
      </c>
      <c r="Z231" s="192">
        <f>IFERROR(IF(Z228="",0,Z228),"0")+IFERROR(IF(Z229="",0,Z229),"0")+IFERROR(IF(Z230="",0,Z230),"0")</f>
        <v>0.74399999999999999</v>
      </c>
      <c r="AA231" s="193"/>
      <c r="AB231" s="193"/>
      <c r="AC231" s="193"/>
    </row>
    <row r="232" spans="1:68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312</v>
      </c>
      <c r="Y232" s="192">
        <f>IFERROR(SUMPRODUCT(Y228:Y230*H228:H230),"0")</f>
        <v>312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90</v>
      </c>
      <c r="Y234" s="191">
        <f>IFERROR(IF(X234="","",X234),"")</f>
        <v>90</v>
      </c>
      <c r="Z234" s="36">
        <f>IFERROR(IF(X234="","",X234*0.00502),"")</f>
        <v>0.45180000000000003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172.35</v>
      </c>
      <c r="BN234" s="67">
        <f>IFERROR(Y234*I234,"0")</f>
        <v>172.35</v>
      </c>
      <c r="BO234" s="67">
        <f>IFERROR(X234/J234,"0")</f>
        <v>0.38461538461538464</v>
      </c>
      <c r="BP234" s="67">
        <f>IFERROR(Y234/J234,"0")</f>
        <v>0.38461538461538464</v>
      </c>
    </row>
    <row r="235" spans="1:68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90</v>
      </c>
      <c r="Y235" s="192">
        <f>IFERROR(SUM(Y234:Y234),"0")</f>
        <v>90</v>
      </c>
      <c r="Z235" s="192">
        <f>IFERROR(IF(Z234="",0,Z234),"0")</f>
        <v>0.45180000000000003</v>
      </c>
      <c r="AA235" s="193"/>
      <c r="AB235" s="193"/>
      <c r="AC235" s="193"/>
    </row>
    <row r="236" spans="1:68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162</v>
      </c>
      <c r="Y236" s="192">
        <f>IFERROR(SUMPRODUCT(Y234:Y234*H234:H234),"0")</f>
        <v>162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84</v>
      </c>
      <c r="Y240" s="192">
        <f>IFERROR(SUM(Y238:Y239),"0")</f>
        <v>84</v>
      </c>
      <c r="Z240" s="192">
        <f>IFERROR(IF(Z238="",0,Z238),"0")+IFERROR(IF(Z239="",0,Z239),"0")</f>
        <v>1.302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504</v>
      </c>
      <c r="Y241" s="192">
        <f>IFERROR(SUMPRODUCT(Y238:Y239*H238:H239),"0")</f>
        <v>504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42</v>
      </c>
      <c r="Y243" s="191">
        <f>IFERROR(IF(X243="","",X243),"")</f>
        <v>42</v>
      </c>
      <c r="Z243" s="36">
        <f>IFERROR(IF(X243="","",X243*0.00936),"")</f>
        <v>0.39312000000000002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121.40520000000001</v>
      </c>
      <c r="BN243" s="67">
        <f>IFERROR(Y243*I243,"0")</f>
        <v>121.40520000000001</v>
      </c>
      <c r="BO243" s="67">
        <f>IFERROR(X243/J243,"0")</f>
        <v>0.33333333333333331</v>
      </c>
      <c r="BP243" s="67">
        <f>IFERROR(Y243/J243,"0")</f>
        <v>0.33333333333333331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132</v>
      </c>
      <c r="Y245" s="191">
        <f>IFERROR(IF(X245="","",X245),"")</f>
        <v>132</v>
      </c>
      <c r="Z245" s="36">
        <f>IFERROR(IF(X245="","",X245*0.0155),"")</f>
        <v>2.0459999999999998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691.0200000000001</v>
      </c>
      <c r="BN245" s="67">
        <f>IFERROR(Y245*I245,"0")</f>
        <v>691.0200000000001</v>
      </c>
      <c r="BO245" s="67">
        <f>IFERROR(X245/J245,"0")</f>
        <v>1.5714285714285714</v>
      </c>
      <c r="BP245" s="67">
        <f>IFERROR(Y245/J245,"0")</f>
        <v>1.5714285714285714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174</v>
      </c>
      <c r="Y247" s="192">
        <f>IFERROR(SUM(Y243:Y246),"0")</f>
        <v>174</v>
      </c>
      <c r="Z247" s="192">
        <f>IFERROR(IF(Z243="",0,Z243),"0")+IFERROR(IF(Z244="",0,Z244),"0")+IFERROR(IF(Z245="",0,Z245),"0")+IFERROR(IF(Z246="",0,Z246),"0")</f>
        <v>2.43912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773.4</v>
      </c>
      <c r="Y248" s="192">
        <f>IFERROR(SUMPRODUCT(Y243:Y246*H243:H246),"0")</f>
        <v>773.4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18</v>
      </c>
      <c r="Y262" s="191">
        <f t="shared" si="18"/>
        <v>18</v>
      </c>
      <c r="Z262" s="36">
        <f>IFERROR(IF(X262="","",X262*0.00502),"")</f>
        <v>9.0359999999999996E-2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51.21</v>
      </c>
      <c r="BN262" s="67">
        <f t="shared" si="20"/>
        <v>51.21</v>
      </c>
      <c r="BO262" s="67">
        <f t="shared" si="21"/>
        <v>7.6923076923076927E-2</v>
      </c>
      <c r="BP262" s="67">
        <f t="shared" si="22"/>
        <v>7.6923076923076927E-2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42</v>
      </c>
      <c r="Y269" s="192">
        <f>IFERROR(SUM(Y250:Y268),"0")</f>
        <v>42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0.46235999999999999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180.6</v>
      </c>
      <c r="Y270" s="192">
        <f>IFERROR(SUMPRODUCT(Y250:Y268*H250:H268),"0")</f>
        <v>180.6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8796.1200000000008</v>
      </c>
      <c r="Y271" s="192">
        <f>IFERROR(Y24+Y33+Y40+Y49+Y61+Y67+Y72+Y78+Y88+Y95+Y104+Y110+Y116+Y122+Y127+Y133+Y138+Y145+Y149+Y157+Y162+Y170+Y174+Y179+Y187+Y197+Y205+Y211+Y217+Y224+Y232+Y236+Y241+Y248+Y270,"0")</f>
        <v>8796.1200000000008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9510.4327999999969</v>
      </c>
      <c r="Y272" s="192">
        <f>IFERROR(SUM(BN22:BN268),"0")</f>
        <v>9510.4327999999969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22</v>
      </c>
      <c r="Y273" s="38">
        <f>ROUNDUP(SUM(BP22:BP268),0)</f>
        <v>22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10060.432799999997</v>
      </c>
      <c r="Y274" s="192">
        <f>GrossWeightTotalR+PalletQtyTotalR*25</f>
        <v>10060.432799999997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1956</v>
      </c>
      <c r="Y275" s="192">
        <f>IFERROR(Y23+Y32+Y39+Y48+Y60+Y66+Y71+Y77+Y87+Y94+Y103+Y109+Y115+Y121+Y126+Y132+Y137+Y144+Y148+Y156+Y161+Y169+Y173+Y178+Y186+Y196+Y204+Y210+Y216+Y223+Y231+Y235+Y240+Y247+Y269,"0")</f>
        <v>1956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26.853119999999993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231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432</v>
      </c>
      <c r="G281" s="46">
        <f>IFERROR(X64*H64,"0")+IFERROR(X65*H65,"0")</f>
        <v>780</v>
      </c>
      <c r="H281" s="46">
        <f>IFERROR(X70*H70,"0")</f>
        <v>50.4</v>
      </c>
      <c r="I281" s="46">
        <f>IFERROR(X75*H75,"0")+IFERROR(X76*H76,"0")</f>
        <v>352.8</v>
      </c>
      <c r="J281" s="46">
        <f>IFERROR(X81*H81,"0")+IFERROR(X82*H82,"0")+IFERROR(X83*H83,"0")+IFERROR(X84*H84,"0")+IFERROR(X85*H85,"0")+IFERROR(X86*H86,"0")</f>
        <v>628.31999999999994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1641.6000000000001</v>
      </c>
      <c r="M281" s="46">
        <f>IFERROR(X107*H107,"0")+IFERROR(X108*H108,"0")</f>
        <v>378</v>
      </c>
      <c r="N281" s="188"/>
      <c r="O281" s="46">
        <f>IFERROR(X113*H113,"0")+IFERROR(X114*H114,"0")</f>
        <v>252</v>
      </c>
      <c r="P281" s="46">
        <f>IFERROR(X119*H119,"0")+IFERROR(X120*H120,"0")</f>
        <v>42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1020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201.6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172.8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240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1932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5073.6000000000004</v>
      </c>
      <c r="B284" s="60">
        <f>SUMPRODUCT(--(BB:BB="ПГП"),--(W:W="кор"),H:H,Y:Y)+SUMPRODUCT(--(BB:BB="ПГП"),--(W:W="кг"),Y:Y)</f>
        <v>3722.52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0,00"/>
        <filter val="1 641,60"/>
        <filter val="1 956,00"/>
        <filter val="10 060,43"/>
        <filter val="12,00"/>
        <filter val="126,00"/>
        <filter val="132,00"/>
        <filter val="14,00"/>
        <filter val="154,00"/>
        <filter val="156,00"/>
        <filter val="162,00"/>
        <filter val="168,00"/>
        <filter val="172,80"/>
        <filter val="174,00"/>
        <filter val="18,00"/>
        <filter val="180,60"/>
        <filter val="201,60"/>
        <filter val="204,00"/>
        <filter val="22"/>
        <filter val="228,00"/>
        <filter val="231,00"/>
        <filter val="24,00"/>
        <filter val="240,00"/>
        <filter val="252,00"/>
        <filter val="28,00"/>
        <filter val="312,00"/>
        <filter val="352,80"/>
        <filter val="36,00"/>
        <filter val="378,00"/>
        <filter val="42,00"/>
        <filter val="432,00"/>
        <filter val="48,00"/>
        <filter val="50,40"/>
        <filter val="504,00"/>
        <filter val="56,00"/>
        <filter val="60,00"/>
        <filter val="628,32"/>
        <filter val="70,00"/>
        <filter val="72,00"/>
        <filter val="773,40"/>
        <filter val="780,00"/>
        <filter val="8 796,12"/>
        <filter val="84,00"/>
        <filter val="9 510,43"/>
        <filter val="90,00"/>
        <filter val="98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