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4982743-98D0-4949-8BF7-55970882F9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O513" i="1"/>
  <c r="BM513" i="1"/>
  <c r="Y513" i="1"/>
  <c r="BP513" i="1" s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BP398" i="1" s="1"/>
  <c r="P398" i="1"/>
  <c r="BO397" i="1"/>
  <c r="BM397" i="1"/>
  <c r="Y397" i="1"/>
  <c r="X394" i="1"/>
  <c r="X393" i="1"/>
  <c r="BO392" i="1"/>
  <c r="BM392" i="1"/>
  <c r="Y392" i="1"/>
  <c r="BP392" i="1" s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BP380" i="1" s="1"/>
  <c r="P380" i="1"/>
  <c r="X378" i="1"/>
  <c r="X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BO350" i="1"/>
  <c r="BM350" i="1"/>
  <c r="Y350" i="1"/>
  <c r="P350" i="1"/>
  <c r="BP349" i="1"/>
  <c r="BO349" i="1"/>
  <c r="BN349" i="1"/>
  <c r="BM349" i="1"/>
  <c r="Z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Y324" i="1" s="1"/>
  <c r="P320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O304" i="1"/>
  <c r="BM304" i="1"/>
  <c r="Y304" i="1"/>
  <c r="P304" i="1"/>
  <c r="X302" i="1"/>
  <c r="X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Y282" i="1" s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N222" i="1"/>
  <c r="BM222" i="1"/>
  <c r="Z222" i="1"/>
  <c r="Y222" i="1"/>
  <c r="BP222" i="1" s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O185" i="1"/>
  <c r="BM185" i="1"/>
  <c r="Y185" i="1"/>
  <c r="BP185" i="1" s="1"/>
  <c r="P185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BP177" i="1" s="1"/>
  <c r="P177" i="1"/>
  <c r="X175" i="1"/>
  <c r="X174" i="1"/>
  <c r="BO173" i="1"/>
  <c r="BM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BO169" i="1"/>
  <c r="BM169" i="1"/>
  <c r="Y169" i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Y159" i="1" s="1"/>
  <c r="P157" i="1"/>
  <c r="X155" i="1"/>
  <c r="X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Y130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5" i="1"/>
  <c r="X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Y115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P92" i="1"/>
  <c r="BO91" i="1"/>
  <c r="BM91" i="1"/>
  <c r="Y91" i="1"/>
  <c r="BP91" i="1" s="1"/>
  <c r="P91" i="1"/>
  <c r="X89" i="1"/>
  <c r="X88" i="1"/>
  <c r="BO87" i="1"/>
  <c r="BM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O78" i="1"/>
  <c r="BM78" i="1"/>
  <c r="Y78" i="1"/>
  <c r="P78" i="1"/>
  <c r="BO77" i="1"/>
  <c r="BM77" i="1"/>
  <c r="Y77" i="1"/>
  <c r="Y79" i="1" s="1"/>
  <c r="P77" i="1"/>
  <c r="X75" i="1"/>
  <c r="X74" i="1"/>
  <c r="BO73" i="1"/>
  <c r="BM73" i="1"/>
  <c r="Y73" i="1"/>
  <c r="BP73" i="1" s="1"/>
  <c r="P73" i="1"/>
  <c r="BO72" i="1"/>
  <c r="BM72" i="1"/>
  <c r="Y72" i="1"/>
  <c r="BP72" i="1" s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X65" i="1"/>
  <c r="X64" i="1"/>
  <c r="BO63" i="1"/>
  <c r="BM63" i="1"/>
  <c r="Y63" i="1"/>
  <c r="BP63" i="1" s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Z137" i="1" l="1"/>
  <c r="BN137" i="1"/>
  <c r="Z198" i="1"/>
  <c r="BN198" i="1"/>
  <c r="Z247" i="1"/>
  <c r="BN247" i="1"/>
  <c r="Z315" i="1"/>
  <c r="BN315" i="1"/>
  <c r="Z380" i="1"/>
  <c r="BN380" i="1"/>
  <c r="Z392" i="1"/>
  <c r="BN392" i="1"/>
  <c r="Z398" i="1"/>
  <c r="BN398" i="1"/>
  <c r="Z448" i="1"/>
  <c r="BN448" i="1"/>
  <c r="Z527" i="1"/>
  <c r="BN527" i="1"/>
  <c r="Z22" i="1"/>
  <c r="Z23" i="1" s="1"/>
  <c r="BN22" i="1"/>
  <c r="BP22" i="1"/>
  <c r="Y36" i="1"/>
  <c r="Z63" i="1"/>
  <c r="BN63" i="1"/>
  <c r="Z83" i="1"/>
  <c r="BN83" i="1"/>
  <c r="Z85" i="1"/>
  <c r="BN85" i="1"/>
  <c r="Z121" i="1"/>
  <c r="BN121" i="1"/>
  <c r="Z158" i="1"/>
  <c r="BN158" i="1"/>
  <c r="Z185" i="1"/>
  <c r="BN185" i="1"/>
  <c r="Z212" i="1"/>
  <c r="BN212" i="1"/>
  <c r="Z236" i="1"/>
  <c r="BN236" i="1"/>
  <c r="Z260" i="1"/>
  <c r="BN260" i="1"/>
  <c r="Z290" i="1"/>
  <c r="BN290" i="1"/>
  <c r="Z329" i="1"/>
  <c r="BN329" i="1"/>
  <c r="Z370" i="1"/>
  <c r="BN370" i="1"/>
  <c r="Z412" i="1"/>
  <c r="BN412" i="1"/>
  <c r="Z440" i="1"/>
  <c r="BN440" i="1"/>
  <c r="Z471" i="1"/>
  <c r="BN471" i="1"/>
  <c r="Z513" i="1"/>
  <c r="BN513" i="1"/>
  <c r="Z537" i="1"/>
  <c r="BN537" i="1"/>
  <c r="BP232" i="1"/>
  <c r="BN232" i="1"/>
  <c r="Z232" i="1"/>
  <c r="BP256" i="1"/>
  <c r="BN256" i="1"/>
  <c r="Z256" i="1"/>
  <c r="BP286" i="1"/>
  <c r="BN286" i="1"/>
  <c r="Z286" i="1"/>
  <c r="BP323" i="1"/>
  <c r="BN323" i="1"/>
  <c r="Z323" i="1"/>
  <c r="BP342" i="1"/>
  <c r="BN342" i="1"/>
  <c r="Z342" i="1"/>
  <c r="BP362" i="1"/>
  <c r="BN362" i="1"/>
  <c r="Z362" i="1"/>
  <c r="BP404" i="1"/>
  <c r="BN404" i="1"/>
  <c r="Z404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29" i="1"/>
  <c r="BN29" i="1"/>
  <c r="Z55" i="1"/>
  <c r="BN55" i="1"/>
  <c r="Z70" i="1"/>
  <c r="BN70" i="1"/>
  <c r="Z73" i="1"/>
  <c r="BN73" i="1"/>
  <c r="Z91" i="1"/>
  <c r="BN91" i="1"/>
  <c r="Y94" i="1"/>
  <c r="Z112" i="1"/>
  <c r="BN112" i="1"/>
  <c r="Z133" i="1"/>
  <c r="BN133" i="1"/>
  <c r="Z148" i="1"/>
  <c r="BN148" i="1"/>
  <c r="Z165" i="1"/>
  <c r="BN165" i="1"/>
  <c r="Z177" i="1"/>
  <c r="BN177" i="1"/>
  <c r="Y180" i="1"/>
  <c r="Z189" i="1"/>
  <c r="BN189" i="1"/>
  <c r="Z208" i="1"/>
  <c r="BN208" i="1"/>
  <c r="Z218" i="1"/>
  <c r="BN218" i="1"/>
  <c r="BP243" i="1"/>
  <c r="BN243" i="1"/>
  <c r="Z243" i="1"/>
  <c r="BP267" i="1"/>
  <c r="BN267" i="1"/>
  <c r="Z267" i="1"/>
  <c r="BP311" i="1"/>
  <c r="BN311" i="1"/>
  <c r="Z311" i="1"/>
  <c r="BP337" i="1"/>
  <c r="BN337" i="1"/>
  <c r="Z337" i="1"/>
  <c r="BP343" i="1"/>
  <c r="BN343" i="1"/>
  <c r="Z343" i="1"/>
  <c r="BP374" i="1"/>
  <c r="BN374" i="1"/>
  <c r="Z374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291" i="1"/>
  <c r="Y346" i="1"/>
  <c r="BP87" i="1"/>
  <c r="BN87" i="1"/>
  <c r="Z87" i="1"/>
  <c r="BP110" i="1"/>
  <c r="BN110" i="1"/>
  <c r="Z110" i="1"/>
  <c r="BP127" i="1"/>
  <c r="BN127" i="1"/>
  <c r="Z127" i="1"/>
  <c r="Y143" i="1"/>
  <c r="BP141" i="1"/>
  <c r="BN141" i="1"/>
  <c r="Z141" i="1"/>
  <c r="BP163" i="1"/>
  <c r="BN163" i="1"/>
  <c r="Z163" i="1"/>
  <c r="BP173" i="1"/>
  <c r="BN173" i="1"/>
  <c r="Z173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88" i="1"/>
  <c r="BN288" i="1"/>
  <c r="Z288" i="1"/>
  <c r="BP313" i="1"/>
  <c r="BN313" i="1"/>
  <c r="Z313" i="1"/>
  <c r="Y333" i="1"/>
  <c r="BP327" i="1"/>
  <c r="BN327" i="1"/>
  <c r="Z327" i="1"/>
  <c r="BP345" i="1"/>
  <c r="BN345" i="1"/>
  <c r="Z345" i="1"/>
  <c r="BP368" i="1"/>
  <c r="BN368" i="1"/>
  <c r="Z368" i="1"/>
  <c r="BP376" i="1"/>
  <c r="BN376" i="1"/>
  <c r="Z376" i="1"/>
  <c r="BP400" i="1"/>
  <c r="BN400" i="1"/>
  <c r="Z400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6" i="1"/>
  <c r="X602" i="1"/>
  <c r="Z27" i="1"/>
  <c r="BN27" i="1"/>
  <c r="Z31" i="1"/>
  <c r="BN31" i="1"/>
  <c r="Z32" i="1"/>
  <c r="BN32" i="1"/>
  <c r="Z33" i="1"/>
  <c r="BN33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Y60" i="1"/>
  <c r="Z57" i="1"/>
  <c r="BN57" i="1"/>
  <c r="Z68" i="1"/>
  <c r="BN68" i="1"/>
  <c r="Y74" i="1"/>
  <c r="Z77" i="1"/>
  <c r="BN77" i="1"/>
  <c r="BP77" i="1"/>
  <c r="Y80" i="1"/>
  <c r="Y88" i="1"/>
  <c r="BP97" i="1"/>
  <c r="BN97" i="1"/>
  <c r="Z97" i="1"/>
  <c r="F612" i="1"/>
  <c r="BP119" i="1"/>
  <c r="BN119" i="1"/>
  <c r="Z119" i="1"/>
  <c r="BP135" i="1"/>
  <c r="BN135" i="1"/>
  <c r="Z135" i="1"/>
  <c r="Y154" i="1"/>
  <c r="BP152" i="1"/>
  <c r="BN152" i="1"/>
  <c r="Z152" i="1"/>
  <c r="Y175" i="1"/>
  <c r="BP169" i="1"/>
  <c r="BN169" i="1"/>
  <c r="Z169" i="1"/>
  <c r="BP179" i="1"/>
  <c r="BN179" i="1"/>
  <c r="Z179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S612" i="1"/>
  <c r="Y296" i="1"/>
  <c r="BP295" i="1"/>
  <c r="BN295" i="1"/>
  <c r="Z295" i="1"/>
  <c r="Z296" i="1" s="1"/>
  <c r="Y301" i="1"/>
  <c r="BP300" i="1"/>
  <c r="BN300" i="1"/>
  <c r="Z300" i="1"/>
  <c r="Z301" i="1" s="1"/>
  <c r="Y306" i="1"/>
  <c r="BP304" i="1"/>
  <c r="BN304" i="1"/>
  <c r="Z304" i="1"/>
  <c r="BP321" i="1"/>
  <c r="BN321" i="1"/>
  <c r="Z321" i="1"/>
  <c r="BP331" i="1"/>
  <c r="BN331" i="1"/>
  <c r="Z331" i="1"/>
  <c r="BP351" i="1"/>
  <c r="BN351" i="1"/>
  <c r="Z351" i="1"/>
  <c r="Y357" i="1"/>
  <c r="BP356" i="1"/>
  <c r="BN356" i="1"/>
  <c r="Z356" i="1"/>
  <c r="Z357" i="1" s="1"/>
  <c r="BP360" i="1"/>
  <c r="BN360" i="1"/>
  <c r="Z360" i="1"/>
  <c r="BP372" i="1"/>
  <c r="BN372" i="1"/>
  <c r="Z372" i="1"/>
  <c r="BP386" i="1"/>
  <c r="BN386" i="1"/>
  <c r="Z386" i="1"/>
  <c r="BP406" i="1"/>
  <c r="BN406" i="1"/>
  <c r="Z406" i="1"/>
  <c r="BP410" i="1"/>
  <c r="BN410" i="1"/>
  <c r="Z410" i="1"/>
  <c r="Y93" i="1"/>
  <c r="E612" i="1"/>
  <c r="Y138" i="1"/>
  <c r="Y144" i="1"/>
  <c r="G612" i="1"/>
  <c r="Y155" i="1"/>
  <c r="Y166" i="1"/>
  <c r="Y174" i="1"/>
  <c r="Y181" i="1"/>
  <c r="Y230" i="1"/>
  <c r="Y250" i="1"/>
  <c r="Y270" i="1"/>
  <c r="R612" i="1"/>
  <c r="Y307" i="1"/>
  <c r="U612" i="1"/>
  <c r="Y353" i="1"/>
  <c r="Y352" i="1"/>
  <c r="Y363" i="1"/>
  <c r="Y382" i="1"/>
  <c r="Y408" i="1"/>
  <c r="Y407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B612" i="1"/>
  <c r="X603" i="1"/>
  <c r="X604" i="1"/>
  <c r="Y24" i="1"/>
  <c r="Z26" i="1"/>
  <c r="BN26" i="1"/>
  <c r="BP26" i="1"/>
  <c r="Z28" i="1"/>
  <c r="BN28" i="1"/>
  <c r="Z30" i="1"/>
  <c r="BN30" i="1"/>
  <c r="Z34" i="1"/>
  <c r="BN34" i="1"/>
  <c r="Y37" i="1"/>
  <c r="C612" i="1"/>
  <c r="Z54" i="1"/>
  <c r="BN54" i="1"/>
  <c r="BP54" i="1"/>
  <c r="Z56" i="1"/>
  <c r="BN56" i="1"/>
  <c r="Z58" i="1"/>
  <c r="BN58" i="1"/>
  <c r="Y59" i="1"/>
  <c r="Z62" i="1"/>
  <c r="Z64" i="1" s="1"/>
  <c r="BN62" i="1"/>
  <c r="BP62" i="1"/>
  <c r="Y65" i="1"/>
  <c r="D612" i="1"/>
  <c r="Z69" i="1"/>
  <c r="BN69" i="1"/>
  <c r="BP69" i="1"/>
  <c r="Z71" i="1"/>
  <c r="BN71" i="1"/>
  <c r="Z72" i="1"/>
  <c r="BN72" i="1"/>
  <c r="Y75" i="1"/>
  <c r="Z78" i="1"/>
  <c r="BN78" i="1"/>
  <c r="BP78" i="1"/>
  <c r="Z82" i="1"/>
  <c r="BN82" i="1"/>
  <c r="BP82" i="1"/>
  <c r="Z84" i="1"/>
  <c r="BN84" i="1"/>
  <c r="Z86" i="1"/>
  <c r="BN86" i="1"/>
  <c r="Y89" i="1"/>
  <c r="Z92" i="1"/>
  <c r="BN92" i="1"/>
  <c r="BP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Y114" i="1"/>
  <c r="Z118" i="1"/>
  <c r="BN118" i="1"/>
  <c r="BP118" i="1"/>
  <c r="Z120" i="1"/>
  <c r="BN120" i="1"/>
  <c r="Z122" i="1"/>
  <c r="BN122" i="1"/>
  <c r="Y123" i="1"/>
  <c r="Z126" i="1"/>
  <c r="BN126" i="1"/>
  <c r="BP126" i="1"/>
  <c r="Z128" i="1"/>
  <c r="BN128" i="1"/>
  <c r="Y129" i="1"/>
  <c r="Z132" i="1"/>
  <c r="BN132" i="1"/>
  <c r="BP132" i="1"/>
  <c r="Z134" i="1"/>
  <c r="BN134" i="1"/>
  <c r="Z136" i="1"/>
  <c r="BN136" i="1"/>
  <c r="Y139" i="1"/>
  <c r="Z142" i="1"/>
  <c r="Z143" i="1" s="1"/>
  <c r="BN142" i="1"/>
  <c r="BP142" i="1"/>
  <c r="Z147" i="1"/>
  <c r="Z149" i="1" s="1"/>
  <c r="BN147" i="1"/>
  <c r="BP147" i="1"/>
  <c r="Y150" i="1"/>
  <c r="Z153" i="1"/>
  <c r="Z154" i="1" s="1"/>
  <c r="BN153" i="1"/>
  <c r="BP153" i="1"/>
  <c r="Z157" i="1"/>
  <c r="Z159" i="1" s="1"/>
  <c r="BN157" i="1"/>
  <c r="BP157" i="1"/>
  <c r="Y160" i="1"/>
  <c r="H612" i="1"/>
  <c r="Z164" i="1"/>
  <c r="Z166" i="1" s="1"/>
  <c r="BN164" i="1"/>
  <c r="BP164" i="1"/>
  <c r="Y167" i="1"/>
  <c r="Z170" i="1"/>
  <c r="BN170" i="1"/>
  <c r="BP170" i="1"/>
  <c r="Z172" i="1"/>
  <c r="BN172" i="1"/>
  <c r="Z178" i="1"/>
  <c r="Z180" i="1" s="1"/>
  <c r="BN178" i="1"/>
  <c r="BP178" i="1"/>
  <c r="I612" i="1"/>
  <c r="Y193" i="1"/>
  <c r="BP190" i="1"/>
  <c r="BN190" i="1"/>
  <c r="Z190" i="1"/>
  <c r="BP203" i="1"/>
  <c r="BN203" i="1"/>
  <c r="Z203" i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1" i="1"/>
  <c r="Y262" i="1"/>
  <c r="BP253" i="1"/>
  <c r="BN253" i="1"/>
  <c r="Z253" i="1"/>
  <c r="F9" i="1"/>
  <c r="J9" i="1"/>
  <c r="Y107" i="1"/>
  <c r="Y124" i="1"/>
  <c r="Y14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Y237" i="1"/>
  <c r="BP242" i="1"/>
  <c r="BN242" i="1"/>
  <c r="Z242" i="1"/>
  <c r="BP246" i="1"/>
  <c r="BN246" i="1"/>
  <c r="Z246" i="1"/>
  <c r="K612" i="1"/>
  <c r="Y249" i="1"/>
  <c r="Z255" i="1"/>
  <c r="BN255" i="1"/>
  <c r="Z257" i="1"/>
  <c r="BN257" i="1"/>
  <c r="Z259" i="1"/>
  <c r="BN259" i="1"/>
  <c r="O612" i="1"/>
  <c r="Z266" i="1"/>
  <c r="BN266" i="1"/>
  <c r="BP266" i="1"/>
  <c r="Z268" i="1"/>
  <c r="BN268" i="1"/>
  <c r="Y271" i="1"/>
  <c r="Y276" i="1"/>
  <c r="Q612" i="1"/>
  <c r="Z280" i="1"/>
  <c r="Z282" i="1" s="1"/>
  <c r="BN280" i="1"/>
  <c r="BP280" i="1"/>
  <c r="Y283" i="1"/>
  <c r="Z287" i="1"/>
  <c r="BN287" i="1"/>
  <c r="BP287" i="1"/>
  <c r="Z289" i="1"/>
  <c r="BN289" i="1"/>
  <c r="Y292" i="1"/>
  <c r="Y297" i="1"/>
  <c r="T612" i="1"/>
  <c r="Y302" i="1"/>
  <c r="Z305" i="1"/>
  <c r="Z306" i="1" s="1"/>
  <c r="BN305" i="1"/>
  <c r="BP305" i="1"/>
  <c r="Z310" i="1"/>
  <c r="BN310" i="1"/>
  <c r="BP310" i="1"/>
  <c r="Z312" i="1"/>
  <c r="BN312" i="1"/>
  <c r="Z314" i="1"/>
  <c r="BN314" i="1"/>
  <c r="Z316" i="1"/>
  <c r="BN316" i="1"/>
  <c r="Y317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31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Z393" i="1" s="1"/>
  <c r="BP399" i="1"/>
  <c r="BN399" i="1"/>
  <c r="Z399" i="1"/>
  <c r="BP411" i="1"/>
  <c r="BN411" i="1"/>
  <c r="Z411" i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Z454" i="1" s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Z479" i="1" s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Z494" i="1" s="1"/>
  <c r="BP510" i="1"/>
  <c r="BN510" i="1"/>
  <c r="Z510" i="1"/>
  <c r="BP514" i="1"/>
  <c r="BN514" i="1"/>
  <c r="Z514" i="1"/>
  <c r="Y518" i="1"/>
  <c r="BP522" i="1"/>
  <c r="BN522" i="1"/>
  <c r="Z522" i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523" i="1" l="1"/>
  <c r="Z407" i="1"/>
  <c r="Z352" i="1"/>
  <c r="Z377" i="1"/>
  <c r="Z346" i="1"/>
  <c r="Z333" i="1"/>
  <c r="Z249" i="1"/>
  <c r="Z237" i="1"/>
  <c r="Z174" i="1"/>
  <c r="Z93" i="1"/>
  <c r="Z88" i="1"/>
  <c r="Z59" i="1"/>
  <c r="Z538" i="1"/>
  <c r="Z415" i="1"/>
  <c r="Z449" i="1"/>
  <c r="Z561" i="1"/>
  <c r="Z532" i="1"/>
  <c r="Z518" i="1"/>
  <c r="Z460" i="1"/>
  <c r="Z363" i="1"/>
  <c r="Z500" i="1"/>
  <c r="Z291" i="1"/>
  <c r="Z270" i="1"/>
  <c r="Y606" i="1"/>
  <c r="Y603" i="1"/>
  <c r="Z193" i="1"/>
  <c r="Y604" i="1"/>
  <c r="Z229" i="1"/>
  <c r="Z204" i="1"/>
  <c r="Z79" i="1"/>
  <c r="Z74" i="1"/>
  <c r="Z588" i="1"/>
  <c r="Z570" i="1"/>
  <c r="Z554" i="1"/>
  <c r="Z388" i="1"/>
  <c r="Z324" i="1"/>
  <c r="Z317" i="1"/>
  <c r="Z138" i="1"/>
  <c r="Z129" i="1"/>
  <c r="Z123" i="1"/>
  <c r="Z114" i="1"/>
  <c r="Z106" i="1"/>
  <c r="Z99" i="1"/>
  <c r="Z36" i="1"/>
  <c r="Z582" i="1"/>
  <c r="Z474" i="1"/>
  <c r="Z401" i="1"/>
  <c r="Z339" i="1"/>
  <c r="Z261" i="1"/>
  <c r="Z215" i="1"/>
  <c r="Y602" i="1"/>
  <c r="X605" i="1"/>
  <c r="Y605" i="1" l="1"/>
  <c r="Z607" i="1"/>
</calcChain>
</file>

<file path=xl/sharedStrings.xml><?xml version="1.0" encoding="utf-8"?>
<sst xmlns="http://schemas.openxmlformats.org/spreadsheetml/2006/main" count="2473" uniqueCount="782">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</sst>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67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7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2"/>
  <sheetViews>
    <sheetView showGridLines="0" tabSelected="1" topLeftCell="A450" zoomScaleNormal="100" zoomScaleSheetLayoutView="100" workbookViewId="0">
      <selection activeCell="AA608" sqref="AA608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465" t="s">
        <v>0</v>
      </c>
      <c r="E1" s="404"/>
      <c r="F1" s="404"/>
      <c r="G1" s="12" t="s">
        <v>1</v>
      </c>
      <c r="H1" s="465" t="s">
        <v>2</v>
      </c>
      <c r="I1" s="404"/>
      <c r="J1" s="404"/>
      <c r="K1" s="404"/>
      <c r="L1" s="404"/>
      <c r="M1" s="404"/>
      <c r="N1" s="404"/>
      <c r="O1" s="404"/>
      <c r="P1" s="404"/>
      <c r="Q1" s="404"/>
      <c r="R1" s="403" t="s">
        <v>3</v>
      </c>
      <c r="S1" s="404"/>
      <c r="T1" s="4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31" t="s">
        <v>8</v>
      </c>
      <c r="B5" s="468"/>
      <c r="C5" s="469"/>
      <c r="D5" s="477"/>
      <c r="E5" s="478"/>
      <c r="F5" s="735" t="s">
        <v>9</v>
      </c>
      <c r="G5" s="469"/>
      <c r="H5" s="477" t="s">
        <v>781</v>
      </c>
      <c r="I5" s="673"/>
      <c r="J5" s="673"/>
      <c r="K5" s="673"/>
      <c r="L5" s="673"/>
      <c r="M5" s="478"/>
      <c r="N5" s="58"/>
      <c r="P5" s="24" t="s">
        <v>10</v>
      </c>
      <c r="Q5" s="748">
        <v>45524</v>
      </c>
      <c r="R5" s="529"/>
      <c r="T5" s="584" t="s">
        <v>11</v>
      </c>
      <c r="U5" s="447"/>
      <c r="V5" s="585" t="s">
        <v>12</v>
      </c>
      <c r="W5" s="529"/>
      <c r="AB5" s="51"/>
      <c r="AC5" s="51"/>
      <c r="AD5" s="51"/>
      <c r="AE5" s="51"/>
    </row>
    <row r="6" spans="1:32" s="377" customFormat="1" ht="24" customHeight="1" x14ac:dyDescent="0.2">
      <c r="A6" s="531" t="s">
        <v>13</v>
      </c>
      <c r="B6" s="468"/>
      <c r="C6" s="469"/>
      <c r="D6" s="677" t="s">
        <v>14</v>
      </c>
      <c r="E6" s="678"/>
      <c r="F6" s="678"/>
      <c r="G6" s="678"/>
      <c r="H6" s="678"/>
      <c r="I6" s="678"/>
      <c r="J6" s="678"/>
      <c r="K6" s="678"/>
      <c r="L6" s="678"/>
      <c r="M6" s="529"/>
      <c r="N6" s="59"/>
      <c r="P6" s="24" t="s">
        <v>15</v>
      </c>
      <c r="Q6" s="755" t="str">
        <f>IF(Q5=0," ",CHOOSE(WEEKDAY(Q5,2),"Понедельник","Вторник","Среда","Четверг","Пятница","Суббота","Воскресенье"))</f>
        <v>Вторник</v>
      </c>
      <c r="R6" s="391"/>
      <c r="T6" s="593" t="s">
        <v>16</v>
      </c>
      <c r="U6" s="447"/>
      <c r="V6" s="653" t="s">
        <v>17</v>
      </c>
      <c r="W6" s="423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74" t="str">
        <f>IFERROR(VLOOKUP(DeliveryAddress,Table,3,0),1)</f>
        <v>5</v>
      </c>
      <c r="E7" s="475"/>
      <c r="F7" s="475"/>
      <c r="G7" s="475"/>
      <c r="H7" s="475"/>
      <c r="I7" s="475"/>
      <c r="J7" s="475"/>
      <c r="K7" s="475"/>
      <c r="L7" s="475"/>
      <c r="M7" s="476"/>
      <c r="N7" s="60"/>
      <c r="P7" s="24"/>
      <c r="Q7" s="42"/>
      <c r="R7" s="42"/>
      <c r="T7" s="393"/>
      <c r="U7" s="447"/>
      <c r="V7" s="654"/>
      <c r="W7" s="655"/>
      <c r="AB7" s="51"/>
      <c r="AC7" s="51"/>
      <c r="AD7" s="51"/>
      <c r="AE7" s="51"/>
    </row>
    <row r="8" spans="1:32" s="377" customFormat="1" ht="25.5" customHeight="1" x14ac:dyDescent="0.2">
      <c r="A8" s="764" t="s">
        <v>18</v>
      </c>
      <c r="B8" s="388"/>
      <c r="C8" s="389"/>
      <c r="D8" s="452"/>
      <c r="E8" s="453"/>
      <c r="F8" s="453"/>
      <c r="G8" s="453"/>
      <c r="H8" s="453"/>
      <c r="I8" s="453"/>
      <c r="J8" s="453"/>
      <c r="K8" s="453"/>
      <c r="L8" s="453"/>
      <c r="M8" s="454"/>
      <c r="N8" s="61"/>
      <c r="P8" s="24" t="s">
        <v>19</v>
      </c>
      <c r="Q8" s="538">
        <v>0.41666666666666669</v>
      </c>
      <c r="R8" s="476"/>
      <c r="T8" s="393"/>
      <c r="U8" s="447"/>
      <c r="V8" s="654"/>
      <c r="W8" s="655"/>
      <c r="AB8" s="51"/>
      <c r="AC8" s="51"/>
      <c r="AD8" s="51"/>
      <c r="AE8" s="51"/>
    </row>
    <row r="9" spans="1:32" s="377" customFormat="1" ht="39.950000000000003" customHeight="1" x14ac:dyDescent="0.2">
      <c r="A9" s="55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52"/>
      <c r="E9" s="386"/>
      <c r="F9" s="55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86"/>
      <c r="N9" s="379"/>
      <c r="P9" s="26" t="s">
        <v>20</v>
      </c>
      <c r="Q9" s="486"/>
      <c r="R9" s="487"/>
      <c r="T9" s="393"/>
      <c r="U9" s="447"/>
      <c r="V9" s="656"/>
      <c r="W9" s="657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5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52"/>
      <c r="E10" s="386"/>
      <c r="F10" s="55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9" t="str">
        <f>IFERROR(VLOOKUP($D$10,Proxy,2,FALSE),"")</f>
        <v/>
      </c>
      <c r="I10" s="393"/>
      <c r="J10" s="393"/>
      <c r="K10" s="393"/>
      <c r="L10" s="393"/>
      <c r="M10" s="393"/>
      <c r="N10" s="376"/>
      <c r="P10" s="26" t="s">
        <v>21</v>
      </c>
      <c r="Q10" s="594"/>
      <c r="R10" s="595"/>
      <c r="U10" s="24" t="s">
        <v>22</v>
      </c>
      <c r="V10" s="422" t="s">
        <v>23</v>
      </c>
      <c r="W10" s="423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8"/>
      <c r="R11" s="529"/>
      <c r="U11" s="24" t="s">
        <v>26</v>
      </c>
      <c r="V11" s="693" t="s">
        <v>27</v>
      </c>
      <c r="W11" s="487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75" t="s">
        <v>28</v>
      </c>
      <c r="B12" s="468"/>
      <c r="C12" s="468"/>
      <c r="D12" s="468"/>
      <c r="E12" s="468"/>
      <c r="F12" s="468"/>
      <c r="G12" s="468"/>
      <c r="H12" s="468"/>
      <c r="I12" s="468"/>
      <c r="J12" s="468"/>
      <c r="K12" s="468"/>
      <c r="L12" s="468"/>
      <c r="M12" s="469"/>
      <c r="N12" s="62"/>
      <c r="P12" s="24" t="s">
        <v>29</v>
      </c>
      <c r="Q12" s="538"/>
      <c r="R12" s="476"/>
      <c r="S12" s="23"/>
      <c r="U12" s="24"/>
      <c r="V12" s="404"/>
      <c r="W12" s="393"/>
      <c r="AB12" s="51"/>
      <c r="AC12" s="51"/>
      <c r="AD12" s="51"/>
      <c r="AE12" s="51"/>
    </row>
    <row r="13" spans="1:32" s="377" customFormat="1" ht="23.25" customHeight="1" x14ac:dyDescent="0.2">
      <c r="A13" s="575" t="s">
        <v>30</v>
      </c>
      <c r="B13" s="468"/>
      <c r="C13" s="468"/>
      <c r="D13" s="468"/>
      <c r="E13" s="468"/>
      <c r="F13" s="468"/>
      <c r="G13" s="468"/>
      <c r="H13" s="468"/>
      <c r="I13" s="468"/>
      <c r="J13" s="468"/>
      <c r="K13" s="468"/>
      <c r="L13" s="468"/>
      <c r="M13" s="469"/>
      <c r="N13" s="62"/>
      <c r="O13" s="26"/>
      <c r="P13" s="26" t="s">
        <v>31</v>
      </c>
      <c r="Q13" s="693"/>
      <c r="R13" s="48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75" t="s">
        <v>32</v>
      </c>
      <c r="B14" s="468"/>
      <c r="C14" s="468"/>
      <c r="D14" s="468"/>
      <c r="E14" s="468"/>
      <c r="F14" s="468"/>
      <c r="G14" s="468"/>
      <c r="H14" s="468"/>
      <c r="I14" s="468"/>
      <c r="J14" s="468"/>
      <c r="K14" s="468"/>
      <c r="L14" s="468"/>
      <c r="M14" s="46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10" t="s">
        <v>33</v>
      </c>
      <c r="B15" s="468"/>
      <c r="C15" s="468"/>
      <c r="D15" s="468"/>
      <c r="E15" s="468"/>
      <c r="F15" s="468"/>
      <c r="G15" s="468"/>
      <c r="H15" s="468"/>
      <c r="I15" s="468"/>
      <c r="J15" s="468"/>
      <c r="K15" s="468"/>
      <c r="L15" s="468"/>
      <c r="M15" s="469"/>
      <c r="N15" s="63"/>
      <c r="P15" s="613" t="s">
        <v>34</v>
      </c>
      <c r="Q15" s="404"/>
      <c r="R15" s="404"/>
      <c r="S15" s="404"/>
      <c r="T15" s="4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14"/>
      <c r="Q16" s="614"/>
      <c r="R16" s="614"/>
      <c r="S16" s="614"/>
      <c r="T16" s="61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9" t="s">
        <v>35</v>
      </c>
      <c r="B17" s="439" t="s">
        <v>36</v>
      </c>
      <c r="C17" s="547" t="s">
        <v>37</v>
      </c>
      <c r="D17" s="439" t="s">
        <v>38</v>
      </c>
      <c r="E17" s="508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39" t="s">
        <v>49</v>
      </c>
      <c r="Q17" s="507"/>
      <c r="R17" s="507"/>
      <c r="S17" s="507"/>
      <c r="T17" s="508"/>
      <c r="U17" s="780" t="s">
        <v>50</v>
      </c>
      <c r="V17" s="469"/>
      <c r="W17" s="439" t="s">
        <v>51</v>
      </c>
      <c r="X17" s="439" t="s">
        <v>52</v>
      </c>
      <c r="Y17" s="781" t="s">
        <v>53</v>
      </c>
      <c r="Z17" s="439" t="s">
        <v>54</v>
      </c>
      <c r="AA17" s="640" t="s">
        <v>55</v>
      </c>
      <c r="AB17" s="640" t="s">
        <v>56</v>
      </c>
      <c r="AC17" s="640" t="s">
        <v>57</v>
      </c>
      <c r="AD17" s="640" t="s">
        <v>58</v>
      </c>
      <c r="AE17" s="730"/>
      <c r="AF17" s="731"/>
      <c r="AG17" s="519"/>
      <c r="BD17" s="626" t="s">
        <v>59</v>
      </c>
    </row>
    <row r="18" spans="1:68" ht="14.25" customHeight="1" x14ac:dyDescent="0.2">
      <c r="A18" s="440"/>
      <c r="B18" s="440"/>
      <c r="C18" s="440"/>
      <c r="D18" s="509"/>
      <c r="E18" s="511"/>
      <c r="F18" s="440"/>
      <c r="G18" s="440"/>
      <c r="H18" s="440"/>
      <c r="I18" s="440"/>
      <c r="J18" s="440"/>
      <c r="K18" s="440"/>
      <c r="L18" s="440"/>
      <c r="M18" s="440"/>
      <c r="N18" s="440"/>
      <c r="O18" s="440"/>
      <c r="P18" s="509"/>
      <c r="Q18" s="510"/>
      <c r="R18" s="510"/>
      <c r="S18" s="510"/>
      <c r="T18" s="511"/>
      <c r="U18" s="378" t="s">
        <v>60</v>
      </c>
      <c r="V18" s="378" t="s">
        <v>61</v>
      </c>
      <c r="W18" s="440"/>
      <c r="X18" s="440"/>
      <c r="Y18" s="782"/>
      <c r="Z18" s="440"/>
      <c r="AA18" s="641"/>
      <c r="AB18" s="641"/>
      <c r="AC18" s="641"/>
      <c r="AD18" s="732"/>
      <c r="AE18" s="733"/>
      <c r="AF18" s="734"/>
      <c r="AG18" s="520"/>
      <c r="BD18" s="393"/>
    </row>
    <row r="19" spans="1:68" ht="27.75" hidden="1" customHeight="1" x14ac:dyDescent="0.2">
      <c r="A19" s="429" t="s">
        <v>62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48"/>
      <c r="AB19" s="48"/>
      <c r="AC19" s="48"/>
    </row>
    <row r="20" spans="1:68" ht="16.5" hidden="1" customHeight="1" x14ac:dyDescent="0.25">
      <c r="A20" s="425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5"/>
      <c r="AB20" s="375"/>
      <c r="AC20" s="375"/>
    </row>
    <row r="21" spans="1:68" ht="14.25" hidden="1" customHeight="1" x14ac:dyDescent="0.25">
      <c r="A21" s="418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0">
        <v>4680115885004</v>
      </c>
      <c r="E22" s="391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2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394"/>
      <c r="P23" s="387" t="s">
        <v>69</v>
      </c>
      <c r="Q23" s="388"/>
      <c r="R23" s="388"/>
      <c r="S23" s="388"/>
      <c r="T23" s="388"/>
      <c r="U23" s="388"/>
      <c r="V23" s="389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394"/>
      <c r="P24" s="387" t="s">
        <v>69</v>
      </c>
      <c r="Q24" s="388"/>
      <c r="R24" s="388"/>
      <c r="S24" s="388"/>
      <c r="T24" s="388"/>
      <c r="U24" s="388"/>
      <c r="V24" s="389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hidden="1" customHeight="1" x14ac:dyDescent="0.25">
      <c r="A25" s="418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0">
        <v>4680115885912</v>
      </c>
      <c r="E26" s="391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37" t="s">
        <v>75</v>
      </c>
      <c r="Q26" s="396"/>
      <c r="R26" s="396"/>
      <c r="S26" s="396"/>
      <c r="T26" s="397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0">
        <v>4607091383881</v>
      </c>
      <c r="E27" s="391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0">
        <v>4607091388237</v>
      </c>
      <c r="E28" s="391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0">
        <v>4607091383935</v>
      </c>
      <c r="E29" s="391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0">
        <v>4607091383935</v>
      </c>
      <c r="E30" s="391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0">
        <v>4680115881990</v>
      </c>
      <c r="E31" s="391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5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0">
        <v>4680115881853</v>
      </c>
      <c r="E32" s="391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96"/>
      <c r="R32" s="396"/>
      <c r="S32" s="396"/>
      <c r="T32" s="397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0">
        <v>4680115885905</v>
      </c>
      <c r="E33" s="391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96"/>
      <c r="R33" s="396"/>
      <c r="S33" s="396"/>
      <c r="T33" s="397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0">
        <v>4607091383911</v>
      </c>
      <c r="E34" s="391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0">
        <v>4607091388244</v>
      </c>
      <c r="E35" s="391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71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392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394"/>
      <c r="P36" s="387" t="s">
        <v>69</v>
      </c>
      <c r="Q36" s="388"/>
      <c r="R36" s="388"/>
      <c r="S36" s="388"/>
      <c r="T36" s="388"/>
      <c r="U36" s="388"/>
      <c r="V36" s="389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394"/>
      <c r="P37" s="387" t="s">
        <v>69</v>
      </c>
      <c r="Q37" s="388"/>
      <c r="R37" s="388"/>
      <c r="S37" s="388"/>
      <c r="T37" s="388"/>
      <c r="U37" s="388"/>
      <c r="V37" s="389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hidden="1" customHeight="1" x14ac:dyDescent="0.25">
      <c r="A38" s="418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0">
        <v>4607091388503</v>
      </c>
      <c r="E39" s="391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9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392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394"/>
      <c r="P40" s="387" t="s">
        <v>69</v>
      </c>
      <c r="Q40" s="388"/>
      <c r="R40" s="388"/>
      <c r="S40" s="388"/>
      <c r="T40" s="388"/>
      <c r="U40" s="388"/>
      <c r="V40" s="389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394"/>
      <c r="P41" s="387" t="s">
        <v>69</v>
      </c>
      <c r="Q41" s="388"/>
      <c r="R41" s="388"/>
      <c r="S41" s="388"/>
      <c r="T41" s="388"/>
      <c r="U41" s="388"/>
      <c r="V41" s="389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hidden="1" customHeight="1" x14ac:dyDescent="0.25">
      <c r="A42" s="418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0">
        <v>4607091388282</v>
      </c>
      <c r="E43" s="391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392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394"/>
      <c r="P44" s="387" t="s">
        <v>69</v>
      </c>
      <c r="Q44" s="388"/>
      <c r="R44" s="388"/>
      <c r="S44" s="388"/>
      <c r="T44" s="388"/>
      <c r="U44" s="388"/>
      <c r="V44" s="389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394"/>
      <c r="P45" s="387" t="s">
        <v>69</v>
      </c>
      <c r="Q45" s="388"/>
      <c r="R45" s="388"/>
      <c r="S45" s="388"/>
      <c r="T45" s="388"/>
      <c r="U45" s="388"/>
      <c r="V45" s="389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hidden="1" customHeight="1" x14ac:dyDescent="0.25">
      <c r="A46" s="418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0">
        <v>4607091389111</v>
      </c>
      <c r="E47" s="391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392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4"/>
      <c r="P48" s="387" t="s">
        <v>69</v>
      </c>
      <c r="Q48" s="388"/>
      <c r="R48" s="388"/>
      <c r="S48" s="388"/>
      <c r="T48" s="388"/>
      <c r="U48" s="388"/>
      <c r="V48" s="389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394"/>
      <c r="P49" s="387" t="s">
        <v>69</v>
      </c>
      <c r="Q49" s="388"/>
      <c r="R49" s="388"/>
      <c r="S49" s="388"/>
      <c r="T49" s="388"/>
      <c r="U49" s="388"/>
      <c r="V49" s="389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hidden="1" customHeight="1" x14ac:dyDescent="0.2">
      <c r="A50" s="429" t="s">
        <v>107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48"/>
      <c r="AB50" s="48"/>
      <c r="AC50" s="48"/>
    </row>
    <row r="51" spans="1:68" ht="16.5" hidden="1" customHeight="1" x14ac:dyDescent="0.25">
      <c r="A51" s="425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5"/>
      <c r="AB51" s="375"/>
      <c r="AC51" s="375"/>
    </row>
    <row r="52" spans="1:68" ht="14.25" hidden="1" customHeight="1" x14ac:dyDescent="0.25">
      <c r="A52" s="418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90">
        <v>4607091385670</v>
      </c>
      <c r="E53" s="391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34"/>
      <c r="V53" s="34"/>
      <c r="W53" s="35" t="s">
        <v>68</v>
      </c>
      <c r="X53" s="381">
        <v>980</v>
      </c>
      <c r="Y53" s="382">
        <f t="shared" ref="Y53:Y58" si="6">IFERROR(IF(X53="",0,CEILING((X53/$H53),1)*$H53),"")</f>
        <v>982.80000000000007</v>
      </c>
      <c r="Z53" s="36">
        <f>IFERROR(IF(Y53=0,"",ROUNDUP(Y53/H53,0)*0.02175),"")</f>
        <v>1.97925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1023.5555555555554</v>
      </c>
      <c r="BN53" s="64">
        <f t="shared" ref="BN53:BN58" si="8">IFERROR(Y53*I53/H53,"0")</f>
        <v>1026.48</v>
      </c>
      <c r="BO53" s="64">
        <f t="shared" ref="BO53:BO58" si="9">IFERROR(1/J53*(X53/H53),"0")</f>
        <v>1.6203703703703702</v>
      </c>
      <c r="BP53" s="64">
        <f t="shared" ref="BP53:BP58" si="10">IFERROR(1/J53*(Y53/H53),"0")</f>
        <v>1.625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0">
        <v>4607091385670</v>
      </c>
      <c r="E54" s="391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2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0">
        <v>4680115883956</v>
      </c>
      <c r="E55" s="391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0">
        <v>4607091385687</v>
      </c>
      <c r="E56" s="391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0">
        <v>4680115882539</v>
      </c>
      <c r="E57" s="391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4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0">
        <v>4680115883949</v>
      </c>
      <c r="E58" s="391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92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394"/>
      <c r="P59" s="387" t="s">
        <v>69</v>
      </c>
      <c r="Q59" s="388"/>
      <c r="R59" s="388"/>
      <c r="S59" s="388"/>
      <c r="T59" s="388"/>
      <c r="U59" s="388"/>
      <c r="V59" s="389"/>
      <c r="W59" s="37" t="s">
        <v>70</v>
      </c>
      <c r="X59" s="383">
        <f>IFERROR(X53/H53,"0")+IFERROR(X54/H54,"0")+IFERROR(X55/H55,"0")+IFERROR(X56/H56,"0")+IFERROR(X57/H57,"0")+IFERROR(X58/H58,"0")</f>
        <v>90.740740740740733</v>
      </c>
      <c r="Y59" s="383">
        <f>IFERROR(Y53/H53,"0")+IFERROR(Y54/H54,"0")+IFERROR(Y55/H55,"0")+IFERROR(Y56/H56,"0")+IFERROR(Y57/H57,"0")+IFERROR(Y58/H58,"0")</f>
        <v>91</v>
      </c>
      <c r="Z59" s="383">
        <f>IFERROR(IF(Z53="",0,Z53),"0")+IFERROR(IF(Z54="",0,Z54),"0")+IFERROR(IF(Z55="",0,Z55),"0")+IFERROR(IF(Z56="",0,Z56),"0")+IFERROR(IF(Z57="",0,Z57),"0")+IFERROR(IF(Z58="",0,Z58),"0")</f>
        <v>1.97925</v>
      </c>
      <c r="AA59" s="384"/>
      <c r="AB59" s="384"/>
      <c r="AC59" s="384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394"/>
      <c r="P60" s="387" t="s">
        <v>69</v>
      </c>
      <c r="Q60" s="388"/>
      <c r="R60" s="388"/>
      <c r="S60" s="388"/>
      <c r="T60" s="388"/>
      <c r="U60" s="388"/>
      <c r="V60" s="389"/>
      <c r="W60" s="37" t="s">
        <v>68</v>
      </c>
      <c r="X60" s="383">
        <f>IFERROR(SUM(X53:X58),"0")</f>
        <v>980</v>
      </c>
      <c r="Y60" s="383">
        <f>IFERROR(SUM(Y53:Y58),"0")</f>
        <v>982.80000000000007</v>
      </c>
      <c r="Z60" s="37"/>
      <c r="AA60" s="384"/>
      <c r="AB60" s="384"/>
      <c r="AC60" s="384"/>
    </row>
    <row r="61" spans="1:68" ht="14.25" hidden="1" customHeight="1" x14ac:dyDescent="0.25">
      <c r="A61" s="418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0">
        <v>4680115885233</v>
      </c>
      <c r="E62" s="391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0">
        <v>4680115884915</v>
      </c>
      <c r="E63" s="391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392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394"/>
      <c r="P64" s="387" t="s">
        <v>69</v>
      </c>
      <c r="Q64" s="388"/>
      <c r="R64" s="388"/>
      <c r="S64" s="388"/>
      <c r="T64" s="388"/>
      <c r="U64" s="388"/>
      <c r="V64" s="389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394"/>
      <c r="P65" s="387" t="s">
        <v>69</v>
      </c>
      <c r="Q65" s="388"/>
      <c r="R65" s="388"/>
      <c r="S65" s="388"/>
      <c r="T65" s="388"/>
      <c r="U65" s="388"/>
      <c r="V65" s="389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hidden="1" customHeight="1" x14ac:dyDescent="0.25">
      <c r="A66" s="425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5"/>
      <c r="AB66" s="375"/>
      <c r="AC66" s="375"/>
    </row>
    <row r="67" spans="1:68" ht="14.25" hidden="1" customHeight="1" x14ac:dyDescent="0.25">
      <c r="A67" s="418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4301011481</v>
      </c>
      <c r="D68" s="390">
        <v>4680115881426</v>
      </c>
      <c r="E68" s="391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56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390">
        <v>4680115881426</v>
      </c>
      <c r="E69" s="391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5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34"/>
      <c r="V69" s="34"/>
      <c r="W69" s="35" t="s">
        <v>68</v>
      </c>
      <c r="X69" s="381">
        <v>980</v>
      </c>
      <c r="Y69" s="382">
        <f t="shared" si="11"/>
        <v>982.80000000000007</v>
      </c>
      <c r="Z69" s="36">
        <f>IFERROR(IF(Y69=0,"",ROUNDUP(Y69/H69,0)*0.02175),"")</f>
        <v>1.97925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1023.5555555555554</v>
      </c>
      <c r="BN69" s="64">
        <f t="shared" si="13"/>
        <v>1026.48</v>
      </c>
      <c r="BO69" s="64">
        <f t="shared" si="14"/>
        <v>1.6203703703703702</v>
      </c>
      <c r="BP69" s="64">
        <f t="shared" si="15"/>
        <v>1.625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0">
        <v>4680115880283</v>
      </c>
      <c r="E70" s="391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75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0">
        <v>4680115882720</v>
      </c>
      <c r="E71" s="391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7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hidden="1" customHeight="1" x14ac:dyDescent="0.25">
      <c r="A72" s="54" t="s">
        <v>137</v>
      </c>
      <c r="B72" s="54" t="s">
        <v>138</v>
      </c>
      <c r="C72" s="31">
        <v>4301011458</v>
      </c>
      <c r="D72" s="390">
        <v>4680115881525</v>
      </c>
      <c r="E72" s="391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747" t="s">
        <v>139</v>
      </c>
      <c r="Q72" s="396"/>
      <c r="R72" s="396"/>
      <c r="S72" s="396"/>
      <c r="T72" s="397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hidden="1" customHeight="1" x14ac:dyDescent="0.25">
      <c r="A73" s="54" t="s">
        <v>140</v>
      </c>
      <c r="B73" s="54" t="s">
        <v>141</v>
      </c>
      <c r="C73" s="31">
        <v>4301011437</v>
      </c>
      <c r="D73" s="390">
        <v>4680115881419</v>
      </c>
      <c r="E73" s="391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4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92"/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4"/>
      <c r="P74" s="387" t="s">
        <v>69</v>
      </c>
      <c r="Q74" s="388"/>
      <c r="R74" s="388"/>
      <c r="S74" s="388"/>
      <c r="T74" s="388"/>
      <c r="U74" s="388"/>
      <c r="V74" s="389"/>
      <c r="W74" s="37" t="s">
        <v>70</v>
      </c>
      <c r="X74" s="383">
        <f>IFERROR(X68/H68,"0")+IFERROR(X69/H69,"0")+IFERROR(X70/H70,"0")+IFERROR(X71/H71,"0")+IFERROR(X72/H72,"0")+IFERROR(X73/H73,"0")</f>
        <v>90.740740740740733</v>
      </c>
      <c r="Y74" s="383">
        <f>IFERROR(Y68/H68,"0")+IFERROR(Y69/H69,"0")+IFERROR(Y70/H70,"0")+IFERROR(Y71/H71,"0")+IFERROR(Y72/H72,"0")+IFERROR(Y73/H73,"0")</f>
        <v>91</v>
      </c>
      <c r="Z74" s="383">
        <f>IFERROR(IF(Z68="",0,Z68),"0")+IFERROR(IF(Z69="",0,Z69),"0")+IFERROR(IF(Z70="",0,Z70),"0")+IFERROR(IF(Z71="",0,Z71),"0")+IFERROR(IF(Z72="",0,Z72),"0")+IFERROR(IF(Z73="",0,Z73),"0")</f>
        <v>1.97925</v>
      </c>
      <c r="AA74" s="384"/>
      <c r="AB74" s="384"/>
      <c r="AC74" s="384"/>
    </row>
    <row r="75" spans="1:68" x14ac:dyDescent="0.2">
      <c r="A75" s="393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394"/>
      <c r="P75" s="387" t="s">
        <v>69</v>
      </c>
      <c r="Q75" s="388"/>
      <c r="R75" s="388"/>
      <c r="S75" s="388"/>
      <c r="T75" s="388"/>
      <c r="U75" s="388"/>
      <c r="V75" s="389"/>
      <c r="W75" s="37" t="s">
        <v>68</v>
      </c>
      <c r="X75" s="383">
        <f>IFERROR(SUM(X68:X73),"0")</f>
        <v>980</v>
      </c>
      <c r="Y75" s="383">
        <f>IFERROR(SUM(Y68:Y73),"0")</f>
        <v>982.80000000000007</v>
      </c>
      <c r="Z75" s="37"/>
      <c r="AA75" s="384"/>
      <c r="AB75" s="384"/>
      <c r="AC75" s="384"/>
    </row>
    <row r="76" spans="1:68" ht="14.25" hidden="1" customHeight="1" x14ac:dyDescent="0.25">
      <c r="A76" s="418" t="s">
        <v>142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73"/>
      <c r="AB76" s="373"/>
      <c r="AC76" s="373"/>
    </row>
    <row r="77" spans="1:68" ht="27" hidden="1" customHeight="1" x14ac:dyDescent="0.25">
      <c r="A77" s="54" t="s">
        <v>143</v>
      </c>
      <c r="B77" s="54" t="s">
        <v>144</v>
      </c>
      <c r="C77" s="31">
        <v>4301020234</v>
      </c>
      <c r="D77" s="390">
        <v>4680115881440</v>
      </c>
      <c r="E77" s="391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34"/>
      <c r="V77" s="34"/>
      <c r="W77" s="35" t="s">
        <v>68</v>
      </c>
      <c r="X77" s="381">
        <v>0</v>
      </c>
      <c r="Y77" s="382">
        <f>IFERROR(IF(X77="",0,CEILING((X77/$H77),1)*$H77),"")</f>
        <v>0</v>
      </c>
      <c r="Z77" s="36" t="str">
        <f>IFERROR(IF(Y77=0,"",ROUNDUP(Y77/H77,0)*0.02175),"")</f>
        <v/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145</v>
      </c>
      <c r="B78" s="54" t="s">
        <v>146</v>
      </c>
      <c r="C78" s="31">
        <v>4301020232</v>
      </c>
      <c r="D78" s="390">
        <v>4680115881433</v>
      </c>
      <c r="E78" s="391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4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392"/>
      <c r="B79" s="393"/>
      <c r="C79" s="393"/>
      <c r="D79" s="393"/>
      <c r="E79" s="393"/>
      <c r="F79" s="393"/>
      <c r="G79" s="393"/>
      <c r="H79" s="393"/>
      <c r="I79" s="393"/>
      <c r="J79" s="393"/>
      <c r="K79" s="393"/>
      <c r="L79" s="393"/>
      <c r="M79" s="393"/>
      <c r="N79" s="393"/>
      <c r="O79" s="394"/>
      <c r="P79" s="387" t="s">
        <v>69</v>
      </c>
      <c r="Q79" s="388"/>
      <c r="R79" s="388"/>
      <c r="S79" s="388"/>
      <c r="T79" s="388"/>
      <c r="U79" s="388"/>
      <c r="V79" s="389"/>
      <c r="W79" s="37" t="s">
        <v>70</v>
      </c>
      <c r="X79" s="383">
        <f>IFERROR(X77/H77,"0")+IFERROR(X78/H78,"0")</f>
        <v>0</v>
      </c>
      <c r="Y79" s="383">
        <f>IFERROR(Y77/H77,"0")+IFERROR(Y78/H78,"0")</f>
        <v>0</v>
      </c>
      <c r="Z79" s="383">
        <f>IFERROR(IF(Z77="",0,Z77),"0")+IFERROR(IF(Z78="",0,Z78),"0")</f>
        <v>0</v>
      </c>
      <c r="AA79" s="384"/>
      <c r="AB79" s="384"/>
      <c r="AC79" s="384"/>
    </row>
    <row r="80" spans="1:68" hidden="1" x14ac:dyDescent="0.2">
      <c r="A80" s="393"/>
      <c r="B80" s="393"/>
      <c r="C80" s="393"/>
      <c r="D80" s="393"/>
      <c r="E80" s="393"/>
      <c r="F80" s="393"/>
      <c r="G80" s="393"/>
      <c r="H80" s="393"/>
      <c r="I80" s="393"/>
      <c r="J80" s="393"/>
      <c r="K80" s="393"/>
      <c r="L80" s="393"/>
      <c r="M80" s="393"/>
      <c r="N80" s="393"/>
      <c r="O80" s="394"/>
      <c r="P80" s="387" t="s">
        <v>69</v>
      </c>
      <c r="Q80" s="388"/>
      <c r="R80" s="388"/>
      <c r="S80" s="388"/>
      <c r="T80" s="388"/>
      <c r="U80" s="388"/>
      <c r="V80" s="389"/>
      <c r="W80" s="37" t="s">
        <v>68</v>
      </c>
      <c r="X80" s="383">
        <f>IFERROR(SUM(X77:X78),"0")</f>
        <v>0</v>
      </c>
      <c r="Y80" s="383">
        <f>IFERROR(SUM(Y77:Y78),"0")</f>
        <v>0</v>
      </c>
      <c r="Z80" s="37"/>
      <c r="AA80" s="384"/>
      <c r="AB80" s="384"/>
      <c r="AC80" s="384"/>
    </row>
    <row r="81" spans="1:68" ht="14.25" hidden="1" customHeight="1" x14ac:dyDescent="0.25">
      <c r="A81" s="418" t="s">
        <v>63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73"/>
      <c r="AB81" s="373"/>
      <c r="AC81" s="373"/>
    </row>
    <row r="82" spans="1:68" ht="16.5" hidden="1" customHeight="1" x14ac:dyDescent="0.25">
      <c r="A82" s="54" t="s">
        <v>147</v>
      </c>
      <c r="B82" s="54" t="s">
        <v>148</v>
      </c>
      <c r="C82" s="31">
        <v>4301031242</v>
      </c>
      <c r="D82" s="390">
        <v>4680115885066</v>
      </c>
      <c r="E82" s="391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hidden="1" customHeight="1" x14ac:dyDescent="0.25">
      <c r="A83" s="54" t="s">
        <v>150</v>
      </c>
      <c r="B83" s="54" t="s">
        <v>151</v>
      </c>
      <c r="C83" s="31">
        <v>4301031243</v>
      </c>
      <c r="D83" s="390">
        <v>4680115885073</v>
      </c>
      <c r="E83" s="391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6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152</v>
      </c>
      <c r="B84" s="54" t="s">
        <v>153</v>
      </c>
      <c r="C84" s="31">
        <v>4301031240</v>
      </c>
      <c r="D84" s="390">
        <v>4680115885042</v>
      </c>
      <c r="E84" s="391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6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154</v>
      </c>
      <c r="B85" s="54" t="s">
        <v>155</v>
      </c>
      <c r="C85" s="31">
        <v>4301031241</v>
      </c>
      <c r="D85" s="390">
        <v>4680115885059</v>
      </c>
      <c r="E85" s="391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156</v>
      </c>
      <c r="B86" s="54" t="s">
        <v>157</v>
      </c>
      <c r="C86" s="31">
        <v>4301031315</v>
      </c>
      <c r="D86" s="390">
        <v>4680115885080</v>
      </c>
      <c r="E86" s="391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3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158</v>
      </c>
      <c r="B87" s="54" t="s">
        <v>159</v>
      </c>
      <c r="C87" s="31">
        <v>4301031316</v>
      </c>
      <c r="D87" s="390">
        <v>4680115885097</v>
      </c>
      <c r="E87" s="391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392"/>
      <c r="B88" s="393"/>
      <c r="C88" s="393"/>
      <c r="D88" s="393"/>
      <c r="E88" s="393"/>
      <c r="F88" s="393"/>
      <c r="G88" s="393"/>
      <c r="H88" s="393"/>
      <c r="I88" s="393"/>
      <c r="J88" s="393"/>
      <c r="K88" s="393"/>
      <c r="L88" s="393"/>
      <c r="M88" s="393"/>
      <c r="N88" s="393"/>
      <c r="O88" s="394"/>
      <c r="P88" s="387" t="s">
        <v>69</v>
      </c>
      <c r="Q88" s="388"/>
      <c r="R88" s="388"/>
      <c r="S88" s="388"/>
      <c r="T88" s="388"/>
      <c r="U88" s="388"/>
      <c r="V88" s="389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hidden="1" x14ac:dyDescent="0.2">
      <c r="A89" s="393"/>
      <c r="B89" s="393"/>
      <c r="C89" s="393"/>
      <c r="D89" s="393"/>
      <c r="E89" s="393"/>
      <c r="F89" s="393"/>
      <c r="G89" s="393"/>
      <c r="H89" s="393"/>
      <c r="I89" s="393"/>
      <c r="J89" s="393"/>
      <c r="K89" s="393"/>
      <c r="L89" s="393"/>
      <c r="M89" s="393"/>
      <c r="N89" s="393"/>
      <c r="O89" s="394"/>
      <c r="P89" s="387" t="s">
        <v>69</v>
      </c>
      <c r="Q89" s="388"/>
      <c r="R89" s="388"/>
      <c r="S89" s="388"/>
      <c r="T89" s="388"/>
      <c r="U89" s="388"/>
      <c r="V89" s="389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hidden="1" customHeight="1" x14ac:dyDescent="0.25">
      <c r="A90" s="418" t="s">
        <v>71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373"/>
      <c r="AB90" s="373"/>
      <c r="AC90" s="373"/>
    </row>
    <row r="91" spans="1:68" ht="16.5" hidden="1" customHeight="1" x14ac:dyDescent="0.25">
      <c r="A91" s="54" t="s">
        <v>160</v>
      </c>
      <c r="B91" s="54" t="s">
        <v>161</v>
      </c>
      <c r="C91" s="31">
        <v>4301051827</v>
      </c>
      <c r="D91" s="390">
        <v>4680115884403</v>
      </c>
      <c r="E91" s="391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71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hidden="1" customHeight="1" x14ac:dyDescent="0.25">
      <c r="A92" s="54" t="s">
        <v>162</v>
      </c>
      <c r="B92" s="54" t="s">
        <v>163</v>
      </c>
      <c r="C92" s="31">
        <v>4301051837</v>
      </c>
      <c r="D92" s="390">
        <v>4680115884311</v>
      </c>
      <c r="E92" s="391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5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392"/>
      <c r="B93" s="393"/>
      <c r="C93" s="393"/>
      <c r="D93" s="393"/>
      <c r="E93" s="393"/>
      <c r="F93" s="393"/>
      <c r="G93" s="393"/>
      <c r="H93" s="393"/>
      <c r="I93" s="393"/>
      <c r="J93" s="393"/>
      <c r="K93" s="393"/>
      <c r="L93" s="393"/>
      <c r="M93" s="393"/>
      <c r="N93" s="393"/>
      <c r="O93" s="394"/>
      <c r="P93" s="387" t="s">
        <v>69</v>
      </c>
      <c r="Q93" s="388"/>
      <c r="R93" s="388"/>
      <c r="S93" s="388"/>
      <c r="T93" s="388"/>
      <c r="U93" s="388"/>
      <c r="V93" s="389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hidden="1" x14ac:dyDescent="0.2">
      <c r="A94" s="393"/>
      <c r="B94" s="393"/>
      <c r="C94" s="393"/>
      <c r="D94" s="393"/>
      <c r="E94" s="393"/>
      <c r="F94" s="393"/>
      <c r="G94" s="393"/>
      <c r="H94" s="393"/>
      <c r="I94" s="393"/>
      <c r="J94" s="393"/>
      <c r="K94" s="393"/>
      <c r="L94" s="393"/>
      <c r="M94" s="393"/>
      <c r="N94" s="393"/>
      <c r="O94" s="394"/>
      <c r="P94" s="387" t="s">
        <v>69</v>
      </c>
      <c r="Q94" s="388"/>
      <c r="R94" s="388"/>
      <c r="S94" s="388"/>
      <c r="T94" s="388"/>
      <c r="U94" s="388"/>
      <c r="V94" s="389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hidden="1" customHeight="1" x14ac:dyDescent="0.25">
      <c r="A95" s="418" t="s">
        <v>164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373"/>
      <c r="AB95" s="373"/>
      <c r="AC95" s="373"/>
    </row>
    <row r="96" spans="1:68" ht="27" hidden="1" customHeight="1" x14ac:dyDescent="0.25">
      <c r="A96" s="54" t="s">
        <v>165</v>
      </c>
      <c r="B96" s="54" t="s">
        <v>166</v>
      </c>
      <c r="C96" s="31">
        <v>4301060366</v>
      </c>
      <c r="D96" s="390">
        <v>4680115881532</v>
      </c>
      <c r="E96" s="391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6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hidden="1" customHeight="1" x14ac:dyDescent="0.25">
      <c r="A97" s="54" t="s">
        <v>165</v>
      </c>
      <c r="B97" s="54" t="s">
        <v>167</v>
      </c>
      <c r="C97" s="31">
        <v>4301060371</v>
      </c>
      <c r="D97" s="390">
        <v>4680115881532</v>
      </c>
      <c r="E97" s="391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168</v>
      </c>
      <c r="B98" s="54" t="s">
        <v>169</v>
      </c>
      <c r="C98" s="31">
        <v>4301060351</v>
      </c>
      <c r="D98" s="390">
        <v>4680115881464</v>
      </c>
      <c r="E98" s="391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67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392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394"/>
      <c r="P99" s="387" t="s">
        <v>69</v>
      </c>
      <c r="Q99" s="388"/>
      <c r="R99" s="388"/>
      <c r="S99" s="388"/>
      <c r="T99" s="388"/>
      <c r="U99" s="388"/>
      <c r="V99" s="389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hidden="1" x14ac:dyDescent="0.2">
      <c r="A100" s="393"/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4"/>
      <c r="P100" s="387" t="s">
        <v>69</v>
      </c>
      <c r="Q100" s="388"/>
      <c r="R100" s="388"/>
      <c r="S100" s="388"/>
      <c r="T100" s="388"/>
      <c r="U100" s="388"/>
      <c r="V100" s="389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hidden="1" customHeight="1" x14ac:dyDescent="0.25">
      <c r="A101" s="425" t="s">
        <v>170</v>
      </c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393"/>
      <c r="P101" s="393"/>
      <c r="Q101" s="393"/>
      <c r="R101" s="393"/>
      <c r="S101" s="393"/>
      <c r="T101" s="393"/>
      <c r="U101" s="393"/>
      <c r="V101" s="393"/>
      <c r="W101" s="393"/>
      <c r="X101" s="393"/>
      <c r="Y101" s="393"/>
      <c r="Z101" s="393"/>
      <c r="AA101" s="375"/>
      <c r="AB101" s="375"/>
      <c r="AC101" s="375"/>
    </row>
    <row r="102" spans="1:68" ht="14.25" hidden="1" customHeight="1" x14ac:dyDescent="0.25">
      <c r="A102" s="418" t="s">
        <v>109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390">
        <v>4680115881327</v>
      </c>
      <c r="E103" s="391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4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34"/>
      <c r="V103" s="34"/>
      <c r="W103" s="35" t="s">
        <v>68</v>
      </c>
      <c r="X103" s="381">
        <v>150</v>
      </c>
      <c r="Y103" s="382">
        <f>IFERROR(IF(X103="",0,CEILING((X103/$H103),1)*$H103),"")</f>
        <v>151.20000000000002</v>
      </c>
      <c r="Z103" s="36">
        <f>IFERROR(IF(Y103=0,"",ROUNDUP(Y103/H103,0)*0.02175),"")</f>
        <v>0.30449999999999999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156.66666666666666</v>
      </c>
      <c r="BN103" s="64">
        <f>IFERROR(Y103*I103/H103,"0")</f>
        <v>157.91999999999999</v>
      </c>
      <c r="BO103" s="64">
        <f>IFERROR(1/J103*(X103/H103),"0")</f>
        <v>0.24801587301587297</v>
      </c>
      <c r="BP103" s="64">
        <f>IFERROR(1/J103*(Y103/H103),"0")</f>
        <v>0.25</v>
      </c>
    </row>
    <row r="104" spans="1:68" ht="16.5" hidden="1" customHeight="1" x14ac:dyDescent="0.25">
      <c r="A104" s="54" t="s">
        <v>174</v>
      </c>
      <c r="B104" s="54" t="s">
        <v>175</v>
      </c>
      <c r="C104" s="31">
        <v>4301011476</v>
      </c>
      <c r="D104" s="390">
        <v>4680115881518</v>
      </c>
      <c r="E104" s="391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44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176</v>
      </c>
      <c r="B105" s="54" t="s">
        <v>177</v>
      </c>
      <c r="C105" s="31">
        <v>4301012007</v>
      </c>
      <c r="D105" s="390">
        <v>4680115881303</v>
      </c>
      <c r="E105" s="391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70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92"/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4"/>
      <c r="P106" s="387" t="s">
        <v>69</v>
      </c>
      <c r="Q106" s="388"/>
      <c r="R106" s="388"/>
      <c r="S106" s="388"/>
      <c r="T106" s="388"/>
      <c r="U106" s="388"/>
      <c r="V106" s="389"/>
      <c r="W106" s="37" t="s">
        <v>70</v>
      </c>
      <c r="X106" s="383">
        <f>IFERROR(X103/H103,"0")+IFERROR(X104/H104,"0")+IFERROR(X105/H105,"0")</f>
        <v>13.888888888888888</v>
      </c>
      <c r="Y106" s="383">
        <f>IFERROR(Y103/H103,"0")+IFERROR(Y104/H104,"0")+IFERROR(Y105/H105,"0")</f>
        <v>14</v>
      </c>
      <c r="Z106" s="383">
        <f>IFERROR(IF(Z103="",0,Z103),"0")+IFERROR(IF(Z104="",0,Z104),"0")+IFERROR(IF(Z105="",0,Z105),"0")</f>
        <v>0.30449999999999999</v>
      </c>
      <c r="AA106" s="384"/>
      <c r="AB106" s="384"/>
      <c r="AC106" s="384"/>
    </row>
    <row r="107" spans="1:68" x14ac:dyDescent="0.2">
      <c r="A107" s="393"/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4"/>
      <c r="P107" s="387" t="s">
        <v>69</v>
      </c>
      <c r="Q107" s="388"/>
      <c r="R107" s="388"/>
      <c r="S107" s="388"/>
      <c r="T107" s="388"/>
      <c r="U107" s="388"/>
      <c r="V107" s="389"/>
      <c r="W107" s="37" t="s">
        <v>68</v>
      </c>
      <c r="X107" s="383">
        <f>IFERROR(SUM(X103:X105),"0")</f>
        <v>150</v>
      </c>
      <c r="Y107" s="383">
        <f>IFERROR(SUM(Y103:Y105),"0")</f>
        <v>151.20000000000002</v>
      </c>
      <c r="Z107" s="37"/>
      <c r="AA107" s="384"/>
      <c r="AB107" s="384"/>
      <c r="AC107" s="384"/>
    </row>
    <row r="108" spans="1:68" ht="14.25" hidden="1" customHeight="1" x14ac:dyDescent="0.25">
      <c r="A108" s="418" t="s">
        <v>71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373"/>
      <c r="AB108" s="373"/>
      <c r="AC108" s="373"/>
    </row>
    <row r="109" spans="1:68" ht="27" hidden="1" customHeight="1" x14ac:dyDescent="0.25">
      <c r="A109" s="54" t="s">
        <v>178</v>
      </c>
      <c r="B109" s="54" t="s">
        <v>179</v>
      </c>
      <c r="C109" s="31">
        <v>4301051437</v>
      </c>
      <c r="D109" s="390">
        <v>4607091386967</v>
      </c>
      <c r="E109" s="391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65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390">
        <v>4607091386967</v>
      </c>
      <c r="E110" s="391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6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34"/>
      <c r="V110" s="34"/>
      <c r="W110" s="35" t="s">
        <v>68</v>
      </c>
      <c r="X110" s="381">
        <v>790</v>
      </c>
      <c r="Y110" s="382">
        <f>IFERROR(IF(X110="",0,CEILING((X110/$H110),1)*$H110),"")</f>
        <v>798</v>
      </c>
      <c r="Z110" s="36">
        <f>IFERROR(IF(Y110=0,"",ROUNDUP(Y110/H110,0)*0.02175),"")</f>
        <v>2.0662499999999997</v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843.0428571428572</v>
      </c>
      <c r="BN110" s="64">
        <f>IFERROR(Y110*I110/H110,"0")</f>
        <v>851.57999999999993</v>
      </c>
      <c r="BO110" s="64">
        <f>IFERROR(1/J110*(X110/H110),"0")</f>
        <v>1.6794217687074826</v>
      </c>
      <c r="BP110" s="64">
        <f>IFERROR(1/J110*(Y110/H110),"0")</f>
        <v>1.6964285714285714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390">
        <v>4607091385731</v>
      </c>
      <c r="E111" s="391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68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34"/>
      <c r="V111" s="34"/>
      <c r="W111" s="35" t="s">
        <v>68</v>
      </c>
      <c r="X111" s="381">
        <v>225</v>
      </c>
      <c r="Y111" s="382">
        <f>IFERROR(IF(X111="",0,CEILING((X111/$H111),1)*$H111),"")</f>
        <v>226.8</v>
      </c>
      <c r="Z111" s="36">
        <f>IFERROR(IF(Y111=0,"",ROUNDUP(Y111/H111,0)*0.00753),"")</f>
        <v>0.63251999999999997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247.66666666666666</v>
      </c>
      <c r="BN111" s="64">
        <f>IFERROR(Y111*I111/H111,"0")</f>
        <v>249.648</v>
      </c>
      <c r="BO111" s="64">
        <f>IFERROR(1/J111*(X111/H111),"0")</f>
        <v>0.53418803418803418</v>
      </c>
      <c r="BP111" s="64">
        <f>IFERROR(1/J111*(Y111/H111),"0")</f>
        <v>0.53846153846153844</v>
      </c>
    </row>
    <row r="112" spans="1:68" ht="16.5" hidden="1" customHeight="1" x14ac:dyDescent="0.25">
      <c r="A112" s="54" t="s">
        <v>183</v>
      </c>
      <c r="B112" s="54" t="s">
        <v>184</v>
      </c>
      <c r="C112" s="31">
        <v>4301051438</v>
      </c>
      <c r="D112" s="390">
        <v>4680115880894</v>
      </c>
      <c r="E112" s="391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9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hidden="1" customHeight="1" x14ac:dyDescent="0.25">
      <c r="A113" s="54" t="s">
        <v>185</v>
      </c>
      <c r="B113" s="54" t="s">
        <v>186</v>
      </c>
      <c r="C113" s="31">
        <v>4301051439</v>
      </c>
      <c r="D113" s="390">
        <v>4680115880214</v>
      </c>
      <c r="E113" s="391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50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92"/>
      <c r="B114" s="393"/>
      <c r="C114" s="393"/>
      <c r="D114" s="393"/>
      <c r="E114" s="393"/>
      <c r="F114" s="393"/>
      <c r="G114" s="393"/>
      <c r="H114" s="393"/>
      <c r="I114" s="393"/>
      <c r="J114" s="393"/>
      <c r="K114" s="393"/>
      <c r="L114" s="393"/>
      <c r="M114" s="393"/>
      <c r="N114" s="393"/>
      <c r="O114" s="394"/>
      <c r="P114" s="387" t="s">
        <v>69</v>
      </c>
      <c r="Q114" s="388"/>
      <c r="R114" s="388"/>
      <c r="S114" s="388"/>
      <c r="T114" s="388"/>
      <c r="U114" s="388"/>
      <c r="V114" s="389"/>
      <c r="W114" s="37" t="s">
        <v>70</v>
      </c>
      <c r="X114" s="383">
        <f>IFERROR(X109/H109,"0")+IFERROR(X110/H110,"0")+IFERROR(X111/H111,"0")+IFERROR(X112/H112,"0")+IFERROR(X113/H113,"0")</f>
        <v>177.38095238095235</v>
      </c>
      <c r="Y114" s="383">
        <f>IFERROR(Y109/H109,"0")+IFERROR(Y110/H110,"0")+IFERROR(Y111/H111,"0")+IFERROR(Y112/H112,"0")+IFERROR(Y113/H113,"0")</f>
        <v>179</v>
      </c>
      <c r="Z114" s="383">
        <f>IFERROR(IF(Z109="",0,Z109),"0")+IFERROR(IF(Z110="",0,Z110),"0")+IFERROR(IF(Z111="",0,Z111),"0")+IFERROR(IF(Z112="",0,Z112),"0")+IFERROR(IF(Z113="",0,Z113),"0")</f>
        <v>2.6987699999999997</v>
      </c>
      <c r="AA114" s="384"/>
      <c r="AB114" s="384"/>
      <c r="AC114" s="384"/>
    </row>
    <row r="115" spans="1:68" x14ac:dyDescent="0.2">
      <c r="A115" s="393"/>
      <c r="B115" s="393"/>
      <c r="C115" s="393"/>
      <c r="D115" s="393"/>
      <c r="E115" s="393"/>
      <c r="F115" s="393"/>
      <c r="G115" s="393"/>
      <c r="H115" s="393"/>
      <c r="I115" s="393"/>
      <c r="J115" s="393"/>
      <c r="K115" s="393"/>
      <c r="L115" s="393"/>
      <c r="M115" s="393"/>
      <c r="N115" s="393"/>
      <c r="O115" s="394"/>
      <c r="P115" s="387" t="s">
        <v>69</v>
      </c>
      <c r="Q115" s="388"/>
      <c r="R115" s="388"/>
      <c r="S115" s="388"/>
      <c r="T115" s="388"/>
      <c r="U115" s="388"/>
      <c r="V115" s="389"/>
      <c r="W115" s="37" t="s">
        <v>68</v>
      </c>
      <c r="X115" s="383">
        <f>IFERROR(SUM(X109:X113),"0")</f>
        <v>1015</v>
      </c>
      <c r="Y115" s="383">
        <f>IFERROR(SUM(Y109:Y113),"0")</f>
        <v>1024.8</v>
      </c>
      <c r="Z115" s="37"/>
      <c r="AA115" s="384"/>
      <c r="AB115" s="384"/>
      <c r="AC115" s="384"/>
    </row>
    <row r="116" spans="1:68" ht="16.5" hidden="1" customHeight="1" x14ac:dyDescent="0.25">
      <c r="A116" s="425" t="s">
        <v>187</v>
      </c>
      <c r="B116" s="393"/>
      <c r="C116" s="393"/>
      <c r="D116" s="393"/>
      <c r="E116" s="393"/>
      <c r="F116" s="393"/>
      <c r="G116" s="393"/>
      <c r="H116" s="393"/>
      <c r="I116" s="393"/>
      <c r="J116" s="393"/>
      <c r="K116" s="393"/>
      <c r="L116" s="393"/>
      <c r="M116" s="393"/>
      <c r="N116" s="393"/>
      <c r="O116" s="393"/>
      <c r="P116" s="393"/>
      <c r="Q116" s="393"/>
      <c r="R116" s="393"/>
      <c r="S116" s="393"/>
      <c r="T116" s="393"/>
      <c r="U116" s="393"/>
      <c r="V116" s="393"/>
      <c r="W116" s="393"/>
      <c r="X116" s="393"/>
      <c r="Y116" s="393"/>
      <c r="Z116" s="393"/>
      <c r="AA116" s="375"/>
      <c r="AB116" s="375"/>
      <c r="AC116" s="375"/>
    </row>
    <row r="117" spans="1:68" ht="14.25" hidden="1" customHeight="1" x14ac:dyDescent="0.25">
      <c r="A117" s="418" t="s">
        <v>109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373"/>
      <c r="AB117" s="373"/>
      <c r="AC117" s="373"/>
    </row>
    <row r="118" spans="1:68" ht="16.5" hidden="1" customHeight="1" x14ac:dyDescent="0.25">
      <c r="A118" s="54" t="s">
        <v>188</v>
      </c>
      <c r="B118" s="54" t="s">
        <v>189</v>
      </c>
      <c r="C118" s="31">
        <v>4301011514</v>
      </c>
      <c r="D118" s="390">
        <v>4680115882133</v>
      </c>
      <c r="E118" s="391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53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188</v>
      </c>
      <c r="B119" s="54" t="s">
        <v>190</v>
      </c>
      <c r="C119" s="31">
        <v>4301011703</v>
      </c>
      <c r="D119" s="390">
        <v>4680115882133</v>
      </c>
      <c r="E119" s="391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4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192</v>
      </c>
      <c r="C120" s="31">
        <v>4301011417</v>
      </c>
      <c r="D120" s="390">
        <v>4680115880269</v>
      </c>
      <c r="E120" s="391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193</v>
      </c>
      <c r="B121" s="54" t="s">
        <v>194</v>
      </c>
      <c r="C121" s="31">
        <v>4301011415</v>
      </c>
      <c r="D121" s="390">
        <v>4680115880429</v>
      </c>
      <c r="E121" s="391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195</v>
      </c>
      <c r="B122" s="54" t="s">
        <v>196</v>
      </c>
      <c r="C122" s="31">
        <v>4301011462</v>
      </c>
      <c r="D122" s="390">
        <v>4680115881457</v>
      </c>
      <c r="E122" s="391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7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392"/>
      <c r="B123" s="393"/>
      <c r="C123" s="393"/>
      <c r="D123" s="393"/>
      <c r="E123" s="393"/>
      <c r="F123" s="393"/>
      <c r="G123" s="393"/>
      <c r="H123" s="393"/>
      <c r="I123" s="393"/>
      <c r="J123" s="393"/>
      <c r="K123" s="393"/>
      <c r="L123" s="393"/>
      <c r="M123" s="393"/>
      <c r="N123" s="393"/>
      <c r="O123" s="394"/>
      <c r="P123" s="387" t="s">
        <v>69</v>
      </c>
      <c r="Q123" s="388"/>
      <c r="R123" s="388"/>
      <c r="S123" s="388"/>
      <c r="T123" s="388"/>
      <c r="U123" s="388"/>
      <c r="V123" s="389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hidden="1" x14ac:dyDescent="0.2">
      <c r="A124" s="393"/>
      <c r="B124" s="393"/>
      <c r="C124" s="393"/>
      <c r="D124" s="393"/>
      <c r="E124" s="393"/>
      <c r="F124" s="393"/>
      <c r="G124" s="393"/>
      <c r="H124" s="393"/>
      <c r="I124" s="393"/>
      <c r="J124" s="393"/>
      <c r="K124" s="393"/>
      <c r="L124" s="393"/>
      <c r="M124" s="393"/>
      <c r="N124" s="393"/>
      <c r="O124" s="394"/>
      <c r="P124" s="387" t="s">
        <v>69</v>
      </c>
      <c r="Q124" s="388"/>
      <c r="R124" s="388"/>
      <c r="S124" s="388"/>
      <c r="T124" s="388"/>
      <c r="U124" s="388"/>
      <c r="V124" s="389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hidden="1" customHeight="1" x14ac:dyDescent="0.25">
      <c r="A125" s="418" t="s">
        <v>142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373"/>
      <c r="AB125" s="373"/>
      <c r="AC125" s="373"/>
    </row>
    <row r="126" spans="1:68" ht="16.5" hidden="1" customHeight="1" x14ac:dyDescent="0.25">
      <c r="A126" s="54" t="s">
        <v>197</v>
      </c>
      <c r="B126" s="54" t="s">
        <v>198</v>
      </c>
      <c r="C126" s="31">
        <v>4301020235</v>
      </c>
      <c r="D126" s="390">
        <v>4680115881488</v>
      </c>
      <c r="E126" s="391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7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199</v>
      </c>
      <c r="B127" s="54" t="s">
        <v>200</v>
      </c>
      <c r="C127" s="31">
        <v>4301020258</v>
      </c>
      <c r="D127" s="390">
        <v>4680115882775</v>
      </c>
      <c r="E127" s="391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72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201</v>
      </c>
      <c r="B128" s="54" t="s">
        <v>202</v>
      </c>
      <c r="C128" s="31">
        <v>4301020217</v>
      </c>
      <c r="D128" s="390">
        <v>4680115880658</v>
      </c>
      <c r="E128" s="391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7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392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4"/>
      <c r="P129" s="387" t="s">
        <v>69</v>
      </c>
      <c r="Q129" s="388"/>
      <c r="R129" s="388"/>
      <c r="S129" s="388"/>
      <c r="T129" s="388"/>
      <c r="U129" s="388"/>
      <c r="V129" s="389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hidden="1" x14ac:dyDescent="0.2">
      <c r="A130" s="393"/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4"/>
      <c r="P130" s="387" t="s">
        <v>69</v>
      </c>
      <c r="Q130" s="388"/>
      <c r="R130" s="388"/>
      <c r="S130" s="388"/>
      <c r="T130" s="388"/>
      <c r="U130" s="388"/>
      <c r="V130" s="389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hidden="1" customHeight="1" x14ac:dyDescent="0.25">
      <c r="A131" s="418" t="s">
        <v>71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373"/>
      <c r="AB131" s="373"/>
      <c r="AC131" s="373"/>
    </row>
    <row r="132" spans="1:68" ht="16.5" hidden="1" customHeight="1" x14ac:dyDescent="0.25">
      <c r="A132" s="54" t="s">
        <v>203</v>
      </c>
      <c r="B132" s="54" t="s">
        <v>204</v>
      </c>
      <c r="C132" s="31">
        <v>4301051360</v>
      </c>
      <c r="D132" s="390">
        <v>4607091385168</v>
      </c>
      <c r="E132" s="391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56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390">
        <v>4607091385168</v>
      </c>
      <c r="E133" s="391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71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34"/>
      <c r="V133" s="34"/>
      <c r="W133" s="35" t="s">
        <v>68</v>
      </c>
      <c r="X133" s="381">
        <v>500</v>
      </c>
      <c r="Y133" s="382">
        <f t="shared" si="21"/>
        <v>504</v>
      </c>
      <c r="Z133" s="36">
        <f>IFERROR(IF(Y133=0,"",ROUNDUP(Y133/H133,0)*0.02175),"")</f>
        <v>1.3049999999999999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533.21428571428567</v>
      </c>
      <c r="BN133" s="64">
        <f t="shared" si="23"/>
        <v>537.48</v>
      </c>
      <c r="BO133" s="64">
        <f t="shared" si="24"/>
        <v>1.0629251700680271</v>
      </c>
      <c r="BP133" s="64">
        <f t="shared" si="25"/>
        <v>1.0714285714285714</v>
      </c>
    </row>
    <row r="134" spans="1:68" ht="16.5" hidden="1" customHeight="1" x14ac:dyDescent="0.25">
      <c r="A134" s="54" t="s">
        <v>206</v>
      </c>
      <c r="B134" s="54" t="s">
        <v>207</v>
      </c>
      <c r="C134" s="31">
        <v>4301051362</v>
      </c>
      <c r="D134" s="390">
        <v>4607091383256</v>
      </c>
      <c r="E134" s="391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7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390">
        <v>4607091385748</v>
      </c>
      <c r="E135" s="391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72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34"/>
      <c r="V135" s="34"/>
      <c r="W135" s="35" t="s">
        <v>68</v>
      </c>
      <c r="X135" s="381">
        <v>675</v>
      </c>
      <c r="Y135" s="382">
        <f t="shared" si="21"/>
        <v>675</v>
      </c>
      <c r="Z135" s="36">
        <f>IFERROR(IF(Y135=0,"",ROUNDUP(Y135/H135,0)*0.00753),"")</f>
        <v>1.8825000000000001</v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742.99999999999989</v>
      </c>
      <c r="BN135" s="64">
        <f t="shared" si="23"/>
        <v>742.99999999999989</v>
      </c>
      <c r="BO135" s="64">
        <f t="shared" si="24"/>
        <v>1.6025641025641024</v>
      </c>
      <c r="BP135" s="64">
        <f t="shared" si="25"/>
        <v>1.6025641025641024</v>
      </c>
    </row>
    <row r="136" spans="1:68" ht="16.5" hidden="1" customHeight="1" x14ac:dyDescent="0.25">
      <c r="A136" s="54" t="s">
        <v>210</v>
      </c>
      <c r="B136" s="54" t="s">
        <v>211</v>
      </c>
      <c r="C136" s="31">
        <v>4301051738</v>
      </c>
      <c r="D136" s="390">
        <v>4680115884533</v>
      </c>
      <c r="E136" s="391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75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hidden="1" customHeight="1" x14ac:dyDescent="0.25">
      <c r="A137" s="54" t="s">
        <v>212</v>
      </c>
      <c r="B137" s="54" t="s">
        <v>213</v>
      </c>
      <c r="C137" s="31">
        <v>4301051480</v>
      </c>
      <c r="D137" s="390">
        <v>4680115882645</v>
      </c>
      <c r="E137" s="391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55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92"/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4"/>
      <c r="P138" s="387" t="s">
        <v>69</v>
      </c>
      <c r="Q138" s="388"/>
      <c r="R138" s="388"/>
      <c r="S138" s="388"/>
      <c r="T138" s="388"/>
      <c r="U138" s="388"/>
      <c r="V138" s="389"/>
      <c r="W138" s="37" t="s">
        <v>70</v>
      </c>
      <c r="X138" s="383">
        <f>IFERROR(X132/H132,"0")+IFERROR(X133/H133,"0")+IFERROR(X134/H134,"0")+IFERROR(X135/H135,"0")+IFERROR(X136/H136,"0")+IFERROR(X137/H137,"0")</f>
        <v>309.52380952380952</v>
      </c>
      <c r="Y138" s="383">
        <f>IFERROR(Y132/H132,"0")+IFERROR(Y133/H133,"0")+IFERROR(Y134/H134,"0")+IFERROR(Y135/H135,"0")+IFERROR(Y136/H136,"0")+IFERROR(Y137/H137,"0")</f>
        <v>310</v>
      </c>
      <c r="Z138" s="383">
        <f>IFERROR(IF(Z132="",0,Z132),"0")+IFERROR(IF(Z133="",0,Z133),"0")+IFERROR(IF(Z134="",0,Z134),"0")+IFERROR(IF(Z135="",0,Z135),"0")+IFERROR(IF(Z136="",0,Z136),"0")+IFERROR(IF(Z137="",0,Z137),"0")</f>
        <v>3.1875</v>
      </c>
      <c r="AA138" s="384"/>
      <c r="AB138" s="384"/>
      <c r="AC138" s="384"/>
    </row>
    <row r="139" spans="1:68" x14ac:dyDescent="0.2">
      <c r="A139" s="393"/>
      <c r="B139" s="393"/>
      <c r="C139" s="393"/>
      <c r="D139" s="393"/>
      <c r="E139" s="393"/>
      <c r="F139" s="393"/>
      <c r="G139" s="393"/>
      <c r="H139" s="393"/>
      <c r="I139" s="393"/>
      <c r="J139" s="393"/>
      <c r="K139" s="393"/>
      <c r="L139" s="393"/>
      <c r="M139" s="393"/>
      <c r="N139" s="393"/>
      <c r="O139" s="394"/>
      <c r="P139" s="387" t="s">
        <v>69</v>
      </c>
      <c r="Q139" s="388"/>
      <c r="R139" s="388"/>
      <c r="S139" s="388"/>
      <c r="T139" s="388"/>
      <c r="U139" s="388"/>
      <c r="V139" s="389"/>
      <c r="W139" s="37" t="s">
        <v>68</v>
      </c>
      <c r="X139" s="383">
        <f>IFERROR(SUM(X132:X137),"0")</f>
        <v>1175</v>
      </c>
      <c r="Y139" s="383">
        <f>IFERROR(SUM(Y132:Y137),"0")</f>
        <v>1179</v>
      </c>
      <c r="Z139" s="37"/>
      <c r="AA139" s="384"/>
      <c r="AB139" s="384"/>
      <c r="AC139" s="384"/>
    </row>
    <row r="140" spans="1:68" ht="14.25" hidden="1" customHeight="1" x14ac:dyDescent="0.25">
      <c r="A140" s="418" t="s">
        <v>164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373"/>
      <c r="AB140" s="373"/>
      <c r="AC140" s="373"/>
    </row>
    <row r="141" spans="1:68" ht="27" hidden="1" customHeight="1" x14ac:dyDescent="0.25">
      <c r="A141" s="54" t="s">
        <v>214</v>
      </c>
      <c r="B141" s="54" t="s">
        <v>215</v>
      </c>
      <c r="C141" s="31">
        <v>4301060356</v>
      </c>
      <c r="D141" s="390">
        <v>4680115882652</v>
      </c>
      <c r="E141" s="391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61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216</v>
      </c>
      <c r="B142" s="54" t="s">
        <v>217</v>
      </c>
      <c r="C142" s="31">
        <v>4301060309</v>
      </c>
      <c r="D142" s="390">
        <v>4680115880238</v>
      </c>
      <c r="E142" s="391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392"/>
      <c r="B143" s="393"/>
      <c r="C143" s="393"/>
      <c r="D143" s="393"/>
      <c r="E143" s="393"/>
      <c r="F143" s="393"/>
      <c r="G143" s="393"/>
      <c r="H143" s="393"/>
      <c r="I143" s="393"/>
      <c r="J143" s="393"/>
      <c r="K143" s="393"/>
      <c r="L143" s="393"/>
      <c r="M143" s="393"/>
      <c r="N143" s="393"/>
      <c r="O143" s="394"/>
      <c r="P143" s="387" t="s">
        <v>69</v>
      </c>
      <c r="Q143" s="388"/>
      <c r="R143" s="388"/>
      <c r="S143" s="388"/>
      <c r="T143" s="388"/>
      <c r="U143" s="388"/>
      <c r="V143" s="389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hidden="1" x14ac:dyDescent="0.2">
      <c r="A144" s="39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394"/>
      <c r="P144" s="387" t="s">
        <v>69</v>
      </c>
      <c r="Q144" s="388"/>
      <c r="R144" s="388"/>
      <c r="S144" s="388"/>
      <c r="T144" s="388"/>
      <c r="U144" s="388"/>
      <c r="V144" s="389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hidden="1" customHeight="1" x14ac:dyDescent="0.25">
      <c r="A145" s="425" t="s">
        <v>218</v>
      </c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393"/>
      <c r="P145" s="393"/>
      <c r="Q145" s="393"/>
      <c r="R145" s="393"/>
      <c r="S145" s="393"/>
      <c r="T145" s="393"/>
      <c r="U145" s="393"/>
      <c r="V145" s="393"/>
      <c r="W145" s="393"/>
      <c r="X145" s="393"/>
      <c r="Y145" s="393"/>
      <c r="Z145" s="393"/>
      <c r="AA145" s="375"/>
      <c r="AB145" s="375"/>
      <c r="AC145" s="375"/>
    </row>
    <row r="146" spans="1:68" ht="14.25" hidden="1" customHeight="1" x14ac:dyDescent="0.25">
      <c r="A146" s="418" t="s">
        <v>109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hidden="1" customHeight="1" x14ac:dyDescent="0.25">
      <c r="A147" s="54" t="s">
        <v>219</v>
      </c>
      <c r="B147" s="54" t="s">
        <v>220</v>
      </c>
      <c r="C147" s="31">
        <v>4301011562</v>
      </c>
      <c r="D147" s="390">
        <v>4680115882577</v>
      </c>
      <c r="E147" s="391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4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219</v>
      </c>
      <c r="B148" s="54" t="s">
        <v>221</v>
      </c>
      <c r="C148" s="31">
        <v>4301011564</v>
      </c>
      <c r="D148" s="390">
        <v>4680115882577</v>
      </c>
      <c r="E148" s="391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48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392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394"/>
      <c r="P149" s="387" t="s">
        <v>69</v>
      </c>
      <c r="Q149" s="388"/>
      <c r="R149" s="388"/>
      <c r="S149" s="388"/>
      <c r="T149" s="388"/>
      <c r="U149" s="388"/>
      <c r="V149" s="389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hidden="1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394"/>
      <c r="P150" s="387" t="s">
        <v>69</v>
      </c>
      <c r="Q150" s="388"/>
      <c r="R150" s="388"/>
      <c r="S150" s="388"/>
      <c r="T150" s="388"/>
      <c r="U150" s="388"/>
      <c r="V150" s="389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hidden="1" customHeight="1" x14ac:dyDescent="0.25">
      <c r="A151" s="418" t="s">
        <v>63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3"/>
      <c r="AB151" s="373"/>
      <c r="AC151" s="373"/>
    </row>
    <row r="152" spans="1:68" ht="27" hidden="1" customHeight="1" x14ac:dyDescent="0.25">
      <c r="A152" s="54" t="s">
        <v>222</v>
      </c>
      <c r="B152" s="54" t="s">
        <v>223</v>
      </c>
      <c r="C152" s="31">
        <v>4301031235</v>
      </c>
      <c r="D152" s="390">
        <v>4680115883444</v>
      </c>
      <c r="E152" s="391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41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222</v>
      </c>
      <c r="B153" s="54" t="s">
        <v>224</v>
      </c>
      <c r="C153" s="31">
        <v>4301031234</v>
      </c>
      <c r="D153" s="390">
        <v>4680115883444</v>
      </c>
      <c r="E153" s="391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63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392"/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4"/>
      <c r="P154" s="387" t="s">
        <v>69</v>
      </c>
      <c r="Q154" s="388"/>
      <c r="R154" s="388"/>
      <c r="S154" s="388"/>
      <c r="T154" s="388"/>
      <c r="U154" s="388"/>
      <c r="V154" s="389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hidden="1" x14ac:dyDescent="0.2">
      <c r="A155" s="393"/>
      <c r="B155" s="393"/>
      <c r="C155" s="393"/>
      <c r="D155" s="393"/>
      <c r="E155" s="393"/>
      <c r="F155" s="393"/>
      <c r="G155" s="393"/>
      <c r="H155" s="393"/>
      <c r="I155" s="393"/>
      <c r="J155" s="393"/>
      <c r="K155" s="393"/>
      <c r="L155" s="393"/>
      <c r="M155" s="393"/>
      <c r="N155" s="393"/>
      <c r="O155" s="394"/>
      <c r="P155" s="387" t="s">
        <v>69</v>
      </c>
      <c r="Q155" s="388"/>
      <c r="R155" s="388"/>
      <c r="S155" s="388"/>
      <c r="T155" s="388"/>
      <c r="U155" s="388"/>
      <c r="V155" s="389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hidden="1" customHeight="1" x14ac:dyDescent="0.25">
      <c r="A156" s="418" t="s">
        <v>71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373"/>
      <c r="AB156" s="373"/>
      <c r="AC156" s="373"/>
    </row>
    <row r="157" spans="1:68" ht="16.5" hidden="1" customHeight="1" x14ac:dyDescent="0.25">
      <c r="A157" s="54" t="s">
        <v>225</v>
      </c>
      <c r="B157" s="54" t="s">
        <v>226</v>
      </c>
      <c r="C157" s="31">
        <v>4301051476</v>
      </c>
      <c r="D157" s="390">
        <v>4680115882584</v>
      </c>
      <c r="E157" s="391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40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225</v>
      </c>
      <c r="B158" s="54" t="s">
        <v>227</v>
      </c>
      <c r="C158" s="31">
        <v>4301051477</v>
      </c>
      <c r="D158" s="390">
        <v>4680115882584</v>
      </c>
      <c r="E158" s="391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45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392"/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4"/>
      <c r="P159" s="387" t="s">
        <v>69</v>
      </c>
      <c r="Q159" s="388"/>
      <c r="R159" s="388"/>
      <c r="S159" s="388"/>
      <c r="T159" s="388"/>
      <c r="U159" s="388"/>
      <c r="V159" s="389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hidden="1" x14ac:dyDescent="0.2">
      <c r="A160" s="393"/>
      <c r="B160" s="393"/>
      <c r="C160" s="393"/>
      <c r="D160" s="393"/>
      <c r="E160" s="393"/>
      <c r="F160" s="393"/>
      <c r="G160" s="393"/>
      <c r="H160" s="393"/>
      <c r="I160" s="393"/>
      <c r="J160" s="393"/>
      <c r="K160" s="393"/>
      <c r="L160" s="393"/>
      <c r="M160" s="393"/>
      <c r="N160" s="393"/>
      <c r="O160" s="394"/>
      <c r="P160" s="387" t="s">
        <v>69</v>
      </c>
      <c r="Q160" s="388"/>
      <c r="R160" s="388"/>
      <c r="S160" s="388"/>
      <c r="T160" s="388"/>
      <c r="U160" s="388"/>
      <c r="V160" s="389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hidden="1" customHeight="1" x14ac:dyDescent="0.25">
      <c r="A161" s="425" t="s">
        <v>107</v>
      </c>
      <c r="B161" s="393"/>
      <c r="C161" s="393"/>
      <c r="D161" s="393"/>
      <c r="E161" s="393"/>
      <c r="F161" s="393"/>
      <c r="G161" s="393"/>
      <c r="H161" s="393"/>
      <c r="I161" s="393"/>
      <c r="J161" s="393"/>
      <c r="K161" s="393"/>
      <c r="L161" s="393"/>
      <c r="M161" s="393"/>
      <c r="N161" s="393"/>
      <c r="O161" s="393"/>
      <c r="P161" s="393"/>
      <c r="Q161" s="393"/>
      <c r="R161" s="393"/>
      <c r="S161" s="393"/>
      <c r="T161" s="393"/>
      <c r="U161" s="393"/>
      <c r="V161" s="393"/>
      <c r="W161" s="393"/>
      <c r="X161" s="393"/>
      <c r="Y161" s="393"/>
      <c r="Z161" s="393"/>
      <c r="AA161" s="375"/>
      <c r="AB161" s="375"/>
      <c r="AC161" s="375"/>
    </row>
    <row r="162" spans="1:68" ht="14.25" hidden="1" customHeight="1" x14ac:dyDescent="0.25">
      <c r="A162" s="418" t="s">
        <v>109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373"/>
      <c r="AB162" s="373"/>
      <c r="AC162" s="373"/>
    </row>
    <row r="163" spans="1:68" ht="27" hidden="1" customHeight="1" x14ac:dyDescent="0.25">
      <c r="A163" s="54" t="s">
        <v>228</v>
      </c>
      <c r="B163" s="54" t="s">
        <v>229</v>
      </c>
      <c r="C163" s="31">
        <v>4301011623</v>
      </c>
      <c r="D163" s="390">
        <v>4607091382945</v>
      </c>
      <c r="E163" s="391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57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34"/>
      <c r="V163" s="34"/>
      <c r="W163" s="35" t="s">
        <v>68</v>
      </c>
      <c r="X163" s="381">
        <v>0</v>
      </c>
      <c r="Y163" s="382">
        <f>IFERROR(IF(X163="",0,CEILING((X163/$H163),1)*$H163),"")</f>
        <v>0</v>
      </c>
      <c r="Z163" s="36" t="str">
        <f>IFERROR(IF(Y163=0,"",ROUNDUP(Y163/H163,0)*0.02175),"")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230</v>
      </c>
      <c r="B164" s="54" t="s">
        <v>231</v>
      </c>
      <c r="C164" s="31">
        <v>4301011192</v>
      </c>
      <c r="D164" s="390">
        <v>4607091382952</v>
      </c>
      <c r="E164" s="391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6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232</v>
      </c>
      <c r="B165" s="54" t="s">
        <v>233</v>
      </c>
      <c r="C165" s="31">
        <v>4301011705</v>
      </c>
      <c r="D165" s="390">
        <v>4607091384604</v>
      </c>
      <c r="E165" s="391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4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392"/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4"/>
      <c r="P166" s="387" t="s">
        <v>69</v>
      </c>
      <c r="Q166" s="388"/>
      <c r="R166" s="388"/>
      <c r="S166" s="388"/>
      <c r="T166" s="388"/>
      <c r="U166" s="388"/>
      <c r="V166" s="389"/>
      <c r="W166" s="37" t="s">
        <v>70</v>
      </c>
      <c r="X166" s="383">
        <f>IFERROR(X163/H163,"0")+IFERROR(X164/H164,"0")+IFERROR(X165/H165,"0")</f>
        <v>0</v>
      </c>
      <c r="Y166" s="383">
        <f>IFERROR(Y163/H163,"0")+IFERROR(Y164/H164,"0")+IFERROR(Y165/H165,"0")</f>
        <v>0</v>
      </c>
      <c r="Z166" s="383">
        <f>IFERROR(IF(Z163="",0,Z163),"0")+IFERROR(IF(Z164="",0,Z164),"0")+IFERROR(IF(Z165="",0,Z165),"0")</f>
        <v>0</v>
      </c>
      <c r="AA166" s="384"/>
      <c r="AB166" s="384"/>
      <c r="AC166" s="384"/>
    </row>
    <row r="167" spans="1:68" hidden="1" x14ac:dyDescent="0.2">
      <c r="A167" s="393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394"/>
      <c r="P167" s="387" t="s">
        <v>69</v>
      </c>
      <c r="Q167" s="388"/>
      <c r="R167" s="388"/>
      <c r="S167" s="388"/>
      <c r="T167" s="388"/>
      <c r="U167" s="388"/>
      <c r="V167" s="389"/>
      <c r="W167" s="37" t="s">
        <v>68</v>
      </c>
      <c r="X167" s="383">
        <f>IFERROR(SUM(X163:X165),"0")</f>
        <v>0</v>
      </c>
      <c r="Y167" s="383">
        <f>IFERROR(SUM(Y163:Y165),"0")</f>
        <v>0</v>
      </c>
      <c r="Z167" s="37"/>
      <c r="AA167" s="384"/>
      <c r="AB167" s="384"/>
      <c r="AC167" s="384"/>
    </row>
    <row r="168" spans="1:68" ht="14.25" hidden="1" customHeight="1" x14ac:dyDescent="0.25">
      <c r="A168" s="418" t="s">
        <v>63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373"/>
      <c r="AB168" s="373"/>
      <c r="AC168" s="373"/>
    </row>
    <row r="169" spans="1:68" ht="16.5" hidden="1" customHeight="1" x14ac:dyDescent="0.25">
      <c r="A169" s="54" t="s">
        <v>234</v>
      </c>
      <c r="B169" s="54" t="s">
        <v>235</v>
      </c>
      <c r="C169" s="31">
        <v>4301030895</v>
      </c>
      <c r="D169" s="390">
        <v>4607091387667</v>
      </c>
      <c r="E169" s="391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5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34"/>
      <c r="V169" s="34"/>
      <c r="W169" s="35" t="s">
        <v>68</v>
      </c>
      <c r="X169" s="381">
        <v>0</v>
      </c>
      <c r="Y169" s="382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236</v>
      </c>
      <c r="B170" s="54" t="s">
        <v>237</v>
      </c>
      <c r="C170" s="31">
        <v>4301030961</v>
      </c>
      <c r="D170" s="390">
        <v>4607091387636</v>
      </c>
      <c r="E170" s="391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4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hidden="1" customHeight="1" x14ac:dyDescent="0.25">
      <c r="A171" s="54" t="s">
        <v>238</v>
      </c>
      <c r="B171" s="54" t="s">
        <v>239</v>
      </c>
      <c r="C171" s="31">
        <v>4301030963</v>
      </c>
      <c r="D171" s="390">
        <v>4607091382426</v>
      </c>
      <c r="E171" s="391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47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240</v>
      </c>
      <c r="B172" s="54" t="s">
        <v>241</v>
      </c>
      <c r="C172" s="31">
        <v>4301030962</v>
      </c>
      <c r="D172" s="390">
        <v>4607091386547</v>
      </c>
      <c r="E172" s="391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4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242</v>
      </c>
      <c r="B173" s="54" t="s">
        <v>243</v>
      </c>
      <c r="C173" s="31">
        <v>4301030964</v>
      </c>
      <c r="D173" s="390">
        <v>4607091382464</v>
      </c>
      <c r="E173" s="391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4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392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4"/>
      <c r="P174" s="387" t="s">
        <v>69</v>
      </c>
      <c r="Q174" s="388"/>
      <c r="R174" s="388"/>
      <c r="S174" s="388"/>
      <c r="T174" s="388"/>
      <c r="U174" s="388"/>
      <c r="V174" s="389"/>
      <c r="W174" s="37" t="s">
        <v>70</v>
      </c>
      <c r="X174" s="383">
        <f>IFERROR(X169/H169,"0")+IFERROR(X170/H170,"0")+IFERROR(X171/H171,"0")+IFERROR(X172/H172,"0")+IFERROR(X173/H173,"0")</f>
        <v>0</v>
      </c>
      <c r="Y174" s="383">
        <f>IFERROR(Y169/H169,"0")+IFERROR(Y170/H170,"0")+IFERROR(Y171/H171,"0")+IFERROR(Y172/H172,"0")+IFERROR(Y173/H173,"0")</f>
        <v>0</v>
      </c>
      <c r="Z174" s="383">
        <f>IFERROR(IF(Z169="",0,Z169),"0")+IFERROR(IF(Z170="",0,Z170),"0")+IFERROR(IF(Z171="",0,Z171),"0")+IFERROR(IF(Z172="",0,Z172),"0")+IFERROR(IF(Z173="",0,Z173),"0")</f>
        <v>0</v>
      </c>
      <c r="AA174" s="384"/>
      <c r="AB174" s="384"/>
      <c r="AC174" s="384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394"/>
      <c r="P175" s="387" t="s">
        <v>69</v>
      </c>
      <c r="Q175" s="388"/>
      <c r="R175" s="388"/>
      <c r="S175" s="388"/>
      <c r="T175" s="388"/>
      <c r="U175" s="388"/>
      <c r="V175" s="389"/>
      <c r="W175" s="37" t="s">
        <v>68</v>
      </c>
      <c r="X175" s="383">
        <f>IFERROR(SUM(X169:X173),"0")</f>
        <v>0</v>
      </c>
      <c r="Y175" s="383">
        <f>IFERROR(SUM(Y169:Y173),"0")</f>
        <v>0</v>
      </c>
      <c r="Z175" s="37"/>
      <c r="AA175" s="384"/>
      <c r="AB175" s="384"/>
      <c r="AC175" s="384"/>
    </row>
    <row r="176" spans="1:68" ht="14.25" hidden="1" customHeight="1" x14ac:dyDescent="0.25">
      <c r="A176" s="418" t="s">
        <v>71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73"/>
      <c r="AB176" s="373"/>
      <c r="AC176" s="373"/>
    </row>
    <row r="177" spans="1:68" ht="16.5" hidden="1" customHeight="1" x14ac:dyDescent="0.25">
      <c r="A177" s="54" t="s">
        <v>244</v>
      </c>
      <c r="B177" s="54" t="s">
        <v>245</v>
      </c>
      <c r="C177" s="31">
        <v>4301051611</v>
      </c>
      <c r="D177" s="390">
        <v>4607091385304</v>
      </c>
      <c r="E177" s="391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hidden="1" customHeight="1" x14ac:dyDescent="0.25">
      <c r="A178" s="54" t="s">
        <v>246</v>
      </c>
      <c r="B178" s="54" t="s">
        <v>247</v>
      </c>
      <c r="C178" s="31">
        <v>4301051648</v>
      </c>
      <c r="D178" s="390">
        <v>4607091386264</v>
      </c>
      <c r="E178" s="391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70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248</v>
      </c>
      <c r="B179" s="54" t="s">
        <v>249</v>
      </c>
      <c r="C179" s="31">
        <v>4301051313</v>
      </c>
      <c r="D179" s="390">
        <v>4607091385427</v>
      </c>
      <c r="E179" s="391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392"/>
      <c r="B180" s="393"/>
      <c r="C180" s="393"/>
      <c r="D180" s="393"/>
      <c r="E180" s="393"/>
      <c r="F180" s="393"/>
      <c r="G180" s="393"/>
      <c r="H180" s="393"/>
      <c r="I180" s="393"/>
      <c r="J180" s="393"/>
      <c r="K180" s="393"/>
      <c r="L180" s="393"/>
      <c r="M180" s="393"/>
      <c r="N180" s="393"/>
      <c r="O180" s="394"/>
      <c r="P180" s="387" t="s">
        <v>69</v>
      </c>
      <c r="Q180" s="388"/>
      <c r="R180" s="388"/>
      <c r="S180" s="388"/>
      <c r="T180" s="388"/>
      <c r="U180" s="388"/>
      <c r="V180" s="389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hidden="1" x14ac:dyDescent="0.2">
      <c r="A181" s="393"/>
      <c r="B181" s="393"/>
      <c r="C181" s="393"/>
      <c r="D181" s="393"/>
      <c r="E181" s="393"/>
      <c r="F181" s="393"/>
      <c r="G181" s="393"/>
      <c r="H181" s="393"/>
      <c r="I181" s="393"/>
      <c r="J181" s="393"/>
      <c r="K181" s="393"/>
      <c r="L181" s="393"/>
      <c r="M181" s="393"/>
      <c r="N181" s="393"/>
      <c r="O181" s="394"/>
      <c r="P181" s="387" t="s">
        <v>69</v>
      </c>
      <c r="Q181" s="388"/>
      <c r="R181" s="388"/>
      <c r="S181" s="388"/>
      <c r="T181" s="388"/>
      <c r="U181" s="388"/>
      <c r="V181" s="389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hidden="1" customHeight="1" x14ac:dyDescent="0.2">
      <c r="A182" s="429" t="s">
        <v>250</v>
      </c>
      <c r="B182" s="430"/>
      <c r="C182" s="430"/>
      <c r="D182" s="430"/>
      <c r="E182" s="430"/>
      <c r="F182" s="430"/>
      <c r="G182" s="430"/>
      <c r="H182" s="430"/>
      <c r="I182" s="430"/>
      <c r="J182" s="430"/>
      <c r="K182" s="430"/>
      <c r="L182" s="430"/>
      <c r="M182" s="430"/>
      <c r="N182" s="430"/>
      <c r="O182" s="430"/>
      <c r="P182" s="430"/>
      <c r="Q182" s="430"/>
      <c r="R182" s="430"/>
      <c r="S182" s="430"/>
      <c r="T182" s="430"/>
      <c r="U182" s="430"/>
      <c r="V182" s="430"/>
      <c r="W182" s="430"/>
      <c r="X182" s="430"/>
      <c r="Y182" s="430"/>
      <c r="Z182" s="430"/>
      <c r="AA182" s="48"/>
      <c r="AB182" s="48"/>
      <c r="AC182" s="48"/>
    </row>
    <row r="183" spans="1:68" ht="16.5" hidden="1" customHeight="1" x14ac:dyDescent="0.25">
      <c r="A183" s="425" t="s">
        <v>251</v>
      </c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393"/>
      <c r="P183" s="393"/>
      <c r="Q183" s="393"/>
      <c r="R183" s="393"/>
      <c r="S183" s="393"/>
      <c r="T183" s="393"/>
      <c r="U183" s="393"/>
      <c r="V183" s="393"/>
      <c r="W183" s="393"/>
      <c r="X183" s="393"/>
      <c r="Y183" s="393"/>
      <c r="Z183" s="393"/>
      <c r="AA183" s="375"/>
      <c r="AB183" s="375"/>
      <c r="AC183" s="375"/>
    </row>
    <row r="184" spans="1:68" ht="14.25" hidden="1" customHeight="1" x14ac:dyDescent="0.25">
      <c r="A184" s="418" t="s">
        <v>63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73"/>
      <c r="AB184" s="373"/>
      <c r="AC184" s="373"/>
    </row>
    <row r="185" spans="1:68" ht="27" hidden="1" customHeight="1" x14ac:dyDescent="0.25">
      <c r="A185" s="54" t="s">
        <v>252</v>
      </c>
      <c r="B185" s="54" t="s">
        <v>253</v>
      </c>
      <c r="C185" s="31">
        <v>4301031191</v>
      </c>
      <c r="D185" s="390">
        <v>4680115880993</v>
      </c>
      <c r="E185" s="391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34"/>
      <c r="V185" s="34"/>
      <c r="W185" s="35" t="s">
        <v>68</v>
      </c>
      <c r="X185" s="381">
        <v>0</v>
      </c>
      <c r="Y185" s="382">
        <f t="shared" ref="Y185:Y192" si="26"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0</v>
      </c>
      <c r="BN185" s="64">
        <f t="shared" ref="BN185:BN192" si="28">IFERROR(Y185*I185/H185,"0")</f>
        <v>0</v>
      </c>
      <c r="BO185" s="64">
        <f t="shared" ref="BO185:BO192" si="29">IFERROR(1/J185*(X185/H185),"0")</f>
        <v>0</v>
      </c>
      <c r="BP185" s="64">
        <f t="shared" ref="BP185:BP192" si="30">IFERROR(1/J185*(Y185/H185),"0")</f>
        <v>0</v>
      </c>
    </row>
    <row r="186" spans="1:68" ht="27" hidden="1" customHeight="1" x14ac:dyDescent="0.25">
      <c r="A186" s="54" t="s">
        <v>254</v>
      </c>
      <c r="B186" s="54" t="s">
        <v>255</v>
      </c>
      <c r="C186" s="31">
        <v>4301031204</v>
      </c>
      <c r="D186" s="390">
        <v>4680115881761</v>
      </c>
      <c r="E186" s="391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256</v>
      </c>
      <c r="B187" s="54" t="s">
        <v>257</v>
      </c>
      <c r="C187" s="31">
        <v>4301031201</v>
      </c>
      <c r="D187" s="390">
        <v>4680115881563</v>
      </c>
      <c r="E187" s="391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34"/>
      <c r="V187" s="34"/>
      <c r="W187" s="35" t="s">
        <v>68</v>
      </c>
      <c r="X187" s="381">
        <v>0</v>
      </c>
      <c r="Y187" s="382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258</v>
      </c>
      <c r="B188" s="54" t="s">
        <v>259</v>
      </c>
      <c r="C188" s="31">
        <v>4301031199</v>
      </c>
      <c r="D188" s="390">
        <v>4680115880986</v>
      </c>
      <c r="E188" s="391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260</v>
      </c>
      <c r="B189" s="54" t="s">
        <v>261</v>
      </c>
      <c r="C189" s="31">
        <v>4301031205</v>
      </c>
      <c r="D189" s="390">
        <v>4680115881785</v>
      </c>
      <c r="E189" s="391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262</v>
      </c>
      <c r="B190" s="54" t="s">
        <v>263</v>
      </c>
      <c r="C190" s="31">
        <v>4301031202</v>
      </c>
      <c r="D190" s="390">
        <v>4680115881679</v>
      </c>
      <c r="E190" s="391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hidden="1" customHeight="1" x14ac:dyDescent="0.25">
      <c r="A191" s="54" t="s">
        <v>264</v>
      </c>
      <c r="B191" s="54" t="s">
        <v>265</v>
      </c>
      <c r="C191" s="31">
        <v>4301031158</v>
      </c>
      <c r="D191" s="390">
        <v>4680115880191</v>
      </c>
      <c r="E191" s="391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hidden="1" customHeight="1" x14ac:dyDescent="0.25">
      <c r="A192" s="54" t="s">
        <v>266</v>
      </c>
      <c r="B192" s="54" t="s">
        <v>267</v>
      </c>
      <c r="C192" s="31">
        <v>4301031245</v>
      </c>
      <c r="D192" s="390">
        <v>4680115883963</v>
      </c>
      <c r="E192" s="391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idden="1" x14ac:dyDescent="0.2">
      <c r="A193" s="392"/>
      <c r="B193" s="393"/>
      <c r="C193" s="393"/>
      <c r="D193" s="393"/>
      <c r="E193" s="393"/>
      <c r="F193" s="393"/>
      <c r="G193" s="393"/>
      <c r="H193" s="393"/>
      <c r="I193" s="393"/>
      <c r="J193" s="393"/>
      <c r="K193" s="393"/>
      <c r="L193" s="393"/>
      <c r="M193" s="393"/>
      <c r="N193" s="393"/>
      <c r="O193" s="394"/>
      <c r="P193" s="387" t="s">
        <v>69</v>
      </c>
      <c r="Q193" s="388"/>
      <c r="R193" s="388"/>
      <c r="S193" s="388"/>
      <c r="T193" s="388"/>
      <c r="U193" s="388"/>
      <c r="V193" s="389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0</v>
      </c>
      <c r="Y193" s="383">
        <f>IFERROR(Y185/H185,"0")+IFERROR(Y186/H186,"0")+IFERROR(Y187/H187,"0")+IFERROR(Y188/H188,"0")+IFERROR(Y189/H189,"0")+IFERROR(Y190/H190,"0")+IFERROR(Y191/H191,"0")+IFERROR(Y192/H192,"0")</f>
        <v>0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384"/>
      <c r="AB193" s="384"/>
      <c r="AC193" s="384"/>
    </row>
    <row r="194" spans="1:68" hidden="1" x14ac:dyDescent="0.2">
      <c r="A194" s="39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4"/>
      <c r="P194" s="387" t="s">
        <v>69</v>
      </c>
      <c r="Q194" s="388"/>
      <c r="R194" s="388"/>
      <c r="S194" s="388"/>
      <c r="T194" s="388"/>
      <c r="U194" s="388"/>
      <c r="V194" s="389"/>
      <c r="W194" s="37" t="s">
        <v>68</v>
      </c>
      <c r="X194" s="383">
        <f>IFERROR(SUM(X185:X192),"0")</f>
        <v>0</v>
      </c>
      <c r="Y194" s="383">
        <f>IFERROR(SUM(Y185:Y192),"0")</f>
        <v>0</v>
      </c>
      <c r="Z194" s="37"/>
      <c r="AA194" s="384"/>
      <c r="AB194" s="384"/>
      <c r="AC194" s="384"/>
    </row>
    <row r="195" spans="1:68" ht="16.5" hidden="1" customHeight="1" x14ac:dyDescent="0.25">
      <c r="A195" s="425" t="s">
        <v>268</v>
      </c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393"/>
      <c r="P195" s="393"/>
      <c r="Q195" s="393"/>
      <c r="R195" s="393"/>
      <c r="S195" s="393"/>
      <c r="T195" s="393"/>
      <c r="U195" s="393"/>
      <c r="V195" s="393"/>
      <c r="W195" s="393"/>
      <c r="X195" s="393"/>
      <c r="Y195" s="393"/>
      <c r="Z195" s="393"/>
      <c r="AA195" s="375"/>
      <c r="AB195" s="375"/>
      <c r="AC195" s="375"/>
    </row>
    <row r="196" spans="1:68" ht="14.25" hidden="1" customHeight="1" x14ac:dyDescent="0.25">
      <c r="A196" s="418" t="s">
        <v>109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16.5" hidden="1" customHeight="1" x14ac:dyDescent="0.25">
      <c r="A197" s="54" t="s">
        <v>269</v>
      </c>
      <c r="B197" s="54" t="s">
        <v>270</v>
      </c>
      <c r="C197" s="31">
        <v>4301011450</v>
      </c>
      <c r="D197" s="390">
        <v>4680115881402</v>
      </c>
      <c r="E197" s="391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hidden="1" customHeight="1" x14ac:dyDescent="0.25">
      <c r="A198" s="54" t="s">
        <v>271</v>
      </c>
      <c r="B198" s="54" t="s">
        <v>272</v>
      </c>
      <c r="C198" s="31">
        <v>4301011454</v>
      </c>
      <c r="D198" s="390">
        <v>4680115881396</v>
      </c>
      <c r="E198" s="391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7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392"/>
      <c r="B199" s="393"/>
      <c r="C199" s="393"/>
      <c r="D199" s="393"/>
      <c r="E199" s="393"/>
      <c r="F199" s="393"/>
      <c r="G199" s="393"/>
      <c r="H199" s="393"/>
      <c r="I199" s="393"/>
      <c r="J199" s="393"/>
      <c r="K199" s="393"/>
      <c r="L199" s="393"/>
      <c r="M199" s="393"/>
      <c r="N199" s="393"/>
      <c r="O199" s="394"/>
      <c r="P199" s="387" t="s">
        <v>69</v>
      </c>
      <c r="Q199" s="388"/>
      <c r="R199" s="388"/>
      <c r="S199" s="388"/>
      <c r="T199" s="388"/>
      <c r="U199" s="388"/>
      <c r="V199" s="389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hidden="1" x14ac:dyDescent="0.2">
      <c r="A200" s="393"/>
      <c r="B200" s="393"/>
      <c r="C200" s="393"/>
      <c r="D200" s="393"/>
      <c r="E200" s="393"/>
      <c r="F200" s="393"/>
      <c r="G200" s="393"/>
      <c r="H200" s="393"/>
      <c r="I200" s="393"/>
      <c r="J200" s="393"/>
      <c r="K200" s="393"/>
      <c r="L200" s="393"/>
      <c r="M200" s="393"/>
      <c r="N200" s="393"/>
      <c r="O200" s="394"/>
      <c r="P200" s="387" t="s">
        <v>69</v>
      </c>
      <c r="Q200" s="388"/>
      <c r="R200" s="388"/>
      <c r="S200" s="388"/>
      <c r="T200" s="388"/>
      <c r="U200" s="388"/>
      <c r="V200" s="389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hidden="1" customHeight="1" x14ac:dyDescent="0.25">
      <c r="A201" s="418" t="s">
        <v>142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373"/>
      <c r="AB201" s="373"/>
      <c r="AC201" s="373"/>
    </row>
    <row r="202" spans="1:68" ht="16.5" hidden="1" customHeight="1" x14ac:dyDescent="0.25">
      <c r="A202" s="54" t="s">
        <v>273</v>
      </c>
      <c r="B202" s="54" t="s">
        <v>274</v>
      </c>
      <c r="C202" s="31">
        <v>4301020262</v>
      </c>
      <c r="D202" s="390">
        <v>4680115882935</v>
      </c>
      <c r="E202" s="391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77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hidden="1" customHeight="1" x14ac:dyDescent="0.25">
      <c r="A203" s="54" t="s">
        <v>275</v>
      </c>
      <c r="B203" s="54" t="s">
        <v>276</v>
      </c>
      <c r="C203" s="31">
        <v>4301020220</v>
      </c>
      <c r="D203" s="390">
        <v>4680115880764</v>
      </c>
      <c r="E203" s="391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5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392"/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4"/>
      <c r="P204" s="387" t="s">
        <v>69</v>
      </c>
      <c r="Q204" s="388"/>
      <c r="R204" s="388"/>
      <c r="S204" s="388"/>
      <c r="T204" s="388"/>
      <c r="U204" s="388"/>
      <c r="V204" s="389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hidden="1" x14ac:dyDescent="0.2">
      <c r="A205" s="39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394"/>
      <c r="P205" s="387" t="s">
        <v>69</v>
      </c>
      <c r="Q205" s="388"/>
      <c r="R205" s="388"/>
      <c r="S205" s="388"/>
      <c r="T205" s="388"/>
      <c r="U205" s="388"/>
      <c r="V205" s="389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hidden="1" customHeight="1" x14ac:dyDescent="0.25">
      <c r="A206" s="418" t="s">
        <v>63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373"/>
      <c r="AB206" s="373"/>
      <c r="AC206" s="373"/>
    </row>
    <row r="207" spans="1:68" ht="27" hidden="1" customHeight="1" x14ac:dyDescent="0.25">
      <c r="A207" s="54" t="s">
        <v>277</v>
      </c>
      <c r="B207" s="54" t="s">
        <v>278</v>
      </c>
      <c r="C207" s="31">
        <v>4301031224</v>
      </c>
      <c r="D207" s="390">
        <v>4680115882683</v>
      </c>
      <c r="E207" s="391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5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34"/>
      <c r="V207" s="34"/>
      <c r="W207" s="35" t="s">
        <v>68</v>
      </c>
      <c r="X207" s="381">
        <v>0</v>
      </c>
      <c r="Y207" s="382">
        <f t="shared" ref="Y207:Y214" si="31">IFERROR(IF(X207="",0,CEILING((X207/$H207),1)*$H207),"")</f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0</v>
      </c>
      <c r="BN207" s="64">
        <f t="shared" ref="BN207:BN214" si="33">IFERROR(Y207*I207/H207,"0")</f>
        <v>0</v>
      </c>
      <c r="BO207" s="64">
        <f t="shared" ref="BO207:BO214" si="34">IFERROR(1/J207*(X207/H207),"0")</f>
        <v>0</v>
      </c>
      <c r="BP207" s="64">
        <f t="shared" ref="BP207:BP214" si="35">IFERROR(1/J207*(Y207/H207),"0")</f>
        <v>0</v>
      </c>
    </row>
    <row r="208" spans="1:68" ht="27" hidden="1" customHeight="1" x14ac:dyDescent="0.25">
      <c r="A208" s="54" t="s">
        <v>279</v>
      </c>
      <c r="B208" s="54" t="s">
        <v>280</v>
      </c>
      <c r="C208" s="31">
        <v>4301031230</v>
      </c>
      <c r="D208" s="390">
        <v>4680115882690</v>
      </c>
      <c r="E208" s="391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34"/>
      <c r="V208" s="34"/>
      <c r="W208" s="35" t="s">
        <v>68</v>
      </c>
      <c r="X208" s="381">
        <v>0</v>
      </c>
      <c r="Y208" s="382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281</v>
      </c>
      <c r="B209" s="54" t="s">
        <v>282</v>
      </c>
      <c r="C209" s="31">
        <v>4301031220</v>
      </c>
      <c r="D209" s="390">
        <v>4680115882669</v>
      </c>
      <c r="E209" s="391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3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34"/>
      <c r="V209" s="34"/>
      <c r="W209" s="35" t="s">
        <v>68</v>
      </c>
      <c r="X209" s="381">
        <v>0</v>
      </c>
      <c r="Y209" s="382">
        <f t="shared" si="31"/>
        <v>0</v>
      </c>
      <c r="Z209" s="36" t="str">
        <f>IFERROR(IF(Y209=0,"",ROUNDUP(Y209/H209,0)*0.00937),"")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283</v>
      </c>
      <c r="B210" s="54" t="s">
        <v>284</v>
      </c>
      <c r="C210" s="31">
        <v>4301031221</v>
      </c>
      <c r="D210" s="390">
        <v>4680115882676</v>
      </c>
      <c r="E210" s="391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34"/>
      <c r="V210" s="34"/>
      <c r="W210" s="35" t="s">
        <v>68</v>
      </c>
      <c r="X210" s="381">
        <v>0</v>
      </c>
      <c r="Y210" s="382">
        <f t="shared" si="31"/>
        <v>0</v>
      </c>
      <c r="Z210" s="36" t="str">
        <f>IFERROR(IF(Y210=0,"",ROUNDUP(Y210/H210,0)*0.00937),"")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285</v>
      </c>
      <c r="B211" s="54" t="s">
        <v>286</v>
      </c>
      <c r="C211" s="31">
        <v>4301031223</v>
      </c>
      <c r="D211" s="390">
        <v>4680115884014</v>
      </c>
      <c r="E211" s="391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60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287</v>
      </c>
      <c r="B212" s="54" t="s">
        <v>288</v>
      </c>
      <c r="C212" s="31">
        <v>4301031222</v>
      </c>
      <c r="D212" s="390">
        <v>4680115884007</v>
      </c>
      <c r="E212" s="391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289</v>
      </c>
      <c r="B213" s="54" t="s">
        <v>290</v>
      </c>
      <c r="C213" s="31">
        <v>4301031229</v>
      </c>
      <c r="D213" s="390">
        <v>4680115884038</v>
      </c>
      <c r="E213" s="391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291</v>
      </c>
      <c r="B214" s="54" t="s">
        <v>292</v>
      </c>
      <c r="C214" s="31">
        <v>4301031225</v>
      </c>
      <c r="D214" s="390">
        <v>4680115884021</v>
      </c>
      <c r="E214" s="391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0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idden="1" x14ac:dyDescent="0.2">
      <c r="A215" s="392"/>
      <c r="B215" s="393"/>
      <c r="C215" s="393"/>
      <c r="D215" s="393"/>
      <c r="E215" s="393"/>
      <c r="F215" s="393"/>
      <c r="G215" s="393"/>
      <c r="H215" s="393"/>
      <c r="I215" s="393"/>
      <c r="J215" s="393"/>
      <c r="K215" s="393"/>
      <c r="L215" s="393"/>
      <c r="M215" s="393"/>
      <c r="N215" s="393"/>
      <c r="O215" s="394"/>
      <c r="P215" s="387" t="s">
        <v>69</v>
      </c>
      <c r="Q215" s="388"/>
      <c r="R215" s="388"/>
      <c r="S215" s="388"/>
      <c r="T215" s="388"/>
      <c r="U215" s="388"/>
      <c r="V215" s="389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0</v>
      </c>
      <c r="Y215" s="383">
        <f>IFERROR(Y207/H207,"0")+IFERROR(Y208/H208,"0")+IFERROR(Y209/H209,"0")+IFERROR(Y210/H210,"0")+IFERROR(Y211/H211,"0")+IFERROR(Y212/H212,"0")+IFERROR(Y213/H213,"0")+IFERROR(Y214/H214,"0")</f>
        <v>0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384"/>
      <c r="AB215" s="384"/>
      <c r="AC215" s="384"/>
    </row>
    <row r="216" spans="1:68" hidden="1" x14ac:dyDescent="0.2">
      <c r="A216" s="393"/>
      <c r="B216" s="393"/>
      <c r="C216" s="393"/>
      <c r="D216" s="393"/>
      <c r="E216" s="393"/>
      <c r="F216" s="393"/>
      <c r="G216" s="393"/>
      <c r="H216" s="393"/>
      <c r="I216" s="393"/>
      <c r="J216" s="393"/>
      <c r="K216" s="393"/>
      <c r="L216" s="393"/>
      <c r="M216" s="393"/>
      <c r="N216" s="393"/>
      <c r="O216" s="394"/>
      <c r="P216" s="387" t="s">
        <v>69</v>
      </c>
      <c r="Q216" s="388"/>
      <c r="R216" s="388"/>
      <c r="S216" s="388"/>
      <c r="T216" s="388"/>
      <c r="U216" s="388"/>
      <c r="V216" s="389"/>
      <c r="W216" s="37" t="s">
        <v>68</v>
      </c>
      <c r="X216" s="383">
        <f>IFERROR(SUM(X207:X214),"0")</f>
        <v>0</v>
      </c>
      <c r="Y216" s="383">
        <f>IFERROR(SUM(Y207:Y214),"0")</f>
        <v>0</v>
      </c>
      <c r="Z216" s="37"/>
      <c r="AA216" s="384"/>
      <c r="AB216" s="384"/>
      <c r="AC216" s="384"/>
    </row>
    <row r="217" spans="1:68" ht="14.25" hidden="1" customHeight="1" x14ac:dyDescent="0.25">
      <c r="A217" s="418" t="s">
        <v>71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373"/>
      <c r="AB217" s="373"/>
      <c r="AC217" s="373"/>
    </row>
    <row r="218" spans="1:68" ht="27" hidden="1" customHeight="1" x14ac:dyDescent="0.25">
      <c r="A218" s="54" t="s">
        <v>293</v>
      </c>
      <c r="B218" s="54" t="s">
        <v>294</v>
      </c>
      <c r="C218" s="31">
        <v>4301051408</v>
      </c>
      <c r="D218" s="390">
        <v>4680115881594</v>
      </c>
      <c r="E218" s="391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34"/>
      <c r="V218" s="34"/>
      <c r="W218" s="35" t="s">
        <v>68</v>
      </c>
      <c r="X218" s="381">
        <v>0</v>
      </c>
      <c r="Y218" s="382">
        <f t="shared" ref="Y218:Y228" si="36">IFERROR(IF(X218="",0,CEILING((X218/$H218),1)*$H218),"")</f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0</v>
      </c>
      <c r="BN218" s="64">
        <f t="shared" ref="BN218:BN228" si="38">IFERROR(Y218*I218/H218,"0")</f>
        <v>0</v>
      </c>
      <c r="BO218" s="64">
        <f t="shared" ref="BO218:BO228" si="39">IFERROR(1/J218*(X218/H218),"0")</f>
        <v>0</v>
      </c>
      <c r="BP218" s="64">
        <f t="shared" ref="BP218:BP228" si="40">IFERROR(1/J218*(Y218/H218),"0")</f>
        <v>0</v>
      </c>
    </row>
    <row r="219" spans="1:68" ht="16.5" hidden="1" customHeight="1" x14ac:dyDescent="0.25">
      <c r="A219" s="54" t="s">
        <v>295</v>
      </c>
      <c r="B219" s="54" t="s">
        <v>296</v>
      </c>
      <c r="C219" s="31">
        <v>4301051754</v>
      </c>
      <c r="D219" s="390">
        <v>4680115880962</v>
      </c>
      <c r="E219" s="391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1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34"/>
      <c r="V219" s="34"/>
      <c r="W219" s="35" t="s">
        <v>68</v>
      </c>
      <c r="X219" s="381">
        <v>0</v>
      </c>
      <c r="Y219" s="382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297</v>
      </c>
      <c r="B220" s="54" t="s">
        <v>298</v>
      </c>
      <c r="C220" s="31">
        <v>4301051411</v>
      </c>
      <c r="D220" s="390">
        <v>4680115881617</v>
      </c>
      <c r="E220" s="391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3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hidden="1" customHeight="1" x14ac:dyDescent="0.25">
      <c r="A221" s="54" t="s">
        <v>299</v>
      </c>
      <c r="B221" s="54" t="s">
        <v>300</v>
      </c>
      <c r="C221" s="31">
        <v>4301051632</v>
      </c>
      <c r="D221" s="390">
        <v>4680115880573</v>
      </c>
      <c r="E221" s="391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4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34"/>
      <c r="V221" s="34"/>
      <c r="W221" s="35" t="s">
        <v>68</v>
      </c>
      <c r="X221" s="381">
        <v>0</v>
      </c>
      <c r="Y221" s="382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301</v>
      </c>
      <c r="B222" s="54" t="s">
        <v>302</v>
      </c>
      <c r="C222" s="31">
        <v>4301051407</v>
      </c>
      <c r="D222" s="390">
        <v>4680115882195</v>
      </c>
      <c r="E222" s="391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6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303</v>
      </c>
      <c r="B223" s="54" t="s">
        <v>304</v>
      </c>
      <c r="C223" s="31">
        <v>4301051752</v>
      </c>
      <c r="D223" s="390">
        <v>4680115882607</v>
      </c>
      <c r="E223" s="391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5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390">
        <v>4680115880092</v>
      </c>
      <c r="E224" s="391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34"/>
      <c r="V224" s="34"/>
      <c r="W224" s="35" t="s">
        <v>68</v>
      </c>
      <c r="X224" s="381">
        <v>200</v>
      </c>
      <c r="Y224" s="382">
        <f t="shared" si="36"/>
        <v>201.6</v>
      </c>
      <c r="Z224" s="36">
        <f t="shared" si="41"/>
        <v>0.63251999999999997</v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222.66666666666666</v>
      </c>
      <c r="BN224" s="64">
        <f t="shared" si="38"/>
        <v>224.44800000000001</v>
      </c>
      <c r="BO224" s="64">
        <f t="shared" si="39"/>
        <v>0.53418803418803418</v>
      </c>
      <c r="BP224" s="64">
        <f t="shared" si="40"/>
        <v>0.53846153846153844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390">
        <v>4680115880221</v>
      </c>
      <c r="E225" s="391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34"/>
      <c r="V225" s="34"/>
      <c r="W225" s="35" t="s">
        <v>68</v>
      </c>
      <c r="X225" s="381">
        <v>80</v>
      </c>
      <c r="Y225" s="382">
        <f t="shared" si="36"/>
        <v>81.599999999999994</v>
      </c>
      <c r="Z225" s="36">
        <f t="shared" si="41"/>
        <v>0.25602000000000003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89.066666666666677</v>
      </c>
      <c r="BN225" s="64">
        <f t="shared" si="38"/>
        <v>90.847999999999999</v>
      </c>
      <c r="BO225" s="64">
        <f t="shared" si="39"/>
        <v>0.21367521367521369</v>
      </c>
      <c r="BP225" s="64">
        <f t="shared" si="40"/>
        <v>0.21794871794871795</v>
      </c>
    </row>
    <row r="226" spans="1:68" ht="27" hidden="1" customHeight="1" x14ac:dyDescent="0.25">
      <c r="A226" s="54" t="s">
        <v>309</v>
      </c>
      <c r="B226" s="54" t="s">
        <v>310</v>
      </c>
      <c r="C226" s="31">
        <v>4301051749</v>
      </c>
      <c r="D226" s="390">
        <v>4680115882942</v>
      </c>
      <c r="E226" s="391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6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hidden="1" customHeight="1" x14ac:dyDescent="0.25">
      <c r="A227" s="54" t="s">
        <v>311</v>
      </c>
      <c r="B227" s="54" t="s">
        <v>312</v>
      </c>
      <c r="C227" s="31">
        <v>4301051753</v>
      </c>
      <c r="D227" s="390">
        <v>4680115880504</v>
      </c>
      <c r="E227" s="391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34"/>
      <c r="V227" s="34"/>
      <c r="W227" s="35" t="s">
        <v>68</v>
      </c>
      <c r="X227" s="381">
        <v>0</v>
      </c>
      <c r="Y227" s="382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313</v>
      </c>
      <c r="B228" s="54" t="s">
        <v>314</v>
      </c>
      <c r="C228" s="31">
        <v>4301051410</v>
      </c>
      <c r="D228" s="390">
        <v>4680115882164</v>
      </c>
      <c r="E228" s="391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5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34"/>
      <c r="V228" s="34"/>
      <c r="W228" s="35" t="s">
        <v>68</v>
      </c>
      <c r="X228" s="381">
        <v>0</v>
      </c>
      <c r="Y228" s="382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x14ac:dyDescent="0.2">
      <c r="A229" s="392"/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4"/>
      <c r="P229" s="387" t="s">
        <v>69</v>
      </c>
      <c r="Q229" s="388"/>
      <c r="R229" s="388"/>
      <c r="S229" s="388"/>
      <c r="T229" s="388"/>
      <c r="U229" s="388"/>
      <c r="V229" s="389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116.66666666666669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118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0.88854</v>
      </c>
      <c r="AA229" s="384"/>
      <c r="AB229" s="384"/>
      <c r="AC229" s="384"/>
    </row>
    <row r="230" spans="1:68" x14ac:dyDescent="0.2">
      <c r="A230" s="393"/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4"/>
      <c r="P230" s="387" t="s">
        <v>69</v>
      </c>
      <c r="Q230" s="388"/>
      <c r="R230" s="388"/>
      <c r="S230" s="388"/>
      <c r="T230" s="388"/>
      <c r="U230" s="388"/>
      <c r="V230" s="389"/>
      <c r="W230" s="37" t="s">
        <v>68</v>
      </c>
      <c r="X230" s="383">
        <f>IFERROR(SUM(X218:X228),"0")</f>
        <v>280</v>
      </c>
      <c r="Y230" s="383">
        <f>IFERROR(SUM(Y218:Y228),"0")</f>
        <v>283.2</v>
      </c>
      <c r="Z230" s="37"/>
      <c r="AA230" s="384"/>
      <c r="AB230" s="384"/>
      <c r="AC230" s="384"/>
    </row>
    <row r="231" spans="1:68" ht="14.25" hidden="1" customHeight="1" x14ac:dyDescent="0.25">
      <c r="A231" s="418" t="s">
        <v>164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373"/>
      <c r="AB231" s="373"/>
      <c r="AC231" s="373"/>
    </row>
    <row r="232" spans="1:68" ht="16.5" hidden="1" customHeight="1" x14ac:dyDescent="0.25">
      <c r="A232" s="54" t="s">
        <v>315</v>
      </c>
      <c r="B232" s="54" t="s">
        <v>316</v>
      </c>
      <c r="C232" s="31">
        <v>4301060404</v>
      </c>
      <c r="D232" s="390">
        <v>4680115882874</v>
      </c>
      <c r="E232" s="391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62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hidden="1" customHeight="1" x14ac:dyDescent="0.25">
      <c r="A233" s="54" t="s">
        <v>315</v>
      </c>
      <c r="B233" s="54" t="s">
        <v>317</v>
      </c>
      <c r="C233" s="31">
        <v>4301060360</v>
      </c>
      <c r="D233" s="390">
        <v>4680115882874</v>
      </c>
      <c r="E233" s="391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6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hidden="1" customHeight="1" x14ac:dyDescent="0.25">
      <c r="A234" s="54" t="s">
        <v>318</v>
      </c>
      <c r="B234" s="54" t="s">
        <v>319</v>
      </c>
      <c r="C234" s="31">
        <v>4301060359</v>
      </c>
      <c r="D234" s="390">
        <v>4680115884434</v>
      </c>
      <c r="E234" s="391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hidden="1" customHeight="1" x14ac:dyDescent="0.25">
      <c r="A235" s="54" t="s">
        <v>320</v>
      </c>
      <c r="B235" s="54" t="s">
        <v>321</v>
      </c>
      <c r="C235" s="31">
        <v>4301060375</v>
      </c>
      <c r="D235" s="390">
        <v>4680115880818</v>
      </c>
      <c r="E235" s="391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62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322</v>
      </c>
      <c r="B236" s="54" t="s">
        <v>323</v>
      </c>
      <c r="C236" s="31">
        <v>4301060389</v>
      </c>
      <c r="D236" s="390">
        <v>4680115880801</v>
      </c>
      <c r="E236" s="391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49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392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394"/>
      <c r="P237" s="387" t="s">
        <v>69</v>
      </c>
      <c r="Q237" s="388"/>
      <c r="R237" s="388"/>
      <c r="S237" s="388"/>
      <c r="T237" s="388"/>
      <c r="U237" s="388"/>
      <c r="V237" s="389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394"/>
      <c r="P238" s="387" t="s">
        <v>69</v>
      </c>
      <c r="Q238" s="388"/>
      <c r="R238" s="388"/>
      <c r="S238" s="388"/>
      <c r="T238" s="388"/>
      <c r="U238" s="388"/>
      <c r="V238" s="389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hidden="1" customHeight="1" x14ac:dyDescent="0.25">
      <c r="A239" s="425" t="s">
        <v>324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75"/>
      <c r="AB239" s="375"/>
      <c r="AC239" s="375"/>
    </row>
    <row r="240" spans="1:68" ht="14.25" hidden="1" customHeight="1" x14ac:dyDescent="0.25">
      <c r="A240" s="418" t="s">
        <v>109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373"/>
      <c r="AB240" s="373"/>
      <c r="AC240" s="373"/>
    </row>
    <row r="241" spans="1:68" ht="27" hidden="1" customHeight="1" x14ac:dyDescent="0.25">
      <c r="A241" s="54" t="s">
        <v>325</v>
      </c>
      <c r="B241" s="54" t="s">
        <v>326</v>
      </c>
      <c r="C241" s="31">
        <v>4301011945</v>
      </c>
      <c r="D241" s="390">
        <v>4680115884274</v>
      </c>
      <c r="E241" s="391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70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hidden="1" customHeight="1" x14ac:dyDescent="0.25">
      <c r="A242" s="54" t="s">
        <v>325</v>
      </c>
      <c r="B242" s="54" t="s">
        <v>327</v>
      </c>
      <c r="C242" s="31">
        <v>4301011717</v>
      </c>
      <c r="D242" s="390">
        <v>4680115884274</v>
      </c>
      <c r="E242" s="391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47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hidden="1" customHeight="1" x14ac:dyDescent="0.25">
      <c r="A243" s="54" t="s">
        <v>328</v>
      </c>
      <c r="B243" s="54" t="s">
        <v>329</v>
      </c>
      <c r="C243" s="31">
        <v>4301011719</v>
      </c>
      <c r="D243" s="390">
        <v>4680115884298</v>
      </c>
      <c r="E243" s="391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7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330</v>
      </c>
      <c r="B244" s="54" t="s">
        <v>331</v>
      </c>
      <c r="C244" s="31">
        <v>4301011944</v>
      </c>
      <c r="D244" s="390">
        <v>4680115884250</v>
      </c>
      <c r="E244" s="391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43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330</v>
      </c>
      <c r="B245" s="54" t="s">
        <v>332</v>
      </c>
      <c r="C245" s="31">
        <v>4301011733</v>
      </c>
      <c r="D245" s="390">
        <v>4680115884250</v>
      </c>
      <c r="E245" s="391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333</v>
      </c>
      <c r="B246" s="54" t="s">
        <v>334</v>
      </c>
      <c r="C246" s="31">
        <v>4301011718</v>
      </c>
      <c r="D246" s="390">
        <v>4680115884281</v>
      </c>
      <c r="E246" s="391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54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335</v>
      </c>
      <c r="B247" s="54" t="s">
        <v>336</v>
      </c>
      <c r="C247" s="31">
        <v>4301011720</v>
      </c>
      <c r="D247" s="390">
        <v>4680115884199</v>
      </c>
      <c r="E247" s="391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337</v>
      </c>
      <c r="B248" s="54" t="s">
        <v>338</v>
      </c>
      <c r="C248" s="31">
        <v>4301011716</v>
      </c>
      <c r="D248" s="390">
        <v>4680115884267</v>
      </c>
      <c r="E248" s="391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2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idden="1" x14ac:dyDescent="0.2">
      <c r="A249" s="392"/>
      <c r="B249" s="393"/>
      <c r="C249" s="393"/>
      <c r="D249" s="393"/>
      <c r="E249" s="393"/>
      <c r="F249" s="393"/>
      <c r="G249" s="393"/>
      <c r="H249" s="393"/>
      <c r="I249" s="393"/>
      <c r="J249" s="393"/>
      <c r="K249" s="393"/>
      <c r="L249" s="393"/>
      <c r="M249" s="393"/>
      <c r="N249" s="393"/>
      <c r="O249" s="394"/>
      <c r="P249" s="387" t="s">
        <v>69</v>
      </c>
      <c r="Q249" s="388"/>
      <c r="R249" s="388"/>
      <c r="S249" s="388"/>
      <c r="T249" s="388"/>
      <c r="U249" s="388"/>
      <c r="V249" s="389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hidden="1" x14ac:dyDescent="0.2">
      <c r="A250" s="393"/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4"/>
      <c r="P250" s="387" t="s">
        <v>69</v>
      </c>
      <c r="Q250" s="388"/>
      <c r="R250" s="388"/>
      <c r="S250" s="388"/>
      <c r="T250" s="388"/>
      <c r="U250" s="388"/>
      <c r="V250" s="389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hidden="1" customHeight="1" x14ac:dyDescent="0.25">
      <c r="A251" s="425" t="s">
        <v>339</v>
      </c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393"/>
      <c r="P251" s="393"/>
      <c r="Q251" s="393"/>
      <c r="R251" s="393"/>
      <c r="S251" s="393"/>
      <c r="T251" s="393"/>
      <c r="U251" s="393"/>
      <c r="V251" s="393"/>
      <c r="W251" s="393"/>
      <c r="X251" s="393"/>
      <c r="Y251" s="393"/>
      <c r="Z251" s="393"/>
      <c r="AA251" s="375"/>
      <c r="AB251" s="375"/>
      <c r="AC251" s="375"/>
    </row>
    <row r="252" spans="1:68" ht="14.25" hidden="1" customHeight="1" x14ac:dyDescent="0.25">
      <c r="A252" s="418" t="s">
        <v>109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373"/>
      <c r="AB252" s="373"/>
      <c r="AC252" s="373"/>
    </row>
    <row r="253" spans="1:68" ht="27" hidden="1" customHeight="1" x14ac:dyDescent="0.25">
      <c r="A253" s="54" t="s">
        <v>340</v>
      </c>
      <c r="B253" s="54" t="s">
        <v>341</v>
      </c>
      <c r="C253" s="31">
        <v>4301011942</v>
      </c>
      <c r="D253" s="390">
        <v>4680115884137</v>
      </c>
      <c r="E253" s="391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73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hidden="1" customHeight="1" x14ac:dyDescent="0.25">
      <c r="A254" s="54" t="s">
        <v>340</v>
      </c>
      <c r="B254" s="54" t="s">
        <v>342</v>
      </c>
      <c r="C254" s="31">
        <v>4301011826</v>
      </c>
      <c r="D254" s="390">
        <v>4680115884137</v>
      </c>
      <c r="E254" s="391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64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343</v>
      </c>
      <c r="B255" s="54" t="s">
        <v>344</v>
      </c>
      <c r="C255" s="31">
        <v>4301011724</v>
      </c>
      <c r="D255" s="390">
        <v>4680115884236</v>
      </c>
      <c r="E255" s="391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345</v>
      </c>
      <c r="B256" s="54" t="s">
        <v>346</v>
      </c>
      <c r="C256" s="31">
        <v>4301011721</v>
      </c>
      <c r="D256" s="390">
        <v>4680115884175</v>
      </c>
      <c r="E256" s="391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6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347</v>
      </c>
      <c r="B257" s="54" t="s">
        <v>348</v>
      </c>
      <c r="C257" s="31">
        <v>4301011824</v>
      </c>
      <c r="D257" s="390">
        <v>4680115884144</v>
      </c>
      <c r="E257" s="391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6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349</v>
      </c>
      <c r="B258" s="54" t="s">
        <v>350</v>
      </c>
      <c r="C258" s="31">
        <v>4301011963</v>
      </c>
      <c r="D258" s="390">
        <v>4680115885288</v>
      </c>
      <c r="E258" s="391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351</v>
      </c>
      <c r="B259" s="54" t="s">
        <v>352</v>
      </c>
      <c r="C259" s="31">
        <v>4301011726</v>
      </c>
      <c r="D259" s="390">
        <v>4680115884182</v>
      </c>
      <c r="E259" s="391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8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353</v>
      </c>
      <c r="B260" s="54" t="s">
        <v>354</v>
      </c>
      <c r="C260" s="31">
        <v>4301011722</v>
      </c>
      <c r="D260" s="390">
        <v>4680115884205</v>
      </c>
      <c r="E260" s="391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6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idden="1" x14ac:dyDescent="0.2">
      <c r="A261" s="392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394"/>
      <c r="P261" s="387" t="s">
        <v>69</v>
      </c>
      <c r="Q261" s="388"/>
      <c r="R261" s="388"/>
      <c r="S261" s="388"/>
      <c r="T261" s="388"/>
      <c r="U261" s="388"/>
      <c r="V261" s="389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hidden="1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394"/>
      <c r="P262" s="387" t="s">
        <v>69</v>
      </c>
      <c r="Q262" s="388"/>
      <c r="R262" s="388"/>
      <c r="S262" s="388"/>
      <c r="T262" s="388"/>
      <c r="U262" s="388"/>
      <c r="V262" s="389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hidden="1" customHeight="1" x14ac:dyDescent="0.25">
      <c r="A263" s="425" t="s">
        <v>355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5"/>
      <c r="AB263" s="375"/>
      <c r="AC263" s="375"/>
    </row>
    <row r="264" spans="1:68" ht="14.25" hidden="1" customHeight="1" x14ac:dyDescent="0.25">
      <c r="A264" s="418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hidden="1" customHeight="1" x14ac:dyDescent="0.25">
      <c r="A265" s="54" t="s">
        <v>356</v>
      </c>
      <c r="B265" s="54" t="s">
        <v>357</v>
      </c>
      <c r="C265" s="31">
        <v>4301011855</v>
      </c>
      <c r="D265" s="390">
        <v>4680115885837</v>
      </c>
      <c r="E265" s="391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4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358</v>
      </c>
      <c r="B266" s="54" t="s">
        <v>359</v>
      </c>
      <c r="C266" s="31">
        <v>4301011850</v>
      </c>
      <c r="D266" s="390">
        <v>4680115885806</v>
      </c>
      <c r="E266" s="391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44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360</v>
      </c>
      <c r="B267" s="54" t="s">
        <v>361</v>
      </c>
      <c r="C267" s="31">
        <v>4301011853</v>
      </c>
      <c r="D267" s="390">
        <v>4680115885851</v>
      </c>
      <c r="E267" s="391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5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362</v>
      </c>
      <c r="B268" s="54" t="s">
        <v>363</v>
      </c>
      <c r="C268" s="31">
        <v>4301011852</v>
      </c>
      <c r="D268" s="390">
        <v>4680115885844</v>
      </c>
      <c r="E268" s="391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5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hidden="1" customHeight="1" x14ac:dyDescent="0.25">
      <c r="A269" s="54" t="s">
        <v>364</v>
      </c>
      <c r="B269" s="54" t="s">
        <v>365</v>
      </c>
      <c r="C269" s="31">
        <v>4301011851</v>
      </c>
      <c r="D269" s="390">
        <v>4680115885820</v>
      </c>
      <c r="E269" s="391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392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394"/>
      <c r="P270" s="387" t="s">
        <v>69</v>
      </c>
      <c r="Q270" s="388"/>
      <c r="R270" s="388"/>
      <c r="S270" s="388"/>
      <c r="T270" s="388"/>
      <c r="U270" s="388"/>
      <c r="V270" s="389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hidden="1" x14ac:dyDescent="0.2">
      <c r="A271" s="393"/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4"/>
      <c r="P271" s="387" t="s">
        <v>69</v>
      </c>
      <c r="Q271" s="388"/>
      <c r="R271" s="388"/>
      <c r="S271" s="388"/>
      <c r="T271" s="388"/>
      <c r="U271" s="388"/>
      <c r="V271" s="389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hidden="1" customHeight="1" x14ac:dyDescent="0.25">
      <c r="A272" s="425" t="s">
        <v>366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75"/>
      <c r="AB272" s="375"/>
      <c r="AC272" s="375"/>
    </row>
    <row r="273" spans="1:68" ht="14.25" hidden="1" customHeight="1" x14ac:dyDescent="0.25">
      <c r="A273" s="418" t="s">
        <v>109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373"/>
      <c r="AB273" s="373"/>
      <c r="AC273" s="373"/>
    </row>
    <row r="274" spans="1:68" ht="27" hidden="1" customHeight="1" x14ac:dyDescent="0.25">
      <c r="A274" s="54" t="s">
        <v>367</v>
      </c>
      <c r="B274" s="54" t="s">
        <v>368</v>
      </c>
      <c r="C274" s="31">
        <v>4301011876</v>
      </c>
      <c r="D274" s="390">
        <v>4680115885707</v>
      </c>
      <c r="E274" s="391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6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392"/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4"/>
      <c r="P275" s="387" t="s">
        <v>69</v>
      </c>
      <c r="Q275" s="388"/>
      <c r="R275" s="388"/>
      <c r="S275" s="388"/>
      <c r="T275" s="388"/>
      <c r="U275" s="388"/>
      <c r="V275" s="389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hidden="1" x14ac:dyDescent="0.2">
      <c r="A276" s="393"/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4"/>
      <c r="P276" s="387" t="s">
        <v>69</v>
      </c>
      <c r="Q276" s="388"/>
      <c r="R276" s="388"/>
      <c r="S276" s="388"/>
      <c r="T276" s="388"/>
      <c r="U276" s="388"/>
      <c r="V276" s="389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hidden="1" customHeight="1" x14ac:dyDescent="0.25">
      <c r="A277" s="425" t="s">
        <v>369</v>
      </c>
      <c r="B277" s="393"/>
      <c r="C277" s="393"/>
      <c r="D277" s="393"/>
      <c r="E277" s="393"/>
      <c r="F277" s="393"/>
      <c r="G277" s="393"/>
      <c r="H277" s="393"/>
      <c r="I277" s="393"/>
      <c r="J277" s="393"/>
      <c r="K277" s="393"/>
      <c r="L277" s="393"/>
      <c r="M277" s="393"/>
      <c r="N277" s="393"/>
      <c r="O277" s="393"/>
      <c r="P277" s="393"/>
      <c r="Q277" s="393"/>
      <c r="R277" s="393"/>
      <c r="S277" s="393"/>
      <c r="T277" s="393"/>
      <c r="U277" s="393"/>
      <c r="V277" s="393"/>
      <c r="W277" s="393"/>
      <c r="X277" s="393"/>
      <c r="Y277" s="393"/>
      <c r="Z277" s="393"/>
      <c r="AA277" s="375"/>
      <c r="AB277" s="375"/>
      <c r="AC277" s="375"/>
    </row>
    <row r="278" spans="1:68" ht="14.25" hidden="1" customHeight="1" x14ac:dyDescent="0.25">
      <c r="A278" s="418" t="s">
        <v>109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373"/>
      <c r="AB278" s="373"/>
      <c r="AC278" s="373"/>
    </row>
    <row r="279" spans="1:68" ht="27" hidden="1" customHeight="1" x14ac:dyDescent="0.25">
      <c r="A279" s="54" t="s">
        <v>370</v>
      </c>
      <c r="B279" s="54" t="s">
        <v>371</v>
      </c>
      <c r="C279" s="31">
        <v>4301011223</v>
      </c>
      <c r="D279" s="390">
        <v>4607091383423</v>
      </c>
      <c r="E279" s="391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6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372</v>
      </c>
      <c r="B280" s="54" t="s">
        <v>373</v>
      </c>
      <c r="C280" s="31">
        <v>4301011879</v>
      </c>
      <c r="D280" s="390">
        <v>4680115885691</v>
      </c>
      <c r="E280" s="391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5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4301011878</v>
      </c>
      <c r="D281" s="390">
        <v>4680115885660</v>
      </c>
      <c r="E281" s="391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52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392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4"/>
      <c r="P282" s="387" t="s">
        <v>69</v>
      </c>
      <c r="Q282" s="388"/>
      <c r="R282" s="388"/>
      <c r="S282" s="388"/>
      <c r="T282" s="388"/>
      <c r="U282" s="388"/>
      <c r="V282" s="389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hidden="1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394"/>
      <c r="P283" s="387" t="s">
        <v>69</v>
      </c>
      <c r="Q283" s="388"/>
      <c r="R283" s="388"/>
      <c r="S283" s="388"/>
      <c r="T283" s="388"/>
      <c r="U283" s="388"/>
      <c r="V283" s="389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hidden="1" customHeight="1" x14ac:dyDescent="0.25">
      <c r="A284" s="425" t="s">
        <v>376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5"/>
      <c r="AB284" s="375"/>
      <c r="AC284" s="375"/>
    </row>
    <row r="285" spans="1:68" ht="14.25" hidden="1" customHeight="1" x14ac:dyDescent="0.25">
      <c r="A285" s="418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hidden="1" customHeight="1" x14ac:dyDescent="0.25">
      <c r="A286" s="54" t="s">
        <v>377</v>
      </c>
      <c r="B286" s="54" t="s">
        <v>378</v>
      </c>
      <c r="C286" s="31">
        <v>4301051409</v>
      </c>
      <c r="D286" s="390">
        <v>4680115881556</v>
      </c>
      <c r="E286" s="391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51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hidden="1" customHeight="1" x14ac:dyDescent="0.25">
      <c r="A287" s="54" t="s">
        <v>379</v>
      </c>
      <c r="B287" s="54" t="s">
        <v>380</v>
      </c>
      <c r="C287" s="31">
        <v>4301051506</v>
      </c>
      <c r="D287" s="390">
        <v>4680115881037</v>
      </c>
      <c r="E287" s="391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5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381</v>
      </c>
      <c r="B288" s="54" t="s">
        <v>382</v>
      </c>
      <c r="C288" s="31">
        <v>4301051487</v>
      </c>
      <c r="D288" s="390">
        <v>4680115881228</v>
      </c>
      <c r="E288" s="391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75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383</v>
      </c>
      <c r="B289" s="54" t="s">
        <v>384</v>
      </c>
      <c r="C289" s="31">
        <v>4301051384</v>
      </c>
      <c r="D289" s="390">
        <v>4680115881211</v>
      </c>
      <c r="E289" s="391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55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385</v>
      </c>
      <c r="B290" s="54" t="s">
        <v>386</v>
      </c>
      <c r="C290" s="31">
        <v>4301051378</v>
      </c>
      <c r="D290" s="390">
        <v>4680115881020</v>
      </c>
      <c r="E290" s="391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41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392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394"/>
      <c r="P291" s="387" t="s">
        <v>69</v>
      </c>
      <c r="Q291" s="388"/>
      <c r="R291" s="388"/>
      <c r="S291" s="388"/>
      <c r="T291" s="388"/>
      <c r="U291" s="388"/>
      <c r="V291" s="389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394"/>
      <c r="P292" s="387" t="s">
        <v>69</v>
      </c>
      <c r="Q292" s="388"/>
      <c r="R292" s="388"/>
      <c r="S292" s="388"/>
      <c r="T292" s="388"/>
      <c r="U292" s="388"/>
      <c r="V292" s="389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hidden="1" customHeight="1" x14ac:dyDescent="0.25">
      <c r="A293" s="425" t="s">
        <v>387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75"/>
      <c r="AB293" s="375"/>
      <c r="AC293" s="375"/>
    </row>
    <row r="294" spans="1:68" ht="14.25" hidden="1" customHeight="1" x14ac:dyDescent="0.25">
      <c r="A294" s="418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hidden="1" customHeight="1" x14ac:dyDescent="0.25">
      <c r="A295" s="54" t="s">
        <v>388</v>
      </c>
      <c r="B295" s="54" t="s">
        <v>389</v>
      </c>
      <c r="C295" s="31">
        <v>4301051731</v>
      </c>
      <c r="D295" s="390">
        <v>4680115884618</v>
      </c>
      <c r="E295" s="391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702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idden="1" x14ac:dyDescent="0.2">
      <c r="A296" s="392"/>
      <c r="B296" s="393"/>
      <c r="C296" s="393"/>
      <c r="D296" s="393"/>
      <c r="E296" s="393"/>
      <c r="F296" s="393"/>
      <c r="G296" s="393"/>
      <c r="H296" s="393"/>
      <c r="I296" s="393"/>
      <c r="J296" s="393"/>
      <c r="K296" s="393"/>
      <c r="L296" s="393"/>
      <c r="M296" s="393"/>
      <c r="N296" s="393"/>
      <c r="O296" s="394"/>
      <c r="P296" s="387" t="s">
        <v>69</v>
      </c>
      <c r="Q296" s="388"/>
      <c r="R296" s="388"/>
      <c r="S296" s="388"/>
      <c r="T296" s="388"/>
      <c r="U296" s="388"/>
      <c r="V296" s="389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hidden="1" x14ac:dyDescent="0.2">
      <c r="A297" s="39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394"/>
      <c r="P297" s="387" t="s">
        <v>69</v>
      </c>
      <c r="Q297" s="388"/>
      <c r="R297" s="388"/>
      <c r="S297" s="388"/>
      <c r="T297" s="388"/>
      <c r="U297" s="388"/>
      <c r="V297" s="389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hidden="1" customHeight="1" x14ac:dyDescent="0.25">
      <c r="A298" s="425" t="s">
        <v>390</v>
      </c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393"/>
      <c r="P298" s="393"/>
      <c r="Q298" s="393"/>
      <c r="R298" s="393"/>
      <c r="S298" s="393"/>
      <c r="T298" s="393"/>
      <c r="U298" s="393"/>
      <c r="V298" s="393"/>
      <c r="W298" s="393"/>
      <c r="X298" s="393"/>
      <c r="Y298" s="393"/>
      <c r="Z298" s="393"/>
      <c r="AA298" s="375"/>
      <c r="AB298" s="375"/>
      <c r="AC298" s="375"/>
    </row>
    <row r="299" spans="1:68" ht="14.25" hidden="1" customHeight="1" x14ac:dyDescent="0.25">
      <c r="A299" s="418" t="s">
        <v>109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3"/>
      <c r="AB299" s="373"/>
      <c r="AC299" s="373"/>
    </row>
    <row r="300" spans="1:68" ht="27" hidden="1" customHeight="1" x14ac:dyDescent="0.25">
      <c r="A300" s="54" t="s">
        <v>391</v>
      </c>
      <c r="B300" s="54" t="s">
        <v>392</v>
      </c>
      <c r="C300" s="31">
        <v>4301011593</v>
      </c>
      <c r="D300" s="390">
        <v>4680115882973</v>
      </c>
      <c r="E300" s="391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5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392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394"/>
      <c r="P301" s="387" t="s">
        <v>69</v>
      </c>
      <c r="Q301" s="388"/>
      <c r="R301" s="388"/>
      <c r="S301" s="388"/>
      <c r="T301" s="388"/>
      <c r="U301" s="388"/>
      <c r="V301" s="389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hidden="1" x14ac:dyDescent="0.2">
      <c r="A302" s="393"/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4"/>
      <c r="P302" s="387" t="s">
        <v>69</v>
      </c>
      <c r="Q302" s="388"/>
      <c r="R302" s="388"/>
      <c r="S302" s="388"/>
      <c r="T302" s="388"/>
      <c r="U302" s="388"/>
      <c r="V302" s="389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hidden="1" customHeight="1" x14ac:dyDescent="0.25">
      <c r="A303" s="418" t="s">
        <v>63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73"/>
      <c r="AB303" s="373"/>
      <c r="AC303" s="373"/>
    </row>
    <row r="304" spans="1:68" ht="27" hidden="1" customHeight="1" x14ac:dyDescent="0.25">
      <c r="A304" s="54" t="s">
        <v>393</v>
      </c>
      <c r="B304" s="54" t="s">
        <v>394</v>
      </c>
      <c r="C304" s="31">
        <v>4301031305</v>
      </c>
      <c r="D304" s="390">
        <v>4607091389845</v>
      </c>
      <c r="E304" s="391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6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hidden="1" customHeight="1" x14ac:dyDescent="0.25">
      <c r="A305" s="54" t="s">
        <v>395</v>
      </c>
      <c r="B305" s="54" t="s">
        <v>396</v>
      </c>
      <c r="C305" s="31">
        <v>4301031306</v>
      </c>
      <c r="D305" s="390">
        <v>4680115882881</v>
      </c>
      <c r="E305" s="391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392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394"/>
      <c r="P306" s="387" t="s">
        <v>69</v>
      </c>
      <c r="Q306" s="388"/>
      <c r="R306" s="388"/>
      <c r="S306" s="388"/>
      <c r="T306" s="388"/>
      <c r="U306" s="388"/>
      <c r="V306" s="389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hidden="1" x14ac:dyDescent="0.2">
      <c r="A307" s="393"/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4"/>
      <c r="P307" s="387" t="s">
        <v>69</v>
      </c>
      <c r="Q307" s="388"/>
      <c r="R307" s="388"/>
      <c r="S307" s="388"/>
      <c r="T307" s="388"/>
      <c r="U307" s="388"/>
      <c r="V307" s="389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hidden="1" customHeight="1" x14ac:dyDescent="0.25">
      <c r="A308" s="425" t="s">
        <v>397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75"/>
      <c r="AB308" s="375"/>
      <c r="AC308" s="375"/>
    </row>
    <row r="309" spans="1:68" ht="14.25" hidden="1" customHeight="1" x14ac:dyDescent="0.25">
      <c r="A309" s="418" t="s">
        <v>109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373"/>
      <c r="AB309" s="373"/>
      <c r="AC309" s="373"/>
    </row>
    <row r="310" spans="1:68" ht="27" hidden="1" customHeight="1" x14ac:dyDescent="0.25">
      <c r="A310" s="54" t="s">
        <v>398</v>
      </c>
      <c r="B310" s="54" t="s">
        <v>399</v>
      </c>
      <c r="C310" s="31">
        <v>4301012024</v>
      </c>
      <c r="D310" s="390">
        <v>4680115885615</v>
      </c>
      <c r="E310" s="391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57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hidden="1" customHeight="1" x14ac:dyDescent="0.25">
      <c r="A311" s="54" t="s">
        <v>400</v>
      </c>
      <c r="B311" s="54" t="s">
        <v>401</v>
      </c>
      <c r="C311" s="31">
        <v>4301011858</v>
      </c>
      <c r="D311" s="390">
        <v>4680115885646</v>
      </c>
      <c r="E311" s="391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5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402</v>
      </c>
      <c r="B312" s="54" t="s">
        <v>403</v>
      </c>
      <c r="C312" s="31">
        <v>4301012016</v>
      </c>
      <c r="D312" s="390">
        <v>4680115885554</v>
      </c>
      <c r="E312" s="391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48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404</v>
      </c>
      <c r="B313" s="54" t="s">
        <v>405</v>
      </c>
      <c r="C313" s="31">
        <v>4301011857</v>
      </c>
      <c r="D313" s="390">
        <v>4680115885622</v>
      </c>
      <c r="E313" s="391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77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406</v>
      </c>
      <c r="B314" s="54" t="s">
        <v>407</v>
      </c>
      <c r="C314" s="31">
        <v>4301011573</v>
      </c>
      <c r="D314" s="390">
        <v>4680115881938</v>
      </c>
      <c r="E314" s="391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66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408</v>
      </c>
      <c r="B315" s="54" t="s">
        <v>409</v>
      </c>
      <c r="C315" s="31">
        <v>4301010944</v>
      </c>
      <c r="D315" s="390">
        <v>4607091387346</v>
      </c>
      <c r="E315" s="391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43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hidden="1" customHeight="1" x14ac:dyDescent="0.25">
      <c r="A316" s="54" t="s">
        <v>410</v>
      </c>
      <c r="B316" s="54" t="s">
        <v>411</v>
      </c>
      <c r="C316" s="31">
        <v>4301011859</v>
      </c>
      <c r="D316" s="390">
        <v>4680115885608</v>
      </c>
      <c r="E316" s="391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42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idden="1" x14ac:dyDescent="0.2">
      <c r="A317" s="392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4"/>
      <c r="P317" s="387" t="s">
        <v>69</v>
      </c>
      <c r="Q317" s="388"/>
      <c r="R317" s="388"/>
      <c r="S317" s="388"/>
      <c r="T317" s="388"/>
      <c r="U317" s="388"/>
      <c r="V317" s="389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hidden="1" x14ac:dyDescent="0.2">
      <c r="A318" s="393"/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4"/>
      <c r="P318" s="387" t="s">
        <v>69</v>
      </c>
      <c r="Q318" s="388"/>
      <c r="R318" s="388"/>
      <c r="S318" s="388"/>
      <c r="T318" s="388"/>
      <c r="U318" s="388"/>
      <c r="V318" s="389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hidden="1" customHeight="1" x14ac:dyDescent="0.25">
      <c r="A319" s="418" t="s">
        <v>63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373"/>
      <c r="AB319" s="373"/>
      <c r="AC319" s="373"/>
    </row>
    <row r="320" spans="1:68" ht="27" hidden="1" customHeight="1" x14ac:dyDescent="0.25">
      <c r="A320" s="54" t="s">
        <v>412</v>
      </c>
      <c r="B320" s="54" t="s">
        <v>413</v>
      </c>
      <c r="C320" s="31">
        <v>4301030878</v>
      </c>
      <c r="D320" s="390">
        <v>4607091387193</v>
      </c>
      <c r="E320" s="391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6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414</v>
      </c>
      <c r="B321" s="54" t="s">
        <v>415</v>
      </c>
      <c r="C321" s="31">
        <v>4301031153</v>
      </c>
      <c r="D321" s="390">
        <v>4607091387230</v>
      </c>
      <c r="E321" s="391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416</v>
      </c>
      <c r="B322" s="54" t="s">
        <v>417</v>
      </c>
      <c r="C322" s="31">
        <v>4301031154</v>
      </c>
      <c r="D322" s="390">
        <v>4607091387292</v>
      </c>
      <c r="E322" s="391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60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418</v>
      </c>
      <c r="B323" s="54" t="s">
        <v>419</v>
      </c>
      <c r="C323" s="31">
        <v>4301031152</v>
      </c>
      <c r="D323" s="390">
        <v>4607091387285</v>
      </c>
      <c r="E323" s="391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6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392"/>
      <c r="B324" s="393"/>
      <c r="C324" s="393"/>
      <c r="D324" s="393"/>
      <c r="E324" s="393"/>
      <c r="F324" s="393"/>
      <c r="G324" s="393"/>
      <c r="H324" s="393"/>
      <c r="I324" s="393"/>
      <c r="J324" s="393"/>
      <c r="K324" s="393"/>
      <c r="L324" s="393"/>
      <c r="M324" s="393"/>
      <c r="N324" s="393"/>
      <c r="O324" s="394"/>
      <c r="P324" s="387" t="s">
        <v>69</v>
      </c>
      <c r="Q324" s="388"/>
      <c r="R324" s="388"/>
      <c r="S324" s="388"/>
      <c r="T324" s="388"/>
      <c r="U324" s="388"/>
      <c r="V324" s="389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hidden="1" x14ac:dyDescent="0.2">
      <c r="A325" s="39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394"/>
      <c r="P325" s="387" t="s">
        <v>69</v>
      </c>
      <c r="Q325" s="388"/>
      <c r="R325" s="388"/>
      <c r="S325" s="388"/>
      <c r="T325" s="388"/>
      <c r="U325" s="388"/>
      <c r="V325" s="389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hidden="1" customHeight="1" x14ac:dyDescent="0.25">
      <c r="A326" s="418" t="s">
        <v>71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390">
        <v>4607091387766</v>
      </c>
      <c r="E327" s="391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7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34"/>
      <c r="V327" s="34"/>
      <c r="W327" s="35" t="s">
        <v>68</v>
      </c>
      <c r="X327" s="381">
        <v>150</v>
      </c>
      <c r="Y327" s="382">
        <f t="shared" ref="Y327:Y332" si="57">IFERROR(IF(X327="",0,CEILING((X327/$H327),1)*$H327),"")</f>
        <v>156</v>
      </c>
      <c r="Z327" s="36">
        <f>IFERROR(IF(Y327=0,"",ROUNDUP(Y327/H327,0)*0.02175),"")</f>
        <v>0.43499999999999994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160.73076923076923</v>
      </c>
      <c r="BN327" s="64">
        <f t="shared" ref="BN327:BN332" si="59">IFERROR(Y327*I327/H327,"0")</f>
        <v>167.16000000000003</v>
      </c>
      <c r="BO327" s="64">
        <f t="shared" ref="BO327:BO332" si="60">IFERROR(1/J327*(X327/H327),"0")</f>
        <v>0.34340659340659335</v>
      </c>
      <c r="BP327" s="64">
        <f t="shared" ref="BP327:BP332" si="61">IFERROR(1/J327*(Y327/H327),"0")</f>
        <v>0.3571428571428571</v>
      </c>
    </row>
    <row r="328" spans="1:68" ht="27" hidden="1" customHeight="1" x14ac:dyDescent="0.25">
      <c r="A328" s="54" t="s">
        <v>422</v>
      </c>
      <c r="B328" s="54" t="s">
        <v>423</v>
      </c>
      <c r="C328" s="31">
        <v>4301051116</v>
      </c>
      <c r="D328" s="390">
        <v>4607091387957</v>
      </c>
      <c r="E328" s="391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40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424</v>
      </c>
      <c r="B329" s="54" t="s">
        <v>425</v>
      </c>
      <c r="C329" s="31">
        <v>4301051115</v>
      </c>
      <c r="D329" s="390">
        <v>4607091387964</v>
      </c>
      <c r="E329" s="391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4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426</v>
      </c>
      <c r="B330" s="54" t="s">
        <v>427</v>
      </c>
      <c r="C330" s="31">
        <v>4301051705</v>
      </c>
      <c r="D330" s="390">
        <v>4680115884588</v>
      </c>
      <c r="E330" s="391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hidden="1" customHeight="1" x14ac:dyDescent="0.25">
      <c r="A331" s="54" t="s">
        <v>428</v>
      </c>
      <c r="B331" s="54" t="s">
        <v>429</v>
      </c>
      <c r="C331" s="31">
        <v>4301051130</v>
      </c>
      <c r="D331" s="390">
        <v>4607091387537</v>
      </c>
      <c r="E331" s="391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hidden="1" customHeight="1" x14ac:dyDescent="0.25">
      <c r="A332" s="54" t="s">
        <v>430</v>
      </c>
      <c r="B332" s="54" t="s">
        <v>431</v>
      </c>
      <c r="C332" s="31">
        <v>4301051132</v>
      </c>
      <c r="D332" s="390">
        <v>4607091387513</v>
      </c>
      <c r="E332" s="391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92"/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4"/>
      <c r="P333" s="387" t="s">
        <v>69</v>
      </c>
      <c r="Q333" s="388"/>
      <c r="R333" s="388"/>
      <c r="S333" s="388"/>
      <c r="T333" s="388"/>
      <c r="U333" s="388"/>
      <c r="V333" s="389"/>
      <c r="W333" s="37" t="s">
        <v>70</v>
      </c>
      <c r="X333" s="383">
        <f>IFERROR(X327/H327,"0")+IFERROR(X328/H328,"0")+IFERROR(X329/H329,"0")+IFERROR(X330/H330,"0")+IFERROR(X331/H331,"0")+IFERROR(X332/H332,"0")</f>
        <v>19.23076923076923</v>
      </c>
      <c r="Y333" s="383">
        <f>IFERROR(Y327/H327,"0")+IFERROR(Y328/H328,"0")+IFERROR(Y329/H329,"0")+IFERROR(Y330/H330,"0")+IFERROR(Y331/H331,"0")+IFERROR(Y332/H332,"0")</f>
        <v>20</v>
      </c>
      <c r="Z333" s="383">
        <f>IFERROR(IF(Z327="",0,Z327),"0")+IFERROR(IF(Z328="",0,Z328),"0")+IFERROR(IF(Z329="",0,Z329),"0")+IFERROR(IF(Z330="",0,Z330),"0")+IFERROR(IF(Z331="",0,Z331),"0")+IFERROR(IF(Z332="",0,Z332),"0")</f>
        <v>0.43499999999999994</v>
      </c>
      <c r="AA333" s="384"/>
      <c r="AB333" s="384"/>
      <c r="AC333" s="384"/>
    </row>
    <row r="334" spans="1:68" x14ac:dyDescent="0.2">
      <c r="A334" s="393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394"/>
      <c r="P334" s="387" t="s">
        <v>69</v>
      </c>
      <c r="Q334" s="388"/>
      <c r="R334" s="388"/>
      <c r="S334" s="388"/>
      <c r="T334" s="388"/>
      <c r="U334" s="388"/>
      <c r="V334" s="389"/>
      <c r="W334" s="37" t="s">
        <v>68</v>
      </c>
      <c r="X334" s="383">
        <f>IFERROR(SUM(X327:X332),"0")</f>
        <v>150</v>
      </c>
      <c r="Y334" s="383">
        <f>IFERROR(SUM(Y327:Y332),"0")</f>
        <v>156</v>
      </c>
      <c r="Z334" s="37"/>
      <c r="AA334" s="384"/>
      <c r="AB334" s="384"/>
      <c r="AC334" s="384"/>
    </row>
    <row r="335" spans="1:68" ht="14.25" hidden="1" customHeight="1" x14ac:dyDescent="0.25">
      <c r="A335" s="418" t="s">
        <v>164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390">
        <v>4607091380880</v>
      </c>
      <c r="E336" s="391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771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34"/>
      <c r="V336" s="34"/>
      <c r="W336" s="35" t="s">
        <v>68</v>
      </c>
      <c r="X336" s="381">
        <v>150</v>
      </c>
      <c r="Y336" s="382">
        <f>IFERROR(IF(X336="",0,CEILING((X336/$H336),1)*$H336),"")</f>
        <v>151.20000000000002</v>
      </c>
      <c r="Z336" s="36">
        <f>IFERROR(IF(Y336=0,"",ROUNDUP(Y336/H336,0)*0.02175),"")</f>
        <v>0.39149999999999996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160.07142857142858</v>
      </c>
      <c r="BN336" s="64">
        <f>IFERROR(Y336*I336/H336,"0")</f>
        <v>161.35200000000003</v>
      </c>
      <c r="BO336" s="64">
        <f>IFERROR(1/J336*(X336/H336),"0")</f>
        <v>0.31887755102040816</v>
      </c>
      <c r="BP336" s="64">
        <f>IFERROR(1/J336*(Y336/H336),"0")</f>
        <v>0.3214285714285714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390">
        <v>4607091384482</v>
      </c>
      <c r="E337" s="391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49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34"/>
      <c r="V337" s="34"/>
      <c r="W337" s="35" t="s">
        <v>68</v>
      </c>
      <c r="X337" s="381">
        <v>500</v>
      </c>
      <c r="Y337" s="382">
        <f>IFERROR(IF(X337="",0,CEILING((X337/$H337),1)*$H337),"")</f>
        <v>507</v>
      </c>
      <c r="Z337" s="36">
        <f>IFERROR(IF(Y337=0,"",ROUNDUP(Y337/H337,0)*0.02175),"")</f>
        <v>1.4137499999999998</v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536.15384615384619</v>
      </c>
      <c r="BN337" s="64">
        <f>IFERROR(Y337*I337/H337,"0")</f>
        <v>543.66000000000008</v>
      </c>
      <c r="BO337" s="64">
        <f>IFERROR(1/J337*(X337/H337),"0")</f>
        <v>1.1446886446886446</v>
      </c>
      <c r="BP337" s="64">
        <f>IFERROR(1/J337*(Y337/H337),"0")</f>
        <v>1.1607142857142856</v>
      </c>
    </row>
    <row r="338" spans="1:68" ht="16.5" hidden="1" customHeight="1" x14ac:dyDescent="0.25">
      <c r="A338" s="54" t="s">
        <v>436</v>
      </c>
      <c r="B338" s="54" t="s">
        <v>437</v>
      </c>
      <c r="C338" s="31">
        <v>4301060325</v>
      </c>
      <c r="D338" s="390">
        <v>4607091380897</v>
      </c>
      <c r="E338" s="391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7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92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394"/>
      <c r="P339" s="387" t="s">
        <v>69</v>
      </c>
      <c r="Q339" s="388"/>
      <c r="R339" s="388"/>
      <c r="S339" s="388"/>
      <c r="T339" s="388"/>
      <c r="U339" s="388"/>
      <c r="V339" s="389"/>
      <c r="W339" s="37" t="s">
        <v>70</v>
      </c>
      <c r="X339" s="383">
        <f>IFERROR(X336/H336,"0")+IFERROR(X337/H337,"0")+IFERROR(X338/H338,"0")</f>
        <v>81.959706959706963</v>
      </c>
      <c r="Y339" s="383">
        <f>IFERROR(Y336/H336,"0")+IFERROR(Y337/H337,"0")+IFERROR(Y338/H338,"0")</f>
        <v>83</v>
      </c>
      <c r="Z339" s="383">
        <f>IFERROR(IF(Z336="",0,Z336),"0")+IFERROR(IF(Z337="",0,Z337),"0")+IFERROR(IF(Z338="",0,Z338),"0")</f>
        <v>1.8052499999999998</v>
      </c>
      <c r="AA339" s="384"/>
      <c r="AB339" s="384"/>
      <c r="AC339" s="384"/>
    </row>
    <row r="340" spans="1:68" x14ac:dyDescent="0.2">
      <c r="A340" s="393"/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4"/>
      <c r="P340" s="387" t="s">
        <v>69</v>
      </c>
      <c r="Q340" s="388"/>
      <c r="R340" s="388"/>
      <c r="S340" s="388"/>
      <c r="T340" s="388"/>
      <c r="U340" s="388"/>
      <c r="V340" s="389"/>
      <c r="W340" s="37" t="s">
        <v>68</v>
      </c>
      <c r="X340" s="383">
        <f>IFERROR(SUM(X336:X338),"0")</f>
        <v>650</v>
      </c>
      <c r="Y340" s="383">
        <f>IFERROR(SUM(Y336:Y338),"0")</f>
        <v>658.2</v>
      </c>
      <c r="Z340" s="37"/>
      <c r="AA340" s="384"/>
      <c r="AB340" s="384"/>
      <c r="AC340" s="384"/>
    </row>
    <row r="341" spans="1:68" ht="14.25" hidden="1" customHeight="1" x14ac:dyDescent="0.25">
      <c r="A341" s="418" t="s">
        <v>95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373"/>
      <c r="AB341" s="373"/>
      <c r="AC341" s="373"/>
    </row>
    <row r="342" spans="1:68" ht="16.5" hidden="1" customHeight="1" x14ac:dyDescent="0.25">
      <c r="A342" s="54" t="s">
        <v>438</v>
      </c>
      <c r="B342" s="54" t="s">
        <v>439</v>
      </c>
      <c r="C342" s="31">
        <v>4301030232</v>
      </c>
      <c r="D342" s="390">
        <v>4607091388374</v>
      </c>
      <c r="E342" s="391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742" t="s">
        <v>440</v>
      </c>
      <c r="Q342" s="396"/>
      <c r="R342" s="396"/>
      <c r="S342" s="396"/>
      <c r="T342" s="397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441</v>
      </c>
      <c r="B343" s="54" t="s">
        <v>442</v>
      </c>
      <c r="C343" s="31">
        <v>4301030235</v>
      </c>
      <c r="D343" s="390">
        <v>4607091388381</v>
      </c>
      <c r="E343" s="391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647" t="s">
        <v>443</v>
      </c>
      <c r="Q343" s="396"/>
      <c r="R343" s="396"/>
      <c r="S343" s="396"/>
      <c r="T343" s="397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390">
        <v>4607091383102</v>
      </c>
      <c r="E344" s="391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7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34"/>
      <c r="V344" s="34"/>
      <c r="W344" s="35" t="s">
        <v>68</v>
      </c>
      <c r="X344" s="381">
        <v>8.5</v>
      </c>
      <c r="Y344" s="382">
        <f>IFERROR(IF(X344="",0,CEILING((X344/$H344),1)*$H344),"")</f>
        <v>10.199999999999999</v>
      </c>
      <c r="Z344" s="36">
        <f>IFERROR(IF(Y344=0,"",ROUNDUP(Y344/H344,0)*0.00753),"")</f>
        <v>3.0120000000000001E-2</v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9.9166666666666679</v>
      </c>
      <c r="BN344" s="64">
        <f>IFERROR(Y344*I344/H344,"0")</f>
        <v>11.9</v>
      </c>
      <c r="BO344" s="64">
        <f>IFERROR(1/J344*(X344/H344),"0")</f>
        <v>2.1367521367521368E-2</v>
      </c>
      <c r="BP344" s="64">
        <f>IFERROR(1/J344*(Y344/H344),"0")</f>
        <v>2.564102564102564E-2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390">
        <v>4607091388404</v>
      </c>
      <c r="E345" s="391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66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34"/>
      <c r="V345" s="34"/>
      <c r="W345" s="35" t="s">
        <v>68</v>
      </c>
      <c r="X345" s="381">
        <v>51.000000000000007</v>
      </c>
      <c r="Y345" s="382">
        <f>IFERROR(IF(X345="",0,CEILING((X345/$H345),1)*$H345),"")</f>
        <v>51</v>
      </c>
      <c r="Z345" s="36">
        <f>IFERROR(IF(Y345=0,"",ROUNDUP(Y345/H345,0)*0.00753),"")</f>
        <v>0.15060000000000001</v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58.000000000000007</v>
      </c>
      <c r="BN345" s="64">
        <f>IFERROR(Y345*I345/H345,"0")</f>
        <v>58.000000000000007</v>
      </c>
      <c r="BO345" s="64">
        <f>IFERROR(1/J345*(X345/H345),"0")</f>
        <v>0.12820512820512822</v>
      </c>
      <c r="BP345" s="64">
        <f>IFERROR(1/J345*(Y345/H345),"0")</f>
        <v>0.12820512820512819</v>
      </c>
    </row>
    <row r="346" spans="1:68" x14ac:dyDescent="0.2">
      <c r="A346" s="392"/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4"/>
      <c r="P346" s="387" t="s">
        <v>69</v>
      </c>
      <c r="Q346" s="388"/>
      <c r="R346" s="388"/>
      <c r="S346" s="388"/>
      <c r="T346" s="388"/>
      <c r="U346" s="388"/>
      <c r="V346" s="389"/>
      <c r="W346" s="37" t="s">
        <v>70</v>
      </c>
      <c r="X346" s="383">
        <f>IFERROR(X342/H342,"0")+IFERROR(X343/H343,"0")+IFERROR(X344/H344,"0")+IFERROR(X345/H345,"0")</f>
        <v>23.333333333333336</v>
      </c>
      <c r="Y346" s="383">
        <f>IFERROR(Y342/H342,"0")+IFERROR(Y343/H343,"0")+IFERROR(Y344/H344,"0")+IFERROR(Y345/H345,"0")</f>
        <v>24</v>
      </c>
      <c r="Z346" s="383">
        <f>IFERROR(IF(Z342="",0,Z342),"0")+IFERROR(IF(Z343="",0,Z343),"0")+IFERROR(IF(Z344="",0,Z344),"0")+IFERROR(IF(Z345="",0,Z345),"0")</f>
        <v>0.18072000000000002</v>
      </c>
      <c r="AA346" s="384"/>
      <c r="AB346" s="384"/>
      <c r="AC346" s="384"/>
    </row>
    <row r="347" spans="1:68" x14ac:dyDescent="0.2">
      <c r="A347" s="393"/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4"/>
      <c r="P347" s="387" t="s">
        <v>69</v>
      </c>
      <c r="Q347" s="388"/>
      <c r="R347" s="388"/>
      <c r="S347" s="388"/>
      <c r="T347" s="388"/>
      <c r="U347" s="388"/>
      <c r="V347" s="389"/>
      <c r="W347" s="37" t="s">
        <v>68</v>
      </c>
      <c r="X347" s="383">
        <f>IFERROR(SUM(X342:X345),"0")</f>
        <v>59.500000000000007</v>
      </c>
      <c r="Y347" s="383">
        <f>IFERROR(SUM(Y342:Y345),"0")</f>
        <v>61.2</v>
      </c>
      <c r="Z347" s="37"/>
      <c r="AA347" s="384"/>
      <c r="AB347" s="384"/>
      <c r="AC347" s="384"/>
    </row>
    <row r="348" spans="1:68" ht="14.25" hidden="1" customHeight="1" x14ac:dyDescent="0.25">
      <c r="A348" s="418" t="s">
        <v>448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373"/>
      <c r="AB348" s="373"/>
      <c r="AC348" s="373"/>
    </row>
    <row r="349" spans="1:68" ht="16.5" hidden="1" customHeight="1" x14ac:dyDescent="0.25">
      <c r="A349" s="54" t="s">
        <v>449</v>
      </c>
      <c r="B349" s="54" t="s">
        <v>450</v>
      </c>
      <c r="C349" s="31">
        <v>4301180007</v>
      </c>
      <c r="D349" s="390">
        <v>4680115881808</v>
      </c>
      <c r="E349" s="391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72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453</v>
      </c>
      <c r="B350" s="54" t="s">
        <v>454</v>
      </c>
      <c r="C350" s="31">
        <v>4301180006</v>
      </c>
      <c r="D350" s="390">
        <v>4680115881822</v>
      </c>
      <c r="E350" s="391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5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hidden="1" customHeight="1" x14ac:dyDescent="0.25">
      <c r="A351" s="54" t="s">
        <v>455</v>
      </c>
      <c r="B351" s="54" t="s">
        <v>456</v>
      </c>
      <c r="C351" s="31">
        <v>4301180001</v>
      </c>
      <c r="D351" s="390">
        <v>4680115880016</v>
      </c>
      <c r="E351" s="391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55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392"/>
      <c r="B352" s="393"/>
      <c r="C352" s="393"/>
      <c r="D352" s="393"/>
      <c r="E352" s="393"/>
      <c r="F352" s="393"/>
      <c r="G352" s="393"/>
      <c r="H352" s="393"/>
      <c r="I352" s="393"/>
      <c r="J352" s="393"/>
      <c r="K352" s="393"/>
      <c r="L352" s="393"/>
      <c r="M352" s="393"/>
      <c r="N352" s="393"/>
      <c r="O352" s="394"/>
      <c r="P352" s="387" t="s">
        <v>69</v>
      </c>
      <c r="Q352" s="388"/>
      <c r="R352" s="388"/>
      <c r="S352" s="388"/>
      <c r="T352" s="388"/>
      <c r="U352" s="388"/>
      <c r="V352" s="389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hidden="1" x14ac:dyDescent="0.2">
      <c r="A353" s="393"/>
      <c r="B353" s="393"/>
      <c r="C353" s="393"/>
      <c r="D353" s="393"/>
      <c r="E353" s="393"/>
      <c r="F353" s="393"/>
      <c r="G353" s="393"/>
      <c r="H353" s="393"/>
      <c r="I353" s="393"/>
      <c r="J353" s="393"/>
      <c r="K353" s="393"/>
      <c r="L353" s="393"/>
      <c r="M353" s="393"/>
      <c r="N353" s="393"/>
      <c r="O353" s="394"/>
      <c r="P353" s="387" t="s">
        <v>69</v>
      </c>
      <c r="Q353" s="388"/>
      <c r="R353" s="388"/>
      <c r="S353" s="388"/>
      <c r="T353" s="388"/>
      <c r="U353" s="388"/>
      <c r="V353" s="389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hidden="1" customHeight="1" x14ac:dyDescent="0.25">
      <c r="A354" s="425" t="s">
        <v>457</v>
      </c>
      <c r="B354" s="393"/>
      <c r="C354" s="393"/>
      <c r="D354" s="393"/>
      <c r="E354" s="393"/>
      <c r="F354" s="393"/>
      <c r="G354" s="393"/>
      <c r="H354" s="393"/>
      <c r="I354" s="393"/>
      <c r="J354" s="393"/>
      <c r="K354" s="393"/>
      <c r="L354" s="393"/>
      <c r="M354" s="393"/>
      <c r="N354" s="393"/>
      <c r="O354" s="393"/>
      <c r="P354" s="393"/>
      <c r="Q354" s="393"/>
      <c r="R354" s="393"/>
      <c r="S354" s="393"/>
      <c r="T354" s="393"/>
      <c r="U354" s="393"/>
      <c r="V354" s="393"/>
      <c r="W354" s="393"/>
      <c r="X354" s="393"/>
      <c r="Y354" s="393"/>
      <c r="Z354" s="393"/>
      <c r="AA354" s="375"/>
      <c r="AB354" s="375"/>
      <c r="AC354" s="375"/>
    </row>
    <row r="355" spans="1:68" ht="14.25" hidden="1" customHeight="1" x14ac:dyDescent="0.25">
      <c r="A355" s="418" t="s">
        <v>63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373"/>
      <c r="AB355" s="373"/>
      <c r="AC355" s="373"/>
    </row>
    <row r="356" spans="1:68" ht="27" hidden="1" customHeight="1" x14ac:dyDescent="0.25">
      <c r="A356" s="54" t="s">
        <v>458</v>
      </c>
      <c r="B356" s="54" t="s">
        <v>459</v>
      </c>
      <c r="C356" s="31">
        <v>4301031066</v>
      </c>
      <c r="D356" s="390">
        <v>4607091383836</v>
      </c>
      <c r="E356" s="391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59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392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394"/>
      <c r="P357" s="387" t="s">
        <v>69</v>
      </c>
      <c r="Q357" s="388"/>
      <c r="R357" s="388"/>
      <c r="S357" s="388"/>
      <c r="T357" s="388"/>
      <c r="U357" s="388"/>
      <c r="V357" s="389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hidden="1" x14ac:dyDescent="0.2">
      <c r="A358" s="393"/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4"/>
      <c r="P358" s="387" t="s">
        <v>69</v>
      </c>
      <c r="Q358" s="388"/>
      <c r="R358" s="388"/>
      <c r="S358" s="388"/>
      <c r="T358" s="388"/>
      <c r="U358" s="388"/>
      <c r="V358" s="389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hidden="1" customHeight="1" x14ac:dyDescent="0.25">
      <c r="A359" s="418" t="s">
        <v>71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hidden="1" customHeight="1" x14ac:dyDescent="0.25">
      <c r="A360" s="54" t="s">
        <v>460</v>
      </c>
      <c r="B360" s="54" t="s">
        <v>461</v>
      </c>
      <c r="C360" s="31">
        <v>4301051142</v>
      </c>
      <c r="D360" s="390">
        <v>4607091387919</v>
      </c>
      <c r="E360" s="391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76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390">
        <v>4680115883604</v>
      </c>
      <c r="E361" s="391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58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34"/>
      <c r="V361" s="34"/>
      <c r="W361" s="35" t="s">
        <v>68</v>
      </c>
      <c r="X361" s="381">
        <v>252</v>
      </c>
      <c r="Y361" s="382">
        <f>IFERROR(IF(X361="",0,CEILING((X361/$H361),1)*$H361),"")</f>
        <v>252</v>
      </c>
      <c r="Z361" s="36">
        <f>IFERROR(IF(Y361=0,"",ROUNDUP(Y361/H361,0)*0.00753),"")</f>
        <v>0.90360000000000007</v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284.63999999999993</v>
      </c>
      <c r="BN361" s="64">
        <f>IFERROR(Y361*I361/H361,"0")</f>
        <v>284.63999999999993</v>
      </c>
      <c r="BO361" s="64">
        <f>IFERROR(1/J361*(X361/H361),"0")</f>
        <v>0.76923076923076916</v>
      </c>
      <c r="BP361" s="64">
        <f>IFERROR(1/J361*(Y361/H361),"0")</f>
        <v>0.76923076923076916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390">
        <v>4680115883567</v>
      </c>
      <c r="E362" s="391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7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34"/>
      <c r="V362" s="34"/>
      <c r="W362" s="35" t="s">
        <v>68</v>
      </c>
      <c r="X362" s="381">
        <v>84</v>
      </c>
      <c r="Y362" s="382">
        <f>IFERROR(IF(X362="",0,CEILING((X362/$H362),1)*$H362),"")</f>
        <v>84</v>
      </c>
      <c r="Z362" s="36">
        <f>IFERROR(IF(Y362=0,"",ROUNDUP(Y362/H362,0)*0.00753),"")</f>
        <v>0.30120000000000002</v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94.399999999999991</v>
      </c>
      <c r="BN362" s="64">
        <f>IFERROR(Y362*I362/H362,"0")</f>
        <v>94.399999999999991</v>
      </c>
      <c r="BO362" s="64">
        <f>IFERROR(1/J362*(X362/H362),"0")</f>
        <v>0.25641025641025639</v>
      </c>
      <c r="BP362" s="64">
        <f>IFERROR(1/J362*(Y362/H362),"0")</f>
        <v>0.25641025641025639</v>
      </c>
    </row>
    <row r="363" spans="1:68" x14ac:dyDescent="0.2">
      <c r="A363" s="392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394"/>
      <c r="P363" s="387" t="s">
        <v>69</v>
      </c>
      <c r="Q363" s="388"/>
      <c r="R363" s="388"/>
      <c r="S363" s="388"/>
      <c r="T363" s="388"/>
      <c r="U363" s="388"/>
      <c r="V363" s="389"/>
      <c r="W363" s="37" t="s">
        <v>70</v>
      </c>
      <c r="X363" s="383">
        <f>IFERROR(X360/H360,"0")+IFERROR(X361/H361,"0")+IFERROR(X362/H362,"0")</f>
        <v>160</v>
      </c>
      <c r="Y363" s="383">
        <f>IFERROR(Y360/H360,"0")+IFERROR(Y361/H361,"0")+IFERROR(Y362/H362,"0")</f>
        <v>160</v>
      </c>
      <c r="Z363" s="383">
        <f>IFERROR(IF(Z360="",0,Z360),"0")+IFERROR(IF(Z361="",0,Z361),"0")+IFERROR(IF(Z362="",0,Z362),"0")</f>
        <v>1.2048000000000001</v>
      </c>
      <c r="AA363" s="384"/>
      <c r="AB363" s="384"/>
      <c r="AC363" s="384"/>
    </row>
    <row r="364" spans="1:68" x14ac:dyDescent="0.2">
      <c r="A364" s="393"/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4"/>
      <c r="P364" s="387" t="s">
        <v>69</v>
      </c>
      <c r="Q364" s="388"/>
      <c r="R364" s="388"/>
      <c r="S364" s="388"/>
      <c r="T364" s="388"/>
      <c r="U364" s="388"/>
      <c r="V364" s="389"/>
      <c r="W364" s="37" t="s">
        <v>68</v>
      </c>
      <c r="X364" s="383">
        <f>IFERROR(SUM(X360:X362),"0")</f>
        <v>336</v>
      </c>
      <c r="Y364" s="383">
        <f>IFERROR(SUM(Y360:Y362),"0")</f>
        <v>336</v>
      </c>
      <c r="Z364" s="37"/>
      <c r="AA364" s="384"/>
      <c r="AB364" s="384"/>
      <c r="AC364" s="384"/>
    </row>
    <row r="365" spans="1:68" ht="27.75" hidden="1" customHeight="1" x14ac:dyDescent="0.2">
      <c r="A365" s="429" t="s">
        <v>466</v>
      </c>
      <c r="B365" s="430"/>
      <c r="C365" s="430"/>
      <c r="D365" s="430"/>
      <c r="E365" s="430"/>
      <c r="F365" s="430"/>
      <c r="G365" s="430"/>
      <c r="H365" s="430"/>
      <c r="I365" s="430"/>
      <c r="J365" s="430"/>
      <c r="K365" s="430"/>
      <c r="L365" s="430"/>
      <c r="M365" s="430"/>
      <c r="N365" s="430"/>
      <c r="O365" s="430"/>
      <c r="P365" s="430"/>
      <c r="Q365" s="430"/>
      <c r="R365" s="430"/>
      <c r="S365" s="430"/>
      <c r="T365" s="430"/>
      <c r="U365" s="430"/>
      <c r="V365" s="430"/>
      <c r="W365" s="430"/>
      <c r="X365" s="430"/>
      <c r="Y365" s="430"/>
      <c r="Z365" s="430"/>
      <c r="AA365" s="48"/>
      <c r="AB365" s="48"/>
      <c r="AC365" s="48"/>
    </row>
    <row r="366" spans="1:68" ht="16.5" hidden="1" customHeight="1" x14ac:dyDescent="0.25">
      <c r="A366" s="425" t="s">
        <v>467</v>
      </c>
      <c r="B366" s="393"/>
      <c r="C366" s="393"/>
      <c r="D366" s="393"/>
      <c r="E366" s="393"/>
      <c r="F366" s="393"/>
      <c r="G366" s="393"/>
      <c r="H366" s="393"/>
      <c r="I366" s="393"/>
      <c r="J366" s="393"/>
      <c r="K366" s="393"/>
      <c r="L366" s="393"/>
      <c r="M366" s="393"/>
      <c r="N366" s="393"/>
      <c r="O366" s="393"/>
      <c r="P366" s="393"/>
      <c r="Q366" s="393"/>
      <c r="R366" s="393"/>
      <c r="S366" s="393"/>
      <c r="T366" s="393"/>
      <c r="U366" s="393"/>
      <c r="V366" s="393"/>
      <c r="W366" s="393"/>
      <c r="X366" s="393"/>
      <c r="Y366" s="393"/>
      <c r="Z366" s="393"/>
      <c r="AA366" s="375"/>
      <c r="AB366" s="375"/>
      <c r="AC366" s="375"/>
    </row>
    <row r="367" spans="1:68" ht="14.25" hidden="1" customHeight="1" x14ac:dyDescent="0.25">
      <c r="A367" s="418" t="s">
        <v>109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390">
        <v>4680115884847</v>
      </c>
      <c r="E368" s="391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76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34"/>
      <c r="V368" s="34"/>
      <c r="W368" s="35" t="s">
        <v>68</v>
      </c>
      <c r="X368" s="381">
        <v>980</v>
      </c>
      <c r="Y368" s="382">
        <f t="shared" ref="Y368:Y376" si="62">IFERROR(IF(X368="",0,CEILING((X368/$H368),1)*$H368),"")</f>
        <v>990</v>
      </c>
      <c r="Z368" s="36">
        <f>IFERROR(IF(Y368=0,"",ROUNDUP(Y368/H368,0)*0.02175),"")</f>
        <v>1.4355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1011.36</v>
      </c>
      <c r="BN368" s="64">
        <f t="shared" ref="BN368:BN376" si="64">IFERROR(Y368*I368/H368,"0")</f>
        <v>1021.6800000000001</v>
      </c>
      <c r="BO368" s="64">
        <f t="shared" ref="BO368:BO376" si="65">IFERROR(1/J368*(X368/H368),"0")</f>
        <v>1.3611111111111109</v>
      </c>
      <c r="BP368" s="64">
        <f t="shared" ref="BP368:BP376" si="66">IFERROR(1/J368*(Y368/H368),"0")</f>
        <v>1.375</v>
      </c>
    </row>
    <row r="369" spans="1:68" ht="27" hidden="1" customHeight="1" x14ac:dyDescent="0.25">
      <c r="A369" s="54" t="s">
        <v>468</v>
      </c>
      <c r="B369" s="54" t="s">
        <v>470</v>
      </c>
      <c r="C369" s="31">
        <v>4301011946</v>
      </c>
      <c r="D369" s="390">
        <v>4680115884847</v>
      </c>
      <c r="E369" s="391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7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390">
        <v>4680115884854</v>
      </c>
      <c r="E370" s="391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7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34"/>
      <c r="V370" s="34"/>
      <c r="W370" s="35" t="s">
        <v>68</v>
      </c>
      <c r="X370" s="381">
        <v>500</v>
      </c>
      <c r="Y370" s="382">
        <f t="shared" si="62"/>
        <v>510</v>
      </c>
      <c r="Z370" s="36">
        <f>IFERROR(IF(Y370=0,"",ROUNDUP(Y370/H370,0)*0.02175),"")</f>
        <v>0.73949999999999994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516</v>
      </c>
      <c r="BN370" s="64">
        <f t="shared" si="64"/>
        <v>526.32000000000005</v>
      </c>
      <c r="BO370" s="64">
        <f t="shared" si="65"/>
        <v>0.69444444444444442</v>
      </c>
      <c r="BP370" s="64">
        <f t="shared" si="66"/>
        <v>0.70833333333333326</v>
      </c>
    </row>
    <row r="371" spans="1:68" ht="27" hidden="1" customHeight="1" x14ac:dyDescent="0.25">
      <c r="A371" s="54" t="s">
        <v>471</v>
      </c>
      <c r="B371" s="54" t="s">
        <v>473</v>
      </c>
      <c r="C371" s="31">
        <v>4301011947</v>
      </c>
      <c r="D371" s="390">
        <v>4680115884854</v>
      </c>
      <c r="E371" s="391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5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390">
        <v>4680115884830</v>
      </c>
      <c r="E372" s="391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5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34"/>
      <c r="V372" s="34"/>
      <c r="W372" s="35" t="s">
        <v>68</v>
      </c>
      <c r="X372" s="381">
        <v>980</v>
      </c>
      <c r="Y372" s="382">
        <f t="shared" si="62"/>
        <v>990</v>
      </c>
      <c r="Z372" s="36">
        <f>IFERROR(IF(Y372=0,"",ROUNDUP(Y372/H372,0)*0.02175),"")</f>
        <v>1.4355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1011.36</v>
      </c>
      <c r="BN372" s="64">
        <f t="shared" si="64"/>
        <v>1021.6800000000001</v>
      </c>
      <c r="BO372" s="64">
        <f t="shared" si="65"/>
        <v>1.3611111111111109</v>
      </c>
      <c r="BP372" s="64">
        <f t="shared" si="66"/>
        <v>1.375</v>
      </c>
    </row>
    <row r="373" spans="1:68" ht="27" hidden="1" customHeight="1" x14ac:dyDescent="0.25">
      <c r="A373" s="54" t="s">
        <v>474</v>
      </c>
      <c r="B373" s="54" t="s">
        <v>476</v>
      </c>
      <c r="C373" s="31">
        <v>4301011943</v>
      </c>
      <c r="D373" s="390">
        <v>4680115884830</v>
      </c>
      <c r="E373" s="391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7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477</v>
      </c>
      <c r="B374" s="54" t="s">
        <v>478</v>
      </c>
      <c r="C374" s="31">
        <v>4301011433</v>
      </c>
      <c r="D374" s="390">
        <v>4680115882638</v>
      </c>
      <c r="E374" s="391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58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hidden="1" customHeight="1" x14ac:dyDescent="0.25">
      <c r="A375" s="54" t="s">
        <v>479</v>
      </c>
      <c r="B375" s="54" t="s">
        <v>480</v>
      </c>
      <c r="C375" s="31">
        <v>4301011952</v>
      </c>
      <c r="D375" s="390">
        <v>4680115884922</v>
      </c>
      <c r="E375" s="391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hidden="1" customHeight="1" x14ac:dyDescent="0.25">
      <c r="A376" s="54" t="s">
        <v>481</v>
      </c>
      <c r="B376" s="54" t="s">
        <v>482</v>
      </c>
      <c r="C376" s="31">
        <v>4301011868</v>
      </c>
      <c r="D376" s="390">
        <v>4680115884861</v>
      </c>
      <c r="E376" s="391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92"/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4"/>
      <c r="P377" s="387" t="s">
        <v>69</v>
      </c>
      <c r="Q377" s="388"/>
      <c r="R377" s="388"/>
      <c r="S377" s="388"/>
      <c r="T377" s="388"/>
      <c r="U377" s="388"/>
      <c r="V377" s="389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164</v>
      </c>
      <c r="Y377" s="383">
        <f>IFERROR(Y368/H368,"0")+IFERROR(Y369/H369,"0")+IFERROR(Y370/H370,"0")+IFERROR(Y371/H371,"0")+IFERROR(Y372/H372,"0")+IFERROR(Y373/H373,"0")+IFERROR(Y374/H374,"0")+IFERROR(Y375/H375,"0")+IFERROR(Y376/H376,"0")</f>
        <v>166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3.6105</v>
      </c>
      <c r="AA377" s="384"/>
      <c r="AB377" s="384"/>
      <c r="AC377" s="384"/>
    </row>
    <row r="378" spans="1:68" x14ac:dyDescent="0.2">
      <c r="A378" s="393"/>
      <c r="B378" s="393"/>
      <c r="C378" s="393"/>
      <c r="D378" s="393"/>
      <c r="E378" s="393"/>
      <c r="F378" s="393"/>
      <c r="G378" s="393"/>
      <c r="H378" s="393"/>
      <c r="I378" s="393"/>
      <c r="J378" s="393"/>
      <c r="K378" s="393"/>
      <c r="L378" s="393"/>
      <c r="M378" s="393"/>
      <c r="N378" s="393"/>
      <c r="O378" s="394"/>
      <c r="P378" s="387" t="s">
        <v>69</v>
      </c>
      <c r="Q378" s="388"/>
      <c r="R378" s="388"/>
      <c r="S378" s="388"/>
      <c r="T378" s="388"/>
      <c r="U378" s="388"/>
      <c r="V378" s="389"/>
      <c r="W378" s="37" t="s">
        <v>68</v>
      </c>
      <c r="X378" s="383">
        <f>IFERROR(SUM(X368:X376),"0")</f>
        <v>2460</v>
      </c>
      <c r="Y378" s="383">
        <f>IFERROR(SUM(Y368:Y376),"0")</f>
        <v>2490</v>
      </c>
      <c r="Z378" s="37"/>
      <c r="AA378" s="384"/>
      <c r="AB378" s="384"/>
      <c r="AC378" s="384"/>
    </row>
    <row r="379" spans="1:68" ht="14.25" hidden="1" customHeight="1" x14ac:dyDescent="0.25">
      <c r="A379" s="418" t="s">
        <v>142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390">
        <v>4607091383980</v>
      </c>
      <c r="E380" s="391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6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34"/>
      <c r="V380" s="34"/>
      <c r="W380" s="35" t="s">
        <v>68</v>
      </c>
      <c r="X380" s="381">
        <v>1900</v>
      </c>
      <c r="Y380" s="382">
        <f>IFERROR(IF(X380="",0,CEILING((X380/$H380),1)*$H380),"")</f>
        <v>1905</v>
      </c>
      <c r="Z380" s="36">
        <f>IFERROR(IF(Y380=0,"",ROUNDUP(Y380/H380,0)*0.02175),"")</f>
        <v>2.7622499999999999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1960.8</v>
      </c>
      <c r="BN380" s="64">
        <f>IFERROR(Y380*I380/H380,"0")</f>
        <v>1965.96</v>
      </c>
      <c r="BO380" s="64">
        <f>IFERROR(1/J380*(X380/H380),"0")</f>
        <v>2.6388888888888888</v>
      </c>
      <c r="BP380" s="64">
        <f>IFERROR(1/J380*(Y380/H380),"0")</f>
        <v>2.645833333333333</v>
      </c>
    </row>
    <row r="381" spans="1:68" ht="27" hidden="1" customHeight="1" x14ac:dyDescent="0.25">
      <c r="A381" s="54" t="s">
        <v>485</v>
      </c>
      <c r="B381" s="54" t="s">
        <v>486</v>
      </c>
      <c r="C381" s="31">
        <v>4301020179</v>
      </c>
      <c r="D381" s="390">
        <v>4607091384178</v>
      </c>
      <c r="E381" s="391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4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92"/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4"/>
      <c r="P382" s="387" t="s">
        <v>69</v>
      </c>
      <c r="Q382" s="388"/>
      <c r="R382" s="388"/>
      <c r="S382" s="388"/>
      <c r="T382" s="388"/>
      <c r="U382" s="388"/>
      <c r="V382" s="389"/>
      <c r="W382" s="37" t="s">
        <v>70</v>
      </c>
      <c r="X382" s="383">
        <f>IFERROR(X380/H380,"0")+IFERROR(X381/H381,"0")</f>
        <v>126.66666666666667</v>
      </c>
      <c r="Y382" s="383">
        <f>IFERROR(Y380/H380,"0")+IFERROR(Y381/H381,"0")</f>
        <v>127</v>
      </c>
      <c r="Z382" s="383">
        <f>IFERROR(IF(Z380="",0,Z380),"0")+IFERROR(IF(Z381="",0,Z381),"0")</f>
        <v>2.7622499999999999</v>
      </c>
      <c r="AA382" s="384"/>
      <c r="AB382" s="384"/>
      <c r="AC382" s="384"/>
    </row>
    <row r="383" spans="1:68" x14ac:dyDescent="0.2">
      <c r="A383" s="393"/>
      <c r="B383" s="393"/>
      <c r="C383" s="393"/>
      <c r="D383" s="393"/>
      <c r="E383" s="393"/>
      <c r="F383" s="393"/>
      <c r="G383" s="393"/>
      <c r="H383" s="393"/>
      <c r="I383" s="393"/>
      <c r="J383" s="393"/>
      <c r="K383" s="393"/>
      <c r="L383" s="393"/>
      <c r="M383" s="393"/>
      <c r="N383" s="393"/>
      <c r="O383" s="394"/>
      <c r="P383" s="387" t="s">
        <v>69</v>
      </c>
      <c r="Q383" s="388"/>
      <c r="R383" s="388"/>
      <c r="S383" s="388"/>
      <c r="T383" s="388"/>
      <c r="U383" s="388"/>
      <c r="V383" s="389"/>
      <c r="W383" s="37" t="s">
        <v>68</v>
      </c>
      <c r="X383" s="383">
        <f>IFERROR(SUM(X380:X381),"0")</f>
        <v>1900</v>
      </c>
      <c r="Y383" s="383">
        <f>IFERROR(SUM(Y380:Y381),"0")</f>
        <v>1905</v>
      </c>
      <c r="Z383" s="37"/>
      <c r="AA383" s="384"/>
      <c r="AB383" s="384"/>
      <c r="AC383" s="384"/>
    </row>
    <row r="384" spans="1:68" ht="14.25" hidden="1" customHeight="1" x14ac:dyDescent="0.25">
      <c r="A384" s="418" t="s">
        <v>71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373"/>
      <c r="AB384" s="373"/>
      <c r="AC384" s="373"/>
    </row>
    <row r="385" spans="1:68" ht="27" hidden="1" customHeight="1" x14ac:dyDescent="0.25">
      <c r="A385" s="54" t="s">
        <v>487</v>
      </c>
      <c r="B385" s="54" t="s">
        <v>488</v>
      </c>
      <c r="C385" s="31">
        <v>4301051560</v>
      </c>
      <c r="D385" s="390">
        <v>4607091383928</v>
      </c>
      <c r="E385" s="391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76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hidden="1" customHeight="1" x14ac:dyDescent="0.25">
      <c r="A386" s="54" t="s">
        <v>487</v>
      </c>
      <c r="B386" s="54" t="s">
        <v>489</v>
      </c>
      <c r="C386" s="31">
        <v>4301051639</v>
      </c>
      <c r="D386" s="390">
        <v>4607091383928</v>
      </c>
      <c r="E386" s="391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408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490</v>
      </c>
      <c r="B387" s="54" t="s">
        <v>491</v>
      </c>
      <c r="C387" s="31">
        <v>4301051636</v>
      </c>
      <c r="D387" s="390">
        <v>4607091384260</v>
      </c>
      <c r="E387" s="391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58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34"/>
      <c r="V387" s="34"/>
      <c r="W387" s="35" t="s">
        <v>68</v>
      </c>
      <c r="X387" s="381">
        <v>0</v>
      </c>
      <c r="Y387" s="382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392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4"/>
      <c r="P388" s="387" t="s">
        <v>69</v>
      </c>
      <c r="Q388" s="388"/>
      <c r="R388" s="388"/>
      <c r="S388" s="388"/>
      <c r="T388" s="388"/>
      <c r="U388" s="388"/>
      <c r="V388" s="389"/>
      <c r="W388" s="37" t="s">
        <v>70</v>
      </c>
      <c r="X388" s="383">
        <f>IFERROR(X385/H385,"0")+IFERROR(X386/H386,"0")+IFERROR(X387/H387,"0")</f>
        <v>0</v>
      </c>
      <c r="Y388" s="383">
        <f>IFERROR(Y385/H385,"0")+IFERROR(Y386/H386,"0")+IFERROR(Y387/H387,"0")</f>
        <v>0</v>
      </c>
      <c r="Z388" s="383">
        <f>IFERROR(IF(Z385="",0,Z385),"0")+IFERROR(IF(Z386="",0,Z386),"0")+IFERROR(IF(Z387="",0,Z387),"0")</f>
        <v>0</v>
      </c>
      <c r="AA388" s="384"/>
      <c r="AB388" s="384"/>
      <c r="AC388" s="384"/>
    </row>
    <row r="389" spans="1:68" hidden="1" x14ac:dyDescent="0.2">
      <c r="A389" s="393"/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4"/>
      <c r="P389" s="387" t="s">
        <v>69</v>
      </c>
      <c r="Q389" s="388"/>
      <c r="R389" s="388"/>
      <c r="S389" s="388"/>
      <c r="T389" s="388"/>
      <c r="U389" s="388"/>
      <c r="V389" s="389"/>
      <c r="W389" s="37" t="s">
        <v>68</v>
      </c>
      <c r="X389" s="383">
        <f>IFERROR(SUM(X385:X387),"0")</f>
        <v>0</v>
      </c>
      <c r="Y389" s="383">
        <f>IFERROR(SUM(Y385:Y387),"0")</f>
        <v>0</v>
      </c>
      <c r="Z389" s="37"/>
      <c r="AA389" s="384"/>
      <c r="AB389" s="384"/>
      <c r="AC389" s="384"/>
    </row>
    <row r="390" spans="1:68" ht="14.25" hidden="1" customHeight="1" x14ac:dyDescent="0.25">
      <c r="A390" s="418" t="s">
        <v>164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373"/>
      <c r="AB390" s="373"/>
      <c r="AC390" s="373"/>
    </row>
    <row r="391" spans="1:68" ht="16.5" hidden="1" customHeight="1" x14ac:dyDescent="0.25">
      <c r="A391" s="54" t="s">
        <v>492</v>
      </c>
      <c r="B391" s="54" t="s">
        <v>493</v>
      </c>
      <c r="C391" s="31">
        <v>4301060314</v>
      </c>
      <c r="D391" s="390">
        <v>4607091384673</v>
      </c>
      <c r="E391" s="391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3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hidden="1" customHeight="1" x14ac:dyDescent="0.25">
      <c r="A392" s="54" t="s">
        <v>492</v>
      </c>
      <c r="B392" s="54" t="s">
        <v>494</v>
      </c>
      <c r="C392" s="31">
        <v>4301060345</v>
      </c>
      <c r="D392" s="390">
        <v>4607091384673</v>
      </c>
      <c r="E392" s="391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4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392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394"/>
      <c r="P393" s="387" t="s">
        <v>69</v>
      </c>
      <c r="Q393" s="388"/>
      <c r="R393" s="388"/>
      <c r="S393" s="388"/>
      <c r="T393" s="388"/>
      <c r="U393" s="388"/>
      <c r="V393" s="389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hidden="1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4"/>
      <c r="P394" s="387" t="s">
        <v>69</v>
      </c>
      <c r="Q394" s="388"/>
      <c r="R394" s="388"/>
      <c r="S394" s="388"/>
      <c r="T394" s="388"/>
      <c r="U394" s="388"/>
      <c r="V394" s="389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hidden="1" customHeight="1" x14ac:dyDescent="0.25">
      <c r="A395" s="425" t="s">
        <v>495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5"/>
      <c r="AB395" s="375"/>
      <c r="AC395" s="375"/>
    </row>
    <row r="396" spans="1:68" ht="14.25" hidden="1" customHeight="1" x14ac:dyDescent="0.25">
      <c r="A396" s="418" t="s">
        <v>109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373"/>
      <c r="AB396" s="373"/>
      <c r="AC396" s="373"/>
    </row>
    <row r="397" spans="1:68" ht="27" hidden="1" customHeight="1" x14ac:dyDescent="0.25">
      <c r="A397" s="54" t="s">
        <v>496</v>
      </c>
      <c r="B397" s="54" t="s">
        <v>497</v>
      </c>
      <c r="C397" s="31">
        <v>4301011873</v>
      </c>
      <c r="D397" s="390">
        <v>4680115881907</v>
      </c>
      <c r="E397" s="391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576" t="s">
        <v>498</v>
      </c>
      <c r="Q397" s="396"/>
      <c r="R397" s="396"/>
      <c r="S397" s="396"/>
      <c r="T397" s="397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499</v>
      </c>
      <c r="B398" s="54" t="s">
        <v>500</v>
      </c>
      <c r="C398" s="31">
        <v>4301011874</v>
      </c>
      <c r="D398" s="390">
        <v>4680115884892</v>
      </c>
      <c r="E398" s="391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68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501</v>
      </c>
      <c r="B399" s="54" t="s">
        <v>502</v>
      </c>
      <c r="C399" s="31">
        <v>4301011875</v>
      </c>
      <c r="D399" s="390">
        <v>4680115884885</v>
      </c>
      <c r="E399" s="391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6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hidden="1" customHeight="1" x14ac:dyDescent="0.25">
      <c r="A400" s="54" t="s">
        <v>503</v>
      </c>
      <c r="B400" s="54" t="s">
        <v>504</v>
      </c>
      <c r="C400" s="31">
        <v>4301011871</v>
      </c>
      <c r="D400" s="390">
        <v>4680115884908</v>
      </c>
      <c r="E400" s="391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5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392"/>
      <c r="B401" s="393"/>
      <c r="C401" s="393"/>
      <c r="D401" s="393"/>
      <c r="E401" s="393"/>
      <c r="F401" s="393"/>
      <c r="G401" s="393"/>
      <c r="H401" s="393"/>
      <c r="I401" s="393"/>
      <c r="J401" s="393"/>
      <c r="K401" s="393"/>
      <c r="L401" s="393"/>
      <c r="M401" s="393"/>
      <c r="N401" s="393"/>
      <c r="O401" s="394"/>
      <c r="P401" s="387" t="s">
        <v>69</v>
      </c>
      <c r="Q401" s="388"/>
      <c r="R401" s="388"/>
      <c r="S401" s="388"/>
      <c r="T401" s="388"/>
      <c r="U401" s="388"/>
      <c r="V401" s="389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hidden="1" x14ac:dyDescent="0.2">
      <c r="A402" s="393"/>
      <c r="B402" s="393"/>
      <c r="C402" s="393"/>
      <c r="D402" s="393"/>
      <c r="E402" s="393"/>
      <c r="F402" s="393"/>
      <c r="G402" s="393"/>
      <c r="H402" s="393"/>
      <c r="I402" s="393"/>
      <c r="J402" s="393"/>
      <c r="K402" s="393"/>
      <c r="L402" s="393"/>
      <c r="M402" s="393"/>
      <c r="N402" s="393"/>
      <c r="O402" s="394"/>
      <c r="P402" s="387" t="s">
        <v>69</v>
      </c>
      <c r="Q402" s="388"/>
      <c r="R402" s="388"/>
      <c r="S402" s="388"/>
      <c r="T402" s="388"/>
      <c r="U402" s="388"/>
      <c r="V402" s="389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hidden="1" customHeight="1" x14ac:dyDescent="0.25">
      <c r="A403" s="418" t="s">
        <v>63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373"/>
      <c r="AB403" s="373"/>
      <c r="AC403" s="373"/>
    </row>
    <row r="404" spans="1:68" ht="27" hidden="1" customHeight="1" x14ac:dyDescent="0.25">
      <c r="A404" s="54" t="s">
        <v>505</v>
      </c>
      <c r="B404" s="54" t="s">
        <v>506</v>
      </c>
      <c r="C404" s="31">
        <v>4301031139</v>
      </c>
      <c r="D404" s="390">
        <v>4607091384802</v>
      </c>
      <c r="E404" s="391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4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34"/>
      <c r="V404" s="34"/>
      <c r="W404" s="35" t="s">
        <v>68</v>
      </c>
      <c r="X404" s="381">
        <v>0</v>
      </c>
      <c r="Y404" s="382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hidden="1" customHeight="1" x14ac:dyDescent="0.25">
      <c r="A405" s="54" t="s">
        <v>505</v>
      </c>
      <c r="B405" s="54" t="s">
        <v>507</v>
      </c>
      <c r="C405" s="31">
        <v>4301031303</v>
      </c>
      <c r="D405" s="390">
        <v>4607091384802</v>
      </c>
      <c r="E405" s="391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508</v>
      </c>
      <c r="B406" s="54" t="s">
        <v>509</v>
      </c>
      <c r="C406" s="31">
        <v>4301031304</v>
      </c>
      <c r="D406" s="390">
        <v>4607091384826</v>
      </c>
      <c r="E406" s="391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5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392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394"/>
      <c r="P407" s="387" t="s">
        <v>69</v>
      </c>
      <c r="Q407" s="388"/>
      <c r="R407" s="388"/>
      <c r="S407" s="388"/>
      <c r="T407" s="388"/>
      <c r="U407" s="388"/>
      <c r="V407" s="389"/>
      <c r="W407" s="37" t="s">
        <v>70</v>
      </c>
      <c r="X407" s="383">
        <f>IFERROR(X404/H404,"0")+IFERROR(X405/H405,"0")+IFERROR(X406/H406,"0")</f>
        <v>0</v>
      </c>
      <c r="Y407" s="383">
        <f>IFERROR(Y404/H404,"0")+IFERROR(Y405/H405,"0")+IFERROR(Y406/H406,"0")</f>
        <v>0</v>
      </c>
      <c r="Z407" s="383">
        <f>IFERROR(IF(Z404="",0,Z404),"0")+IFERROR(IF(Z405="",0,Z405),"0")+IFERROR(IF(Z406="",0,Z406),"0")</f>
        <v>0</v>
      </c>
      <c r="AA407" s="384"/>
      <c r="AB407" s="384"/>
      <c r="AC407" s="384"/>
    </row>
    <row r="408" spans="1:68" hidden="1" x14ac:dyDescent="0.2">
      <c r="A408" s="393"/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4"/>
      <c r="P408" s="387" t="s">
        <v>69</v>
      </c>
      <c r="Q408" s="388"/>
      <c r="R408" s="388"/>
      <c r="S408" s="388"/>
      <c r="T408" s="388"/>
      <c r="U408" s="388"/>
      <c r="V408" s="389"/>
      <c r="W408" s="37" t="s">
        <v>68</v>
      </c>
      <c r="X408" s="383">
        <f>IFERROR(SUM(X404:X406),"0")</f>
        <v>0</v>
      </c>
      <c r="Y408" s="383">
        <f>IFERROR(SUM(Y404:Y406),"0")</f>
        <v>0</v>
      </c>
      <c r="Z408" s="37"/>
      <c r="AA408" s="384"/>
      <c r="AB408" s="384"/>
      <c r="AC408" s="384"/>
    </row>
    <row r="409" spans="1:68" ht="14.25" hidden="1" customHeight="1" x14ac:dyDescent="0.25">
      <c r="A409" s="418" t="s">
        <v>71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390">
        <v>4607091384246</v>
      </c>
      <c r="E410" s="391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76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34"/>
      <c r="V410" s="34"/>
      <c r="W410" s="35" t="s">
        <v>68</v>
      </c>
      <c r="X410" s="381">
        <v>500</v>
      </c>
      <c r="Y410" s="382">
        <f>IFERROR(IF(X410="",0,CEILING((X410/$H410),1)*$H410),"")</f>
        <v>507</v>
      </c>
      <c r="Z410" s="36">
        <f>IFERROR(IF(Y410=0,"",ROUNDUP(Y410/H410,0)*0.02175),"")</f>
        <v>1.4137499999999998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536.15384615384619</v>
      </c>
      <c r="BN410" s="64">
        <f>IFERROR(Y410*I410/H410,"0")</f>
        <v>543.66000000000008</v>
      </c>
      <c r="BO410" s="64">
        <f>IFERROR(1/J410*(X410/H410),"0")</f>
        <v>1.1446886446886446</v>
      </c>
      <c r="BP410" s="64">
        <f>IFERROR(1/J410*(Y410/H410),"0")</f>
        <v>1.1607142857142856</v>
      </c>
    </row>
    <row r="411" spans="1:68" ht="27" hidden="1" customHeight="1" x14ac:dyDescent="0.25">
      <c r="A411" s="54" t="s">
        <v>512</v>
      </c>
      <c r="B411" s="54" t="s">
        <v>513</v>
      </c>
      <c r="C411" s="31">
        <v>4301051445</v>
      </c>
      <c r="D411" s="390">
        <v>4680115881976</v>
      </c>
      <c r="E411" s="391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54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390">
        <v>4607091384253</v>
      </c>
      <c r="E412" s="391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34"/>
      <c r="V412" s="34"/>
      <c r="W412" s="35" t="s">
        <v>68</v>
      </c>
      <c r="X412" s="381">
        <v>240</v>
      </c>
      <c r="Y412" s="382">
        <f>IFERROR(IF(X412="",0,CEILING((X412/$H412),1)*$H412),"")</f>
        <v>240</v>
      </c>
      <c r="Z412" s="36">
        <f>IFERROR(IF(Y412=0,"",ROUNDUP(Y412/H412,0)*0.00753),"")</f>
        <v>0.753</v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268.40000000000003</v>
      </c>
      <c r="BN412" s="64">
        <f>IFERROR(Y412*I412/H412,"0")</f>
        <v>268.40000000000003</v>
      </c>
      <c r="BO412" s="64">
        <f>IFERROR(1/J412*(X412/H412),"0")</f>
        <v>0.64102564102564097</v>
      </c>
      <c r="BP412" s="64">
        <f>IFERROR(1/J412*(Y412/H412),"0")</f>
        <v>0.64102564102564097</v>
      </c>
    </row>
    <row r="413" spans="1:68" ht="27" hidden="1" customHeight="1" x14ac:dyDescent="0.25">
      <c r="A413" s="54" t="s">
        <v>514</v>
      </c>
      <c r="B413" s="54" t="s">
        <v>516</v>
      </c>
      <c r="C413" s="31">
        <v>4301051634</v>
      </c>
      <c r="D413" s="390">
        <v>4607091384253</v>
      </c>
      <c r="E413" s="391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517</v>
      </c>
      <c r="B414" s="54" t="s">
        <v>518</v>
      </c>
      <c r="C414" s="31">
        <v>4301051444</v>
      </c>
      <c r="D414" s="390">
        <v>4680115881969</v>
      </c>
      <c r="E414" s="391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92"/>
      <c r="B415" s="393"/>
      <c r="C415" s="393"/>
      <c r="D415" s="393"/>
      <c r="E415" s="393"/>
      <c r="F415" s="393"/>
      <c r="G415" s="393"/>
      <c r="H415" s="393"/>
      <c r="I415" s="393"/>
      <c r="J415" s="393"/>
      <c r="K415" s="393"/>
      <c r="L415" s="393"/>
      <c r="M415" s="393"/>
      <c r="N415" s="393"/>
      <c r="O415" s="394"/>
      <c r="P415" s="387" t="s">
        <v>69</v>
      </c>
      <c r="Q415" s="388"/>
      <c r="R415" s="388"/>
      <c r="S415" s="388"/>
      <c r="T415" s="388"/>
      <c r="U415" s="388"/>
      <c r="V415" s="389"/>
      <c r="W415" s="37" t="s">
        <v>70</v>
      </c>
      <c r="X415" s="383">
        <f>IFERROR(X410/H410,"0")+IFERROR(X411/H411,"0")+IFERROR(X412/H412,"0")+IFERROR(X413/H413,"0")+IFERROR(X414/H414,"0")</f>
        <v>164.10256410256409</v>
      </c>
      <c r="Y415" s="383">
        <f>IFERROR(Y410/H410,"0")+IFERROR(Y411/H411,"0")+IFERROR(Y412/H412,"0")+IFERROR(Y413/H413,"0")+IFERROR(Y414/H414,"0")</f>
        <v>165</v>
      </c>
      <c r="Z415" s="383">
        <f>IFERROR(IF(Z410="",0,Z410),"0")+IFERROR(IF(Z411="",0,Z411),"0")+IFERROR(IF(Z412="",0,Z412),"0")+IFERROR(IF(Z413="",0,Z413),"0")+IFERROR(IF(Z414="",0,Z414),"0")</f>
        <v>2.16675</v>
      </c>
      <c r="AA415" s="384"/>
      <c r="AB415" s="384"/>
      <c r="AC415" s="384"/>
    </row>
    <row r="416" spans="1:68" x14ac:dyDescent="0.2">
      <c r="A416" s="39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394"/>
      <c r="P416" s="387" t="s">
        <v>69</v>
      </c>
      <c r="Q416" s="388"/>
      <c r="R416" s="388"/>
      <c r="S416" s="388"/>
      <c r="T416" s="388"/>
      <c r="U416" s="388"/>
      <c r="V416" s="389"/>
      <c r="W416" s="37" t="s">
        <v>68</v>
      </c>
      <c r="X416" s="383">
        <f>IFERROR(SUM(X410:X414),"0")</f>
        <v>740</v>
      </c>
      <c r="Y416" s="383">
        <f>IFERROR(SUM(Y410:Y414),"0")</f>
        <v>747</v>
      </c>
      <c r="Z416" s="37"/>
      <c r="AA416" s="384"/>
      <c r="AB416" s="384"/>
      <c r="AC416" s="384"/>
    </row>
    <row r="417" spans="1:68" ht="14.25" hidden="1" customHeight="1" x14ac:dyDescent="0.25">
      <c r="A417" s="418" t="s">
        <v>164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373"/>
      <c r="AB417" s="373"/>
      <c r="AC417" s="373"/>
    </row>
    <row r="418" spans="1:68" ht="27" hidden="1" customHeight="1" x14ac:dyDescent="0.25">
      <c r="A418" s="54" t="s">
        <v>519</v>
      </c>
      <c r="B418" s="54" t="s">
        <v>520</v>
      </c>
      <c r="C418" s="31">
        <v>4301060377</v>
      </c>
      <c r="D418" s="390">
        <v>4607091389357</v>
      </c>
      <c r="E418" s="391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72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392"/>
      <c r="B419" s="393"/>
      <c r="C419" s="393"/>
      <c r="D419" s="393"/>
      <c r="E419" s="393"/>
      <c r="F419" s="393"/>
      <c r="G419" s="393"/>
      <c r="H419" s="393"/>
      <c r="I419" s="393"/>
      <c r="J419" s="393"/>
      <c r="K419" s="393"/>
      <c r="L419" s="393"/>
      <c r="M419" s="393"/>
      <c r="N419" s="393"/>
      <c r="O419" s="394"/>
      <c r="P419" s="387" t="s">
        <v>69</v>
      </c>
      <c r="Q419" s="388"/>
      <c r="R419" s="388"/>
      <c r="S419" s="388"/>
      <c r="T419" s="388"/>
      <c r="U419" s="388"/>
      <c r="V419" s="389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hidden="1" x14ac:dyDescent="0.2">
      <c r="A420" s="393"/>
      <c r="B420" s="393"/>
      <c r="C420" s="393"/>
      <c r="D420" s="393"/>
      <c r="E420" s="393"/>
      <c r="F420" s="393"/>
      <c r="G420" s="393"/>
      <c r="H420" s="393"/>
      <c r="I420" s="393"/>
      <c r="J420" s="393"/>
      <c r="K420" s="393"/>
      <c r="L420" s="393"/>
      <c r="M420" s="393"/>
      <c r="N420" s="393"/>
      <c r="O420" s="394"/>
      <c r="P420" s="387" t="s">
        <v>69</v>
      </c>
      <c r="Q420" s="388"/>
      <c r="R420" s="388"/>
      <c r="S420" s="388"/>
      <c r="T420" s="388"/>
      <c r="U420" s="388"/>
      <c r="V420" s="389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hidden="1" customHeight="1" x14ac:dyDescent="0.2">
      <c r="A421" s="429" t="s">
        <v>521</v>
      </c>
      <c r="B421" s="430"/>
      <c r="C421" s="430"/>
      <c r="D421" s="430"/>
      <c r="E421" s="430"/>
      <c r="F421" s="430"/>
      <c r="G421" s="430"/>
      <c r="H421" s="430"/>
      <c r="I421" s="430"/>
      <c r="J421" s="430"/>
      <c r="K421" s="430"/>
      <c r="L421" s="430"/>
      <c r="M421" s="430"/>
      <c r="N421" s="430"/>
      <c r="O421" s="430"/>
      <c r="P421" s="430"/>
      <c r="Q421" s="430"/>
      <c r="R421" s="430"/>
      <c r="S421" s="430"/>
      <c r="T421" s="430"/>
      <c r="U421" s="430"/>
      <c r="V421" s="430"/>
      <c r="W421" s="430"/>
      <c r="X421" s="430"/>
      <c r="Y421" s="430"/>
      <c r="Z421" s="430"/>
      <c r="AA421" s="48"/>
      <c r="AB421" s="48"/>
      <c r="AC421" s="48"/>
    </row>
    <row r="422" spans="1:68" ht="16.5" hidden="1" customHeight="1" x14ac:dyDescent="0.25">
      <c r="A422" s="425" t="s">
        <v>522</v>
      </c>
      <c r="B422" s="393"/>
      <c r="C422" s="393"/>
      <c r="D422" s="393"/>
      <c r="E422" s="393"/>
      <c r="F422" s="393"/>
      <c r="G422" s="393"/>
      <c r="H422" s="393"/>
      <c r="I422" s="393"/>
      <c r="J422" s="393"/>
      <c r="K422" s="393"/>
      <c r="L422" s="393"/>
      <c r="M422" s="393"/>
      <c r="N422" s="393"/>
      <c r="O422" s="393"/>
      <c r="P422" s="393"/>
      <c r="Q422" s="393"/>
      <c r="R422" s="393"/>
      <c r="S422" s="393"/>
      <c r="T422" s="393"/>
      <c r="U422" s="393"/>
      <c r="V422" s="393"/>
      <c r="W422" s="393"/>
      <c r="X422" s="393"/>
      <c r="Y422" s="393"/>
      <c r="Z422" s="393"/>
      <c r="AA422" s="375"/>
      <c r="AB422" s="375"/>
      <c r="AC422" s="375"/>
    </row>
    <row r="423" spans="1:68" ht="14.25" hidden="1" customHeight="1" x14ac:dyDescent="0.25">
      <c r="A423" s="418" t="s">
        <v>109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373"/>
      <c r="AB423" s="373"/>
      <c r="AC423" s="373"/>
    </row>
    <row r="424" spans="1:68" ht="27" hidden="1" customHeight="1" x14ac:dyDescent="0.25">
      <c r="A424" s="54" t="s">
        <v>523</v>
      </c>
      <c r="B424" s="54" t="s">
        <v>524</v>
      </c>
      <c r="C424" s="31">
        <v>4301011428</v>
      </c>
      <c r="D424" s="390">
        <v>4607091389708</v>
      </c>
      <c r="E424" s="391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5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392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394"/>
      <c r="P425" s="387" t="s">
        <v>69</v>
      </c>
      <c r="Q425" s="388"/>
      <c r="R425" s="388"/>
      <c r="S425" s="388"/>
      <c r="T425" s="388"/>
      <c r="U425" s="388"/>
      <c r="V425" s="389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hidden="1" x14ac:dyDescent="0.2">
      <c r="A426" s="393"/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4"/>
      <c r="P426" s="387" t="s">
        <v>69</v>
      </c>
      <c r="Q426" s="388"/>
      <c r="R426" s="388"/>
      <c r="S426" s="388"/>
      <c r="T426" s="388"/>
      <c r="U426" s="388"/>
      <c r="V426" s="389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hidden="1" customHeight="1" x14ac:dyDescent="0.25">
      <c r="A427" s="418" t="s">
        <v>63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373"/>
      <c r="AB427" s="373"/>
      <c r="AC427" s="373"/>
    </row>
    <row r="428" spans="1:68" ht="27" hidden="1" customHeight="1" x14ac:dyDescent="0.25">
      <c r="A428" s="54" t="s">
        <v>525</v>
      </c>
      <c r="B428" s="54" t="s">
        <v>526</v>
      </c>
      <c r="C428" s="31">
        <v>4301031322</v>
      </c>
      <c r="D428" s="390">
        <v>4607091389753</v>
      </c>
      <c r="E428" s="391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0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hidden="1" customHeight="1" x14ac:dyDescent="0.25">
      <c r="A429" s="54" t="s">
        <v>525</v>
      </c>
      <c r="B429" s="54" t="s">
        <v>527</v>
      </c>
      <c r="C429" s="31">
        <v>4301031355</v>
      </c>
      <c r="D429" s="390">
        <v>4607091389753</v>
      </c>
      <c r="E429" s="391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34"/>
      <c r="V429" s="34"/>
      <c r="W429" s="35" t="s">
        <v>68</v>
      </c>
      <c r="X429" s="381">
        <v>0</v>
      </c>
      <c r="Y429" s="382">
        <f t="shared" si="67"/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0</v>
      </c>
      <c r="BN429" s="64">
        <f t="shared" si="69"/>
        <v>0</v>
      </c>
      <c r="BO429" s="64">
        <f t="shared" si="70"/>
        <v>0</v>
      </c>
      <c r="BP429" s="64">
        <f t="shared" si="71"/>
        <v>0</v>
      </c>
    </row>
    <row r="430" spans="1:68" ht="27" hidden="1" customHeight="1" x14ac:dyDescent="0.25">
      <c r="A430" s="54" t="s">
        <v>528</v>
      </c>
      <c r="B430" s="54" t="s">
        <v>529</v>
      </c>
      <c r="C430" s="31">
        <v>4301031323</v>
      </c>
      <c r="D430" s="390">
        <v>4607091389760</v>
      </c>
      <c r="E430" s="391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390">
        <v>4607091389746</v>
      </c>
      <c r="E431" s="391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4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34"/>
      <c r="V431" s="34"/>
      <c r="W431" s="35" t="s">
        <v>68</v>
      </c>
      <c r="X431" s="381">
        <v>150</v>
      </c>
      <c r="Y431" s="382">
        <f t="shared" si="67"/>
        <v>151.20000000000002</v>
      </c>
      <c r="Z431" s="36">
        <f>IFERROR(IF(Y431=0,"",ROUNDUP(Y431/H431,0)*0.00753),"")</f>
        <v>0.27107999999999999</v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158.21428571428569</v>
      </c>
      <c r="BN431" s="64">
        <f t="shared" si="69"/>
        <v>159.47999999999999</v>
      </c>
      <c r="BO431" s="64">
        <f t="shared" si="70"/>
        <v>0.22893772893772893</v>
      </c>
      <c r="BP431" s="64">
        <f t="shared" si="71"/>
        <v>0.23076923076923075</v>
      </c>
    </row>
    <row r="432" spans="1:68" ht="27" hidden="1" customHeight="1" x14ac:dyDescent="0.25">
      <c r="A432" s="54" t="s">
        <v>530</v>
      </c>
      <c r="B432" s="54" t="s">
        <v>532</v>
      </c>
      <c r="C432" s="31">
        <v>4301031356</v>
      </c>
      <c r="D432" s="390">
        <v>4607091389746</v>
      </c>
      <c r="E432" s="391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1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hidden="1" customHeight="1" x14ac:dyDescent="0.25">
      <c r="A433" s="54" t="s">
        <v>533</v>
      </c>
      <c r="B433" s="54" t="s">
        <v>534</v>
      </c>
      <c r="C433" s="31">
        <v>4301031335</v>
      </c>
      <c r="D433" s="390">
        <v>4680115883147</v>
      </c>
      <c r="E433" s="391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74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hidden="1" customHeight="1" x14ac:dyDescent="0.25">
      <c r="A434" s="54" t="s">
        <v>533</v>
      </c>
      <c r="B434" s="54" t="s">
        <v>535</v>
      </c>
      <c r="C434" s="31">
        <v>4301031257</v>
      </c>
      <c r="D434" s="390">
        <v>4680115883147</v>
      </c>
      <c r="E434" s="391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56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hidden="1" customHeight="1" x14ac:dyDescent="0.25">
      <c r="A435" s="54" t="s">
        <v>536</v>
      </c>
      <c r="B435" s="54" t="s">
        <v>537</v>
      </c>
      <c r="C435" s="31">
        <v>4301031178</v>
      </c>
      <c r="D435" s="390">
        <v>4607091384338</v>
      </c>
      <c r="E435" s="391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hidden="1" customHeight="1" x14ac:dyDescent="0.25">
      <c r="A436" s="54" t="s">
        <v>536</v>
      </c>
      <c r="B436" s="54" t="s">
        <v>538</v>
      </c>
      <c r="C436" s="31">
        <v>4301031330</v>
      </c>
      <c r="D436" s="390">
        <v>4607091384338</v>
      </c>
      <c r="E436" s="391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hidden="1" customHeight="1" x14ac:dyDescent="0.25">
      <c r="A437" s="54" t="s">
        <v>539</v>
      </c>
      <c r="B437" s="54" t="s">
        <v>540</v>
      </c>
      <c r="C437" s="31">
        <v>4301031336</v>
      </c>
      <c r="D437" s="390">
        <v>4680115883154</v>
      </c>
      <c r="E437" s="391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3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hidden="1" customHeight="1" x14ac:dyDescent="0.25">
      <c r="A438" s="54" t="s">
        <v>539</v>
      </c>
      <c r="B438" s="54" t="s">
        <v>541</v>
      </c>
      <c r="C438" s="31">
        <v>4301031254</v>
      </c>
      <c r="D438" s="390">
        <v>4680115883154</v>
      </c>
      <c r="E438" s="391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hidden="1" customHeight="1" x14ac:dyDescent="0.25">
      <c r="A439" s="54" t="s">
        <v>542</v>
      </c>
      <c r="B439" s="54" t="s">
        <v>543</v>
      </c>
      <c r="C439" s="31">
        <v>4301031171</v>
      </c>
      <c r="D439" s="390">
        <v>4607091389524</v>
      </c>
      <c r="E439" s="391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hidden="1" customHeight="1" x14ac:dyDescent="0.25">
      <c r="A440" s="54" t="s">
        <v>542</v>
      </c>
      <c r="B440" s="54" t="s">
        <v>544</v>
      </c>
      <c r="C440" s="31">
        <v>4301031331</v>
      </c>
      <c r="D440" s="390">
        <v>4607091389524</v>
      </c>
      <c r="E440" s="391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hidden="1" customHeight="1" x14ac:dyDescent="0.25">
      <c r="A441" s="54" t="s">
        <v>545</v>
      </c>
      <c r="B441" s="54" t="s">
        <v>546</v>
      </c>
      <c r="C441" s="31">
        <v>4301031337</v>
      </c>
      <c r="D441" s="390">
        <v>4680115883161</v>
      </c>
      <c r="E441" s="391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2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hidden="1" customHeight="1" x14ac:dyDescent="0.25">
      <c r="A442" s="54" t="s">
        <v>545</v>
      </c>
      <c r="B442" s="54" t="s">
        <v>547</v>
      </c>
      <c r="C442" s="31">
        <v>4301031258</v>
      </c>
      <c r="D442" s="390">
        <v>4680115883161</v>
      </c>
      <c r="E442" s="391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hidden="1" customHeight="1" x14ac:dyDescent="0.25">
      <c r="A443" s="54" t="s">
        <v>548</v>
      </c>
      <c r="B443" s="54" t="s">
        <v>549</v>
      </c>
      <c r="C443" s="31">
        <v>4301031333</v>
      </c>
      <c r="D443" s="390">
        <v>4607091389531</v>
      </c>
      <c r="E443" s="391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28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hidden="1" customHeight="1" x14ac:dyDescent="0.25">
      <c r="A444" s="54" t="s">
        <v>548</v>
      </c>
      <c r="B444" s="54" t="s">
        <v>550</v>
      </c>
      <c r="C444" s="31">
        <v>4301031358</v>
      </c>
      <c r="D444" s="390">
        <v>4607091389531</v>
      </c>
      <c r="E444" s="391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hidden="1" customHeight="1" x14ac:dyDescent="0.25">
      <c r="A445" s="54" t="s">
        <v>551</v>
      </c>
      <c r="B445" s="54" t="s">
        <v>552</v>
      </c>
      <c r="C445" s="31">
        <v>4301031360</v>
      </c>
      <c r="D445" s="390">
        <v>4607091384345</v>
      </c>
      <c r="E445" s="391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hidden="1" customHeight="1" x14ac:dyDescent="0.25">
      <c r="A446" s="54" t="s">
        <v>553</v>
      </c>
      <c r="B446" s="54" t="s">
        <v>554</v>
      </c>
      <c r="C446" s="31">
        <v>4301031338</v>
      </c>
      <c r="D446" s="390">
        <v>4680115883185</v>
      </c>
      <c r="E446" s="391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hidden="1" customHeight="1" x14ac:dyDescent="0.25">
      <c r="A447" s="54" t="s">
        <v>553</v>
      </c>
      <c r="B447" s="54" t="s">
        <v>555</v>
      </c>
      <c r="C447" s="31">
        <v>4301031255</v>
      </c>
      <c r="D447" s="390">
        <v>4680115883185</v>
      </c>
      <c r="E447" s="391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7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hidden="1" customHeight="1" x14ac:dyDescent="0.25">
      <c r="A448" s="54" t="s">
        <v>556</v>
      </c>
      <c r="B448" s="54" t="s">
        <v>557</v>
      </c>
      <c r="C448" s="31">
        <v>4301031236</v>
      </c>
      <c r="D448" s="390">
        <v>4680115882928</v>
      </c>
      <c r="E448" s="391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62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92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394"/>
      <c r="P449" s="387" t="s">
        <v>69</v>
      </c>
      <c r="Q449" s="388"/>
      <c r="R449" s="388"/>
      <c r="S449" s="388"/>
      <c r="T449" s="388"/>
      <c r="U449" s="388"/>
      <c r="V449" s="389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35.714285714285715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36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0.27107999999999999</v>
      </c>
      <c r="AA449" s="384"/>
      <c r="AB449" s="384"/>
      <c r="AC449" s="384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394"/>
      <c r="P450" s="387" t="s">
        <v>69</v>
      </c>
      <c r="Q450" s="388"/>
      <c r="R450" s="388"/>
      <c r="S450" s="388"/>
      <c r="T450" s="388"/>
      <c r="U450" s="388"/>
      <c r="V450" s="389"/>
      <c r="W450" s="37" t="s">
        <v>68</v>
      </c>
      <c r="X450" s="383">
        <f>IFERROR(SUM(X428:X448),"0")</f>
        <v>150</v>
      </c>
      <c r="Y450" s="383">
        <f>IFERROR(SUM(Y428:Y448),"0")</f>
        <v>151.20000000000002</v>
      </c>
      <c r="Z450" s="37"/>
      <c r="AA450" s="384"/>
      <c r="AB450" s="384"/>
      <c r="AC450" s="384"/>
    </row>
    <row r="451" spans="1:68" ht="14.25" hidden="1" customHeight="1" x14ac:dyDescent="0.25">
      <c r="A451" s="418" t="s">
        <v>71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3"/>
      <c r="AB451" s="373"/>
      <c r="AC451" s="373"/>
    </row>
    <row r="452" spans="1:68" ht="27" hidden="1" customHeight="1" x14ac:dyDescent="0.25">
      <c r="A452" s="54" t="s">
        <v>558</v>
      </c>
      <c r="B452" s="54" t="s">
        <v>559</v>
      </c>
      <c r="C452" s="31">
        <v>4301051284</v>
      </c>
      <c r="D452" s="390">
        <v>4607091384352</v>
      </c>
      <c r="E452" s="391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41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560</v>
      </c>
      <c r="B453" s="54" t="s">
        <v>561</v>
      </c>
      <c r="C453" s="31">
        <v>4301051431</v>
      </c>
      <c r="D453" s="390">
        <v>4607091389654</v>
      </c>
      <c r="E453" s="391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4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392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394"/>
      <c r="P454" s="387" t="s">
        <v>69</v>
      </c>
      <c r="Q454" s="388"/>
      <c r="R454" s="388"/>
      <c r="S454" s="388"/>
      <c r="T454" s="388"/>
      <c r="U454" s="388"/>
      <c r="V454" s="389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hidden="1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394"/>
      <c r="P455" s="387" t="s">
        <v>69</v>
      </c>
      <c r="Q455" s="388"/>
      <c r="R455" s="388"/>
      <c r="S455" s="388"/>
      <c r="T455" s="388"/>
      <c r="U455" s="388"/>
      <c r="V455" s="389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hidden="1" customHeight="1" x14ac:dyDescent="0.25">
      <c r="A456" s="418" t="s">
        <v>95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hidden="1" customHeight="1" x14ac:dyDescent="0.25">
      <c r="A457" s="54" t="s">
        <v>562</v>
      </c>
      <c r="B457" s="54" t="s">
        <v>563</v>
      </c>
      <c r="C457" s="31">
        <v>4301032045</v>
      </c>
      <c r="D457" s="390">
        <v>4680115884335</v>
      </c>
      <c r="E457" s="391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4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566</v>
      </c>
      <c r="B458" s="54" t="s">
        <v>567</v>
      </c>
      <c r="C458" s="31">
        <v>4301032047</v>
      </c>
      <c r="D458" s="390">
        <v>4680115884342</v>
      </c>
      <c r="E458" s="391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45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568</v>
      </c>
      <c r="B459" s="54" t="s">
        <v>569</v>
      </c>
      <c r="C459" s="31">
        <v>4301170011</v>
      </c>
      <c r="D459" s="390">
        <v>4680115884113</v>
      </c>
      <c r="E459" s="391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6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392"/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4"/>
      <c r="P460" s="387" t="s">
        <v>69</v>
      </c>
      <c r="Q460" s="388"/>
      <c r="R460" s="388"/>
      <c r="S460" s="388"/>
      <c r="T460" s="388"/>
      <c r="U460" s="388"/>
      <c r="V460" s="389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hidden="1" x14ac:dyDescent="0.2">
      <c r="A461" s="393"/>
      <c r="B461" s="393"/>
      <c r="C461" s="393"/>
      <c r="D461" s="393"/>
      <c r="E461" s="393"/>
      <c r="F461" s="393"/>
      <c r="G461" s="393"/>
      <c r="H461" s="393"/>
      <c r="I461" s="393"/>
      <c r="J461" s="393"/>
      <c r="K461" s="393"/>
      <c r="L461" s="393"/>
      <c r="M461" s="393"/>
      <c r="N461" s="393"/>
      <c r="O461" s="394"/>
      <c r="P461" s="387" t="s">
        <v>69</v>
      </c>
      <c r="Q461" s="388"/>
      <c r="R461" s="388"/>
      <c r="S461" s="388"/>
      <c r="T461" s="388"/>
      <c r="U461" s="388"/>
      <c r="V461" s="389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hidden="1" customHeight="1" x14ac:dyDescent="0.25">
      <c r="A462" s="425" t="s">
        <v>570</v>
      </c>
      <c r="B462" s="393"/>
      <c r="C462" s="393"/>
      <c r="D462" s="393"/>
      <c r="E462" s="393"/>
      <c r="F462" s="393"/>
      <c r="G462" s="393"/>
      <c r="H462" s="393"/>
      <c r="I462" s="393"/>
      <c r="J462" s="393"/>
      <c r="K462" s="393"/>
      <c r="L462" s="393"/>
      <c r="M462" s="393"/>
      <c r="N462" s="393"/>
      <c r="O462" s="393"/>
      <c r="P462" s="393"/>
      <c r="Q462" s="393"/>
      <c r="R462" s="393"/>
      <c r="S462" s="393"/>
      <c r="T462" s="393"/>
      <c r="U462" s="393"/>
      <c r="V462" s="393"/>
      <c r="W462" s="393"/>
      <c r="X462" s="393"/>
      <c r="Y462" s="393"/>
      <c r="Z462" s="393"/>
      <c r="AA462" s="375"/>
      <c r="AB462" s="375"/>
      <c r="AC462" s="375"/>
    </row>
    <row r="463" spans="1:68" ht="14.25" hidden="1" customHeight="1" x14ac:dyDescent="0.25">
      <c r="A463" s="418" t="s">
        <v>142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373"/>
      <c r="AB463" s="373"/>
      <c r="AC463" s="373"/>
    </row>
    <row r="464" spans="1:68" ht="27" hidden="1" customHeight="1" x14ac:dyDescent="0.25">
      <c r="A464" s="54" t="s">
        <v>571</v>
      </c>
      <c r="B464" s="54" t="s">
        <v>572</v>
      </c>
      <c r="C464" s="31">
        <v>4301020315</v>
      </c>
      <c r="D464" s="390">
        <v>4607091389364</v>
      </c>
      <c r="E464" s="391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49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idden="1" x14ac:dyDescent="0.2">
      <c r="A465" s="392"/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4"/>
      <c r="P465" s="387" t="s">
        <v>69</v>
      </c>
      <c r="Q465" s="388"/>
      <c r="R465" s="388"/>
      <c r="S465" s="388"/>
      <c r="T465" s="388"/>
      <c r="U465" s="388"/>
      <c r="V465" s="389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hidden="1" x14ac:dyDescent="0.2">
      <c r="A466" s="393"/>
      <c r="B466" s="393"/>
      <c r="C466" s="393"/>
      <c r="D466" s="393"/>
      <c r="E466" s="393"/>
      <c r="F466" s="393"/>
      <c r="G466" s="393"/>
      <c r="H466" s="393"/>
      <c r="I466" s="393"/>
      <c r="J466" s="393"/>
      <c r="K466" s="393"/>
      <c r="L466" s="393"/>
      <c r="M466" s="393"/>
      <c r="N466" s="393"/>
      <c r="O466" s="394"/>
      <c r="P466" s="387" t="s">
        <v>69</v>
      </c>
      <c r="Q466" s="388"/>
      <c r="R466" s="388"/>
      <c r="S466" s="388"/>
      <c r="T466" s="388"/>
      <c r="U466" s="388"/>
      <c r="V466" s="389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hidden="1" customHeight="1" x14ac:dyDescent="0.25">
      <c r="A467" s="418" t="s">
        <v>63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373"/>
      <c r="AB467" s="373"/>
      <c r="AC467" s="373"/>
    </row>
    <row r="468" spans="1:68" ht="27" hidden="1" customHeight="1" x14ac:dyDescent="0.25">
      <c r="A468" s="54" t="s">
        <v>573</v>
      </c>
      <c r="B468" s="54" t="s">
        <v>574</v>
      </c>
      <c r="C468" s="31">
        <v>4301031212</v>
      </c>
      <c r="D468" s="390">
        <v>4607091389739</v>
      </c>
      <c r="E468" s="391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42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390">
        <v>4607091389739</v>
      </c>
      <c r="E469" s="391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490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34"/>
      <c r="V469" s="34"/>
      <c r="W469" s="35" t="s">
        <v>68</v>
      </c>
      <c r="X469" s="381">
        <v>50</v>
      </c>
      <c r="Y469" s="382">
        <f t="shared" si="73"/>
        <v>50.400000000000006</v>
      </c>
      <c r="Z469" s="36">
        <f>IFERROR(IF(Y469=0,"",ROUNDUP(Y469/H469,0)*0.00753),"")</f>
        <v>9.0359999999999996E-2</v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52.738095238095234</v>
      </c>
      <c r="BN469" s="64">
        <f t="shared" si="75"/>
        <v>53.160000000000004</v>
      </c>
      <c r="BO469" s="64">
        <f t="shared" si="76"/>
        <v>7.6312576312576319E-2</v>
      </c>
      <c r="BP469" s="64">
        <f t="shared" si="77"/>
        <v>7.6923076923076927E-2</v>
      </c>
    </row>
    <row r="470" spans="1:68" ht="27" hidden="1" customHeight="1" x14ac:dyDescent="0.25">
      <c r="A470" s="54" t="s">
        <v>576</v>
      </c>
      <c r="B470" s="54" t="s">
        <v>577</v>
      </c>
      <c r="C470" s="31">
        <v>4301031363</v>
      </c>
      <c r="D470" s="390">
        <v>4607091389425</v>
      </c>
      <c r="E470" s="391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7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hidden="1" customHeight="1" x14ac:dyDescent="0.25">
      <c r="A471" s="54" t="s">
        <v>578</v>
      </c>
      <c r="B471" s="54" t="s">
        <v>579</v>
      </c>
      <c r="C471" s="31">
        <v>4301031334</v>
      </c>
      <c r="D471" s="390">
        <v>4680115880771</v>
      </c>
      <c r="E471" s="391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hidden="1" customHeight="1" x14ac:dyDescent="0.25">
      <c r="A472" s="54" t="s">
        <v>580</v>
      </c>
      <c r="B472" s="54" t="s">
        <v>581</v>
      </c>
      <c r="C472" s="31">
        <v>4301031173</v>
      </c>
      <c r="D472" s="390">
        <v>4607091389500</v>
      </c>
      <c r="E472" s="391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64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hidden="1" customHeight="1" x14ac:dyDescent="0.25">
      <c r="A473" s="54" t="s">
        <v>580</v>
      </c>
      <c r="B473" s="54" t="s">
        <v>582</v>
      </c>
      <c r="C473" s="31">
        <v>4301031327</v>
      </c>
      <c r="D473" s="390">
        <v>4607091389500</v>
      </c>
      <c r="E473" s="391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5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92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4"/>
      <c r="P474" s="387" t="s">
        <v>69</v>
      </c>
      <c r="Q474" s="388"/>
      <c r="R474" s="388"/>
      <c r="S474" s="388"/>
      <c r="T474" s="388"/>
      <c r="U474" s="388"/>
      <c r="V474" s="389"/>
      <c r="W474" s="37" t="s">
        <v>70</v>
      </c>
      <c r="X474" s="383">
        <f>IFERROR(X468/H468,"0")+IFERROR(X469/H469,"0")+IFERROR(X470/H470,"0")+IFERROR(X471/H471,"0")+IFERROR(X472/H472,"0")+IFERROR(X473/H473,"0")</f>
        <v>11.904761904761905</v>
      </c>
      <c r="Y474" s="383">
        <f>IFERROR(Y468/H468,"0")+IFERROR(Y469/H469,"0")+IFERROR(Y470/H470,"0")+IFERROR(Y471/H471,"0")+IFERROR(Y472/H472,"0")+IFERROR(Y473/H473,"0")</f>
        <v>12</v>
      </c>
      <c r="Z474" s="383">
        <f>IFERROR(IF(Z468="",0,Z468),"0")+IFERROR(IF(Z469="",0,Z469),"0")+IFERROR(IF(Z470="",0,Z470),"0")+IFERROR(IF(Z471="",0,Z471),"0")+IFERROR(IF(Z472="",0,Z472),"0")+IFERROR(IF(Z473="",0,Z473),"0")</f>
        <v>9.0359999999999996E-2</v>
      </c>
      <c r="AA474" s="384"/>
      <c r="AB474" s="384"/>
      <c r="AC474" s="384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394"/>
      <c r="P475" s="387" t="s">
        <v>69</v>
      </c>
      <c r="Q475" s="388"/>
      <c r="R475" s="388"/>
      <c r="S475" s="388"/>
      <c r="T475" s="388"/>
      <c r="U475" s="388"/>
      <c r="V475" s="389"/>
      <c r="W475" s="37" t="s">
        <v>68</v>
      </c>
      <c r="X475" s="383">
        <f>IFERROR(SUM(X468:X473),"0")</f>
        <v>50</v>
      </c>
      <c r="Y475" s="383">
        <f>IFERROR(SUM(Y468:Y473),"0")</f>
        <v>50.400000000000006</v>
      </c>
      <c r="Z475" s="37"/>
      <c r="AA475" s="384"/>
      <c r="AB475" s="384"/>
      <c r="AC475" s="384"/>
    </row>
    <row r="476" spans="1:68" ht="14.25" hidden="1" customHeight="1" x14ac:dyDescent="0.25">
      <c r="A476" s="418" t="s">
        <v>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3"/>
      <c r="AB476" s="373"/>
      <c r="AC476" s="373"/>
    </row>
    <row r="477" spans="1:68" ht="27" hidden="1" customHeight="1" x14ac:dyDescent="0.25">
      <c r="A477" s="54" t="s">
        <v>583</v>
      </c>
      <c r="B477" s="54" t="s">
        <v>584</v>
      </c>
      <c r="C477" s="31">
        <v>4301032046</v>
      </c>
      <c r="D477" s="390">
        <v>4680115884359</v>
      </c>
      <c r="E477" s="391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6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585</v>
      </c>
      <c r="B478" s="54" t="s">
        <v>586</v>
      </c>
      <c r="C478" s="31">
        <v>4301040358</v>
      </c>
      <c r="D478" s="390">
        <v>4680115884571</v>
      </c>
      <c r="E478" s="391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70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392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394"/>
      <c r="P479" s="387" t="s">
        <v>69</v>
      </c>
      <c r="Q479" s="388"/>
      <c r="R479" s="388"/>
      <c r="S479" s="388"/>
      <c r="T479" s="388"/>
      <c r="U479" s="388"/>
      <c r="V479" s="389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hidden="1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394"/>
      <c r="P480" s="387" t="s">
        <v>69</v>
      </c>
      <c r="Q480" s="388"/>
      <c r="R480" s="388"/>
      <c r="S480" s="388"/>
      <c r="T480" s="388"/>
      <c r="U480" s="388"/>
      <c r="V480" s="389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hidden="1" customHeight="1" x14ac:dyDescent="0.25">
      <c r="A481" s="418" t="s">
        <v>104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373"/>
      <c r="AB481" s="373"/>
      <c r="AC481" s="373"/>
    </row>
    <row r="482" spans="1:68" ht="27" hidden="1" customHeight="1" x14ac:dyDescent="0.25">
      <c r="A482" s="54" t="s">
        <v>587</v>
      </c>
      <c r="B482" s="54" t="s">
        <v>588</v>
      </c>
      <c r="C482" s="31">
        <v>4301170010</v>
      </c>
      <c r="D482" s="390">
        <v>4680115884090</v>
      </c>
      <c r="E482" s="391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484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392"/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4"/>
      <c r="P483" s="387" t="s">
        <v>69</v>
      </c>
      <c r="Q483" s="388"/>
      <c r="R483" s="388"/>
      <c r="S483" s="388"/>
      <c r="T483" s="388"/>
      <c r="U483" s="388"/>
      <c r="V483" s="389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hidden="1" x14ac:dyDescent="0.2">
      <c r="A484" s="393"/>
      <c r="B484" s="393"/>
      <c r="C484" s="393"/>
      <c r="D484" s="393"/>
      <c r="E484" s="393"/>
      <c r="F484" s="393"/>
      <c r="G484" s="393"/>
      <c r="H484" s="393"/>
      <c r="I484" s="393"/>
      <c r="J484" s="393"/>
      <c r="K484" s="393"/>
      <c r="L484" s="393"/>
      <c r="M484" s="393"/>
      <c r="N484" s="393"/>
      <c r="O484" s="394"/>
      <c r="P484" s="387" t="s">
        <v>69</v>
      </c>
      <c r="Q484" s="388"/>
      <c r="R484" s="388"/>
      <c r="S484" s="388"/>
      <c r="T484" s="388"/>
      <c r="U484" s="388"/>
      <c r="V484" s="389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hidden="1" customHeight="1" x14ac:dyDescent="0.25">
      <c r="A485" s="418" t="s">
        <v>589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373"/>
      <c r="AB485" s="373"/>
      <c r="AC485" s="373"/>
    </row>
    <row r="486" spans="1:68" ht="27" hidden="1" customHeight="1" x14ac:dyDescent="0.25">
      <c r="A486" s="54" t="s">
        <v>590</v>
      </c>
      <c r="B486" s="54" t="s">
        <v>591</v>
      </c>
      <c r="C486" s="31">
        <v>4301040357</v>
      </c>
      <c r="D486" s="390">
        <v>4680115884564</v>
      </c>
      <c r="E486" s="391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74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392"/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4"/>
      <c r="P487" s="387" t="s">
        <v>69</v>
      </c>
      <c r="Q487" s="388"/>
      <c r="R487" s="388"/>
      <c r="S487" s="388"/>
      <c r="T487" s="388"/>
      <c r="U487" s="388"/>
      <c r="V487" s="389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hidden="1" x14ac:dyDescent="0.2">
      <c r="A488" s="393"/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4"/>
      <c r="P488" s="387" t="s">
        <v>69</v>
      </c>
      <c r="Q488" s="388"/>
      <c r="R488" s="388"/>
      <c r="S488" s="388"/>
      <c r="T488" s="388"/>
      <c r="U488" s="388"/>
      <c r="V488" s="389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hidden="1" customHeight="1" x14ac:dyDescent="0.25">
      <c r="A489" s="425" t="s">
        <v>592</v>
      </c>
      <c r="B489" s="393"/>
      <c r="C489" s="393"/>
      <c r="D489" s="393"/>
      <c r="E489" s="393"/>
      <c r="F489" s="393"/>
      <c r="G489" s="393"/>
      <c r="H489" s="393"/>
      <c r="I489" s="393"/>
      <c r="J489" s="393"/>
      <c r="K489" s="393"/>
      <c r="L489" s="393"/>
      <c r="M489" s="393"/>
      <c r="N489" s="393"/>
      <c r="O489" s="393"/>
      <c r="P489" s="393"/>
      <c r="Q489" s="393"/>
      <c r="R489" s="393"/>
      <c r="S489" s="393"/>
      <c r="T489" s="393"/>
      <c r="U489" s="393"/>
      <c r="V489" s="393"/>
      <c r="W489" s="393"/>
      <c r="X489" s="393"/>
      <c r="Y489" s="393"/>
      <c r="Z489" s="393"/>
      <c r="AA489" s="375"/>
      <c r="AB489" s="375"/>
      <c r="AC489" s="375"/>
    </row>
    <row r="490" spans="1:68" ht="14.25" hidden="1" customHeight="1" x14ac:dyDescent="0.25">
      <c r="A490" s="418" t="s">
        <v>63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373"/>
      <c r="AB490" s="373"/>
      <c r="AC490" s="373"/>
    </row>
    <row r="491" spans="1:68" ht="27" hidden="1" customHeight="1" x14ac:dyDescent="0.25">
      <c r="A491" s="54" t="s">
        <v>593</v>
      </c>
      <c r="B491" s="54" t="s">
        <v>594</v>
      </c>
      <c r="C491" s="31">
        <v>4301031294</v>
      </c>
      <c r="D491" s="390">
        <v>4680115885189</v>
      </c>
      <c r="E491" s="391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60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595</v>
      </c>
      <c r="B492" s="54" t="s">
        <v>596</v>
      </c>
      <c r="C492" s="31">
        <v>4301031293</v>
      </c>
      <c r="D492" s="390">
        <v>4680115885172</v>
      </c>
      <c r="E492" s="391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597</v>
      </c>
      <c r="B493" s="54" t="s">
        <v>598</v>
      </c>
      <c r="C493" s="31">
        <v>4301031291</v>
      </c>
      <c r="D493" s="390">
        <v>4680115885110</v>
      </c>
      <c r="E493" s="391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55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392"/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4"/>
      <c r="P494" s="387" t="s">
        <v>69</v>
      </c>
      <c r="Q494" s="388"/>
      <c r="R494" s="388"/>
      <c r="S494" s="388"/>
      <c r="T494" s="388"/>
      <c r="U494" s="388"/>
      <c r="V494" s="389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hidden="1" x14ac:dyDescent="0.2">
      <c r="A495" s="393"/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4"/>
      <c r="P495" s="387" t="s">
        <v>69</v>
      </c>
      <c r="Q495" s="388"/>
      <c r="R495" s="388"/>
      <c r="S495" s="388"/>
      <c r="T495" s="388"/>
      <c r="U495" s="388"/>
      <c r="V495" s="389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hidden="1" customHeight="1" x14ac:dyDescent="0.25">
      <c r="A496" s="425" t="s">
        <v>599</v>
      </c>
      <c r="B496" s="393"/>
      <c r="C496" s="393"/>
      <c r="D496" s="393"/>
      <c r="E496" s="393"/>
      <c r="F496" s="393"/>
      <c r="G496" s="393"/>
      <c r="H496" s="393"/>
      <c r="I496" s="393"/>
      <c r="J496" s="393"/>
      <c r="K496" s="393"/>
      <c r="L496" s="393"/>
      <c r="M496" s="393"/>
      <c r="N496" s="393"/>
      <c r="O496" s="393"/>
      <c r="P496" s="393"/>
      <c r="Q496" s="393"/>
      <c r="R496" s="393"/>
      <c r="S496" s="393"/>
      <c r="T496" s="393"/>
      <c r="U496" s="393"/>
      <c r="V496" s="393"/>
      <c r="W496" s="393"/>
      <c r="X496" s="393"/>
      <c r="Y496" s="393"/>
      <c r="Z496" s="393"/>
      <c r="AA496" s="375"/>
      <c r="AB496" s="375"/>
      <c r="AC496" s="375"/>
    </row>
    <row r="497" spans="1:68" ht="14.25" hidden="1" customHeight="1" x14ac:dyDescent="0.25">
      <c r="A497" s="418" t="s">
        <v>63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373"/>
      <c r="AB497" s="373"/>
      <c r="AC497" s="373"/>
    </row>
    <row r="498" spans="1:68" ht="27" hidden="1" customHeight="1" x14ac:dyDescent="0.25">
      <c r="A498" s="54" t="s">
        <v>600</v>
      </c>
      <c r="B498" s="54" t="s">
        <v>601</v>
      </c>
      <c r="C498" s="31">
        <v>4301031365</v>
      </c>
      <c r="D498" s="390">
        <v>4680115885738</v>
      </c>
      <c r="E498" s="391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527" t="s">
        <v>602</v>
      </c>
      <c r="Q498" s="396"/>
      <c r="R498" s="396"/>
      <c r="S498" s="396"/>
      <c r="T498" s="397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603</v>
      </c>
      <c r="B499" s="54" t="s">
        <v>604</v>
      </c>
      <c r="C499" s="31">
        <v>4301031261</v>
      </c>
      <c r="D499" s="390">
        <v>4680115885103</v>
      </c>
      <c r="E499" s="391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56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392"/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4"/>
      <c r="P500" s="387" t="s">
        <v>69</v>
      </c>
      <c r="Q500" s="388"/>
      <c r="R500" s="388"/>
      <c r="S500" s="388"/>
      <c r="T500" s="388"/>
      <c r="U500" s="388"/>
      <c r="V500" s="389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hidden="1" x14ac:dyDescent="0.2">
      <c r="A501" s="393"/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4"/>
      <c r="P501" s="387" t="s">
        <v>69</v>
      </c>
      <c r="Q501" s="388"/>
      <c r="R501" s="388"/>
      <c r="S501" s="388"/>
      <c r="T501" s="388"/>
      <c r="U501" s="388"/>
      <c r="V501" s="389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hidden="1" customHeight="1" x14ac:dyDescent="0.25">
      <c r="A502" s="418" t="s">
        <v>164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373"/>
      <c r="AB502" s="373"/>
      <c r="AC502" s="373"/>
    </row>
    <row r="503" spans="1:68" ht="27" hidden="1" customHeight="1" x14ac:dyDescent="0.25">
      <c r="A503" s="54" t="s">
        <v>605</v>
      </c>
      <c r="B503" s="54" t="s">
        <v>606</v>
      </c>
      <c r="C503" s="31">
        <v>4301060412</v>
      </c>
      <c r="D503" s="390">
        <v>4680115885509</v>
      </c>
      <c r="E503" s="391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63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392"/>
      <c r="B504" s="393"/>
      <c r="C504" s="393"/>
      <c r="D504" s="393"/>
      <c r="E504" s="393"/>
      <c r="F504" s="393"/>
      <c r="G504" s="393"/>
      <c r="H504" s="393"/>
      <c r="I504" s="393"/>
      <c r="J504" s="393"/>
      <c r="K504" s="393"/>
      <c r="L504" s="393"/>
      <c r="M504" s="393"/>
      <c r="N504" s="393"/>
      <c r="O504" s="394"/>
      <c r="P504" s="387" t="s">
        <v>69</v>
      </c>
      <c r="Q504" s="388"/>
      <c r="R504" s="388"/>
      <c r="S504" s="388"/>
      <c r="T504" s="388"/>
      <c r="U504" s="388"/>
      <c r="V504" s="389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hidden="1" x14ac:dyDescent="0.2">
      <c r="A505" s="393"/>
      <c r="B505" s="393"/>
      <c r="C505" s="393"/>
      <c r="D505" s="393"/>
      <c r="E505" s="393"/>
      <c r="F505" s="393"/>
      <c r="G505" s="393"/>
      <c r="H505" s="393"/>
      <c r="I505" s="393"/>
      <c r="J505" s="393"/>
      <c r="K505" s="393"/>
      <c r="L505" s="393"/>
      <c r="M505" s="393"/>
      <c r="N505" s="393"/>
      <c r="O505" s="394"/>
      <c r="P505" s="387" t="s">
        <v>69</v>
      </c>
      <c r="Q505" s="388"/>
      <c r="R505" s="388"/>
      <c r="S505" s="388"/>
      <c r="T505" s="388"/>
      <c r="U505" s="388"/>
      <c r="V505" s="389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hidden="1" customHeight="1" x14ac:dyDescent="0.2">
      <c r="A506" s="429" t="s">
        <v>607</v>
      </c>
      <c r="B506" s="430"/>
      <c r="C506" s="430"/>
      <c r="D506" s="430"/>
      <c r="E506" s="430"/>
      <c r="F506" s="430"/>
      <c r="G506" s="430"/>
      <c r="H506" s="430"/>
      <c r="I506" s="430"/>
      <c r="J506" s="430"/>
      <c r="K506" s="430"/>
      <c r="L506" s="430"/>
      <c r="M506" s="430"/>
      <c r="N506" s="430"/>
      <c r="O506" s="430"/>
      <c r="P506" s="430"/>
      <c r="Q506" s="430"/>
      <c r="R506" s="430"/>
      <c r="S506" s="430"/>
      <c r="T506" s="430"/>
      <c r="U506" s="430"/>
      <c r="V506" s="430"/>
      <c r="W506" s="430"/>
      <c r="X506" s="430"/>
      <c r="Y506" s="430"/>
      <c r="Z506" s="430"/>
      <c r="AA506" s="48"/>
      <c r="AB506" s="48"/>
      <c r="AC506" s="48"/>
    </row>
    <row r="507" spans="1:68" ht="16.5" hidden="1" customHeight="1" x14ac:dyDescent="0.25">
      <c r="A507" s="425" t="s">
        <v>607</v>
      </c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393"/>
      <c r="P507" s="393"/>
      <c r="Q507" s="393"/>
      <c r="R507" s="393"/>
      <c r="S507" s="393"/>
      <c r="T507" s="393"/>
      <c r="U507" s="393"/>
      <c r="V507" s="393"/>
      <c r="W507" s="393"/>
      <c r="X507" s="393"/>
      <c r="Y507" s="393"/>
      <c r="Z507" s="393"/>
      <c r="AA507" s="375"/>
      <c r="AB507" s="375"/>
      <c r="AC507" s="375"/>
    </row>
    <row r="508" spans="1:68" ht="14.25" hidden="1" customHeight="1" x14ac:dyDescent="0.25">
      <c r="A508" s="418" t="s">
        <v>109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27" hidden="1" customHeight="1" x14ac:dyDescent="0.25">
      <c r="A509" s="54" t="s">
        <v>608</v>
      </c>
      <c r="B509" s="54" t="s">
        <v>609</v>
      </c>
      <c r="C509" s="31">
        <v>4301011795</v>
      </c>
      <c r="D509" s="390">
        <v>4607091389067</v>
      </c>
      <c r="E509" s="391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73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390">
        <v>4680115885271</v>
      </c>
      <c r="E510" s="391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76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34"/>
      <c r="V510" s="34"/>
      <c r="W510" s="35" t="s">
        <v>68</v>
      </c>
      <c r="X510" s="381">
        <v>300</v>
      </c>
      <c r="Y510" s="382">
        <f t="shared" si="78"/>
        <v>300.96000000000004</v>
      </c>
      <c r="Z510" s="36">
        <f t="shared" si="79"/>
        <v>0.68171999999999999</v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320.45454545454544</v>
      </c>
      <c r="BN510" s="64">
        <f t="shared" si="81"/>
        <v>321.48</v>
      </c>
      <c r="BO510" s="64">
        <f t="shared" si="82"/>
        <v>0.54632867132867136</v>
      </c>
      <c r="BP510" s="64">
        <f t="shared" si="83"/>
        <v>0.54807692307692313</v>
      </c>
    </row>
    <row r="511" spans="1:68" ht="16.5" hidden="1" customHeight="1" x14ac:dyDescent="0.25">
      <c r="A511" s="54" t="s">
        <v>612</v>
      </c>
      <c r="B511" s="54" t="s">
        <v>613</v>
      </c>
      <c r="C511" s="31">
        <v>4301011774</v>
      </c>
      <c r="D511" s="390">
        <v>4680115884502</v>
      </c>
      <c r="E511" s="391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6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390">
        <v>4607091389104</v>
      </c>
      <c r="E512" s="391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6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34"/>
      <c r="V512" s="34"/>
      <c r="W512" s="35" t="s">
        <v>68</v>
      </c>
      <c r="X512" s="381">
        <v>1900</v>
      </c>
      <c r="Y512" s="382">
        <f t="shared" si="78"/>
        <v>1900.8000000000002</v>
      </c>
      <c r="Z512" s="36">
        <f t="shared" si="79"/>
        <v>4.3056000000000001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2029.5454545454545</v>
      </c>
      <c r="BN512" s="64">
        <f t="shared" si="81"/>
        <v>2030.4</v>
      </c>
      <c r="BO512" s="64">
        <f t="shared" si="82"/>
        <v>3.4600815850815851</v>
      </c>
      <c r="BP512" s="64">
        <f t="shared" si="83"/>
        <v>3.4615384615384617</v>
      </c>
    </row>
    <row r="513" spans="1:68" ht="16.5" hidden="1" customHeight="1" x14ac:dyDescent="0.25">
      <c r="A513" s="54" t="s">
        <v>616</v>
      </c>
      <c r="B513" s="54" t="s">
        <v>617</v>
      </c>
      <c r="C513" s="31">
        <v>4301011799</v>
      </c>
      <c r="D513" s="390">
        <v>4680115884519</v>
      </c>
      <c r="E513" s="391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5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390">
        <v>4680115885226</v>
      </c>
      <c r="E514" s="391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58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34"/>
      <c r="V514" s="34"/>
      <c r="W514" s="35" t="s">
        <v>68</v>
      </c>
      <c r="X514" s="381">
        <v>980</v>
      </c>
      <c r="Y514" s="382">
        <f t="shared" si="78"/>
        <v>982.08</v>
      </c>
      <c r="Z514" s="36">
        <f t="shared" si="79"/>
        <v>2.2245599999999999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1046.8181818181818</v>
      </c>
      <c r="BN514" s="64">
        <f t="shared" si="81"/>
        <v>1049.04</v>
      </c>
      <c r="BO514" s="64">
        <f t="shared" si="82"/>
        <v>1.7846736596736597</v>
      </c>
      <c r="BP514" s="64">
        <f t="shared" si="83"/>
        <v>1.7884615384615385</v>
      </c>
    </row>
    <row r="515" spans="1:68" ht="27" hidden="1" customHeight="1" x14ac:dyDescent="0.25">
      <c r="A515" s="54" t="s">
        <v>620</v>
      </c>
      <c r="B515" s="54" t="s">
        <v>621</v>
      </c>
      <c r="C515" s="31">
        <v>4301011778</v>
      </c>
      <c r="D515" s="390">
        <v>4680115880603</v>
      </c>
      <c r="E515" s="391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71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hidden="1" customHeight="1" x14ac:dyDescent="0.25">
      <c r="A516" s="54" t="s">
        <v>622</v>
      </c>
      <c r="B516" s="54" t="s">
        <v>623</v>
      </c>
      <c r="C516" s="31">
        <v>4301011190</v>
      </c>
      <c r="D516" s="390">
        <v>4607091389098</v>
      </c>
      <c r="E516" s="391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hidden="1" customHeight="1" x14ac:dyDescent="0.25">
      <c r="A517" s="54" t="s">
        <v>624</v>
      </c>
      <c r="B517" s="54" t="s">
        <v>625</v>
      </c>
      <c r="C517" s="31">
        <v>4301011784</v>
      </c>
      <c r="D517" s="390">
        <v>4607091389982</v>
      </c>
      <c r="E517" s="391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6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92"/>
      <c r="B518" s="393"/>
      <c r="C518" s="393"/>
      <c r="D518" s="393"/>
      <c r="E518" s="393"/>
      <c r="F518" s="393"/>
      <c r="G518" s="393"/>
      <c r="H518" s="393"/>
      <c r="I518" s="393"/>
      <c r="J518" s="393"/>
      <c r="K518" s="393"/>
      <c r="L518" s="393"/>
      <c r="M518" s="393"/>
      <c r="N518" s="393"/>
      <c r="O518" s="394"/>
      <c r="P518" s="387" t="s">
        <v>69</v>
      </c>
      <c r="Q518" s="388"/>
      <c r="R518" s="388"/>
      <c r="S518" s="388"/>
      <c r="T518" s="388"/>
      <c r="U518" s="388"/>
      <c r="V518" s="389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602.27272727272725</v>
      </c>
      <c r="Y518" s="383">
        <f>IFERROR(Y509/H509,"0")+IFERROR(Y510/H510,"0")+IFERROR(Y511/H511,"0")+IFERROR(Y512/H512,"0")+IFERROR(Y513/H513,"0")+IFERROR(Y514/H514,"0")+IFERROR(Y515/H515,"0")+IFERROR(Y516/H516,"0")+IFERROR(Y517/H517,"0")</f>
        <v>603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7.2118800000000007</v>
      </c>
      <c r="AA518" s="384"/>
      <c r="AB518" s="384"/>
      <c r="AC518" s="384"/>
    </row>
    <row r="519" spans="1:68" x14ac:dyDescent="0.2">
      <c r="A519" s="393"/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4"/>
      <c r="P519" s="387" t="s">
        <v>69</v>
      </c>
      <c r="Q519" s="388"/>
      <c r="R519" s="388"/>
      <c r="S519" s="388"/>
      <c r="T519" s="388"/>
      <c r="U519" s="388"/>
      <c r="V519" s="389"/>
      <c r="W519" s="37" t="s">
        <v>68</v>
      </c>
      <c r="X519" s="383">
        <f>IFERROR(SUM(X509:X517),"0")</f>
        <v>3180</v>
      </c>
      <c r="Y519" s="383">
        <f>IFERROR(SUM(Y509:Y517),"0")</f>
        <v>3183.84</v>
      </c>
      <c r="Z519" s="37"/>
      <c r="AA519" s="384"/>
      <c r="AB519" s="384"/>
      <c r="AC519" s="384"/>
    </row>
    <row r="520" spans="1:68" ht="14.25" hidden="1" customHeight="1" x14ac:dyDescent="0.25">
      <c r="A520" s="418" t="s">
        <v>142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390">
        <v>4607091388930</v>
      </c>
      <c r="E521" s="391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4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34"/>
      <c r="V521" s="34"/>
      <c r="W521" s="35" t="s">
        <v>68</v>
      </c>
      <c r="X521" s="381">
        <v>980</v>
      </c>
      <c r="Y521" s="382">
        <f>IFERROR(IF(X521="",0,CEILING((X521/$H521),1)*$H521),"")</f>
        <v>982.08</v>
      </c>
      <c r="Z521" s="36">
        <f>IFERROR(IF(Y521=0,"",ROUNDUP(Y521/H521,0)*0.01196),"")</f>
        <v>2.2245599999999999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1046.8181818181818</v>
      </c>
      <c r="BN521" s="64">
        <f>IFERROR(Y521*I521/H521,"0")</f>
        <v>1049.04</v>
      </c>
      <c r="BO521" s="64">
        <f>IFERROR(1/J521*(X521/H521),"0")</f>
        <v>1.7846736596736597</v>
      </c>
      <c r="BP521" s="64">
        <f>IFERROR(1/J521*(Y521/H521),"0")</f>
        <v>1.7884615384615385</v>
      </c>
    </row>
    <row r="522" spans="1:68" ht="16.5" hidden="1" customHeight="1" x14ac:dyDescent="0.25">
      <c r="A522" s="54" t="s">
        <v>628</v>
      </c>
      <c r="B522" s="54" t="s">
        <v>629</v>
      </c>
      <c r="C522" s="31">
        <v>4301020206</v>
      </c>
      <c r="D522" s="390">
        <v>4680115880054</v>
      </c>
      <c r="E522" s="391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46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92"/>
      <c r="B523" s="393"/>
      <c r="C523" s="393"/>
      <c r="D523" s="393"/>
      <c r="E523" s="393"/>
      <c r="F523" s="393"/>
      <c r="G523" s="393"/>
      <c r="H523" s="393"/>
      <c r="I523" s="393"/>
      <c r="J523" s="393"/>
      <c r="K523" s="393"/>
      <c r="L523" s="393"/>
      <c r="M523" s="393"/>
      <c r="N523" s="393"/>
      <c r="O523" s="394"/>
      <c r="P523" s="387" t="s">
        <v>69</v>
      </c>
      <c r="Q523" s="388"/>
      <c r="R523" s="388"/>
      <c r="S523" s="388"/>
      <c r="T523" s="388"/>
      <c r="U523" s="388"/>
      <c r="V523" s="389"/>
      <c r="W523" s="37" t="s">
        <v>70</v>
      </c>
      <c r="X523" s="383">
        <f>IFERROR(X521/H521,"0")+IFERROR(X522/H522,"0")</f>
        <v>185.60606060606059</v>
      </c>
      <c r="Y523" s="383">
        <f>IFERROR(Y521/H521,"0")+IFERROR(Y522/H522,"0")</f>
        <v>186</v>
      </c>
      <c r="Z523" s="383">
        <f>IFERROR(IF(Z521="",0,Z521),"0")+IFERROR(IF(Z522="",0,Z522),"0")</f>
        <v>2.2245599999999999</v>
      </c>
      <c r="AA523" s="384"/>
      <c r="AB523" s="384"/>
      <c r="AC523" s="384"/>
    </row>
    <row r="524" spans="1:68" x14ac:dyDescent="0.2">
      <c r="A524" s="393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394"/>
      <c r="P524" s="387" t="s">
        <v>69</v>
      </c>
      <c r="Q524" s="388"/>
      <c r="R524" s="388"/>
      <c r="S524" s="388"/>
      <c r="T524" s="388"/>
      <c r="U524" s="388"/>
      <c r="V524" s="389"/>
      <c r="W524" s="37" t="s">
        <v>68</v>
      </c>
      <c r="X524" s="383">
        <f>IFERROR(SUM(X521:X522),"0")</f>
        <v>980</v>
      </c>
      <c r="Y524" s="383">
        <f>IFERROR(SUM(Y521:Y522),"0")</f>
        <v>982.08</v>
      </c>
      <c r="Z524" s="37"/>
      <c r="AA524" s="384"/>
      <c r="AB524" s="384"/>
      <c r="AC524" s="384"/>
    </row>
    <row r="525" spans="1:68" ht="14.25" hidden="1" customHeight="1" x14ac:dyDescent="0.25">
      <c r="A525" s="418" t="s">
        <v>63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390">
        <v>4680115883116</v>
      </c>
      <c r="E526" s="391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6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34"/>
      <c r="V526" s="34"/>
      <c r="W526" s="35" t="s">
        <v>68</v>
      </c>
      <c r="X526" s="381">
        <v>500</v>
      </c>
      <c r="Y526" s="382">
        <f t="shared" ref="Y526:Y531" si="84">IFERROR(IF(X526="",0,CEILING((X526/$H526),1)*$H526),"")</f>
        <v>501.6</v>
      </c>
      <c r="Z526" s="36">
        <f>IFERROR(IF(Y526=0,"",ROUNDUP(Y526/H526,0)*0.01196),"")</f>
        <v>1.1362000000000001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534.09090909090912</v>
      </c>
      <c r="BN526" s="64">
        <f t="shared" ref="BN526:BN531" si="86">IFERROR(Y526*I526/H526,"0")</f>
        <v>535.79999999999995</v>
      </c>
      <c r="BO526" s="64">
        <f t="shared" ref="BO526:BO531" si="87">IFERROR(1/J526*(X526/H526),"0")</f>
        <v>0.91054778554778548</v>
      </c>
      <c r="BP526" s="64">
        <f t="shared" ref="BP526:BP531" si="88">IFERROR(1/J526*(Y526/H526),"0")</f>
        <v>0.91346153846153855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390">
        <v>4680115883093</v>
      </c>
      <c r="E527" s="391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34"/>
      <c r="V527" s="34"/>
      <c r="W527" s="35" t="s">
        <v>68</v>
      </c>
      <c r="X527" s="381">
        <v>500</v>
      </c>
      <c r="Y527" s="382">
        <f t="shared" si="84"/>
        <v>501.6</v>
      </c>
      <c r="Z527" s="36">
        <f>IFERROR(IF(Y527=0,"",ROUNDUP(Y527/H527,0)*0.01196),"")</f>
        <v>1.1362000000000001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534.09090909090912</v>
      </c>
      <c r="BN527" s="64">
        <f t="shared" si="86"/>
        <v>535.79999999999995</v>
      </c>
      <c r="BO527" s="64">
        <f t="shared" si="87"/>
        <v>0.91054778554778548</v>
      </c>
      <c r="BP527" s="64">
        <f t="shared" si="88"/>
        <v>0.91346153846153855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390">
        <v>4680115883109</v>
      </c>
      <c r="E528" s="391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75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34"/>
      <c r="V528" s="34"/>
      <c r="W528" s="35" t="s">
        <v>68</v>
      </c>
      <c r="X528" s="381">
        <v>500</v>
      </c>
      <c r="Y528" s="382">
        <f t="shared" si="84"/>
        <v>501.6</v>
      </c>
      <c r="Z528" s="36">
        <f>IFERROR(IF(Y528=0,"",ROUNDUP(Y528/H528,0)*0.01196),"")</f>
        <v>1.1362000000000001</v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534.09090909090912</v>
      </c>
      <c r="BN528" s="64">
        <f t="shared" si="86"/>
        <v>535.79999999999995</v>
      </c>
      <c r="BO528" s="64">
        <f t="shared" si="87"/>
        <v>0.91054778554778548</v>
      </c>
      <c r="BP528" s="64">
        <f t="shared" si="88"/>
        <v>0.91346153846153855</v>
      </c>
    </row>
    <row r="529" spans="1:68" ht="27" hidden="1" customHeight="1" x14ac:dyDescent="0.25">
      <c r="A529" s="54" t="s">
        <v>636</v>
      </c>
      <c r="B529" s="54" t="s">
        <v>637</v>
      </c>
      <c r="C529" s="31">
        <v>4301031249</v>
      </c>
      <c r="D529" s="390">
        <v>4680115882072</v>
      </c>
      <c r="E529" s="391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5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hidden="1" customHeight="1" x14ac:dyDescent="0.25">
      <c r="A530" s="54" t="s">
        <v>638</v>
      </c>
      <c r="B530" s="54" t="s">
        <v>639</v>
      </c>
      <c r="C530" s="31">
        <v>4301031251</v>
      </c>
      <c r="D530" s="390">
        <v>4680115882102</v>
      </c>
      <c r="E530" s="391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hidden="1" customHeight="1" x14ac:dyDescent="0.25">
      <c r="A531" s="54" t="s">
        <v>640</v>
      </c>
      <c r="B531" s="54" t="s">
        <v>641</v>
      </c>
      <c r="C531" s="31">
        <v>4301031253</v>
      </c>
      <c r="D531" s="390">
        <v>4680115882096</v>
      </c>
      <c r="E531" s="391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1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92"/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4"/>
      <c r="P532" s="387" t="s">
        <v>69</v>
      </c>
      <c r="Q532" s="388"/>
      <c r="R532" s="388"/>
      <c r="S532" s="388"/>
      <c r="T532" s="388"/>
      <c r="U532" s="388"/>
      <c r="V532" s="389"/>
      <c r="W532" s="37" t="s">
        <v>70</v>
      </c>
      <c r="X532" s="383">
        <f>IFERROR(X526/H526,"0")+IFERROR(X527/H527,"0")+IFERROR(X528/H528,"0")+IFERROR(X529/H529,"0")+IFERROR(X530/H530,"0")+IFERROR(X531/H531,"0")</f>
        <v>284.09090909090907</v>
      </c>
      <c r="Y532" s="383">
        <f>IFERROR(Y526/H526,"0")+IFERROR(Y527/H527,"0")+IFERROR(Y528/H528,"0")+IFERROR(Y529/H529,"0")+IFERROR(Y530/H530,"0")+IFERROR(Y531/H531,"0")</f>
        <v>285</v>
      </c>
      <c r="Z532" s="383">
        <f>IFERROR(IF(Z526="",0,Z526),"0")+IFERROR(IF(Z527="",0,Z527),"0")+IFERROR(IF(Z528="",0,Z528),"0")+IFERROR(IF(Z529="",0,Z529),"0")+IFERROR(IF(Z530="",0,Z530),"0")+IFERROR(IF(Z531="",0,Z531),"0")</f>
        <v>3.4086000000000003</v>
      </c>
      <c r="AA532" s="384"/>
      <c r="AB532" s="384"/>
      <c r="AC532" s="384"/>
    </row>
    <row r="533" spans="1:68" x14ac:dyDescent="0.2">
      <c r="A533" s="393"/>
      <c r="B533" s="393"/>
      <c r="C533" s="393"/>
      <c r="D533" s="393"/>
      <c r="E533" s="393"/>
      <c r="F533" s="393"/>
      <c r="G533" s="393"/>
      <c r="H533" s="393"/>
      <c r="I533" s="393"/>
      <c r="J533" s="393"/>
      <c r="K533" s="393"/>
      <c r="L533" s="393"/>
      <c r="M533" s="393"/>
      <c r="N533" s="393"/>
      <c r="O533" s="394"/>
      <c r="P533" s="387" t="s">
        <v>69</v>
      </c>
      <c r="Q533" s="388"/>
      <c r="R533" s="388"/>
      <c r="S533" s="388"/>
      <c r="T533" s="388"/>
      <c r="U533" s="388"/>
      <c r="V533" s="389"/>
      <c r="W533" s="37" t="s">
        <v>68</v>
      </c>
      <c r="X533" s="383">
        <f>IFERROR(SUM(X526:X531),"0")</f>
        <v>1500</v>
      </c>
      <c r="Y533" s="383">
        <f>IFERROR(SUM(Y526:Y531),"0")</f>
        <v>1504.8000000000002</v>
      </c>
      <c r="Z533" s="37"/>
      <c r="AA533" s="384"/>
      <c r="AB533" s="384"/>
      <c r="AC533" s="384"/>
    </row>
    <row r="534" spans="1:68" ht="14.25" hidden="1" customHeight="1" x14ac:dyDescent="0.25">
      <c r="A534" s="418" t="s">
        <v>71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373"/>
      <c r="AB534" s="373"/>
      <c r="AC534" s="373"/>
    </row>
    <row r="535" spans="1:68" ht="16.5" hidden="1" customHeight="1" x14ac:dyDescent="0.25">
      <c r="A535" s="54" t="s">
        <v>642</v>
      </c>
      <c r="B535" s="54" t="s">
        <v>643</v>
      </c>
      <c r="C535" s="31">
        <v>4301051230</v>
      </c>
      <c r="D535" s="390">
        <v>4607091383409</v>
      </c>
      <c r="E535" s="391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71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hidden="1" customHeight="1" x14ac:dyDescent="0.25">
      <c r="A536" s="54" t="s">
        <v>644</v>
      </c>
      <c r="B536" s="54" t="s">
        <v>645</v>
      </c>
      <c r="C536" s="31">
        <v>4301051231</v>
      </c>
      <c r="D536" s="390">
        <v>4607091383416</v>
      </c>
      <c r="E536" s="391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6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646</v>
      </c>
      <c r="B537" s="54" t="s">
        <v>647</v>
      </c>
      <c r="C537" s="31">
        <v>4301051058</v>
      </c>
      <c r="D537" s="390">
        <v>4680115883536</v>
      </c>
      <c r="E537" s="391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49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idden="1" x14ac:dyDescent="0.2">
      <c r="A538" s="392"/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4"/>
      <c r="P538" s="387" t="s">
        <v>69</v>
      </c>
      <c r="Q538" s="388"/>
      <c r="R538" s="388"/>
      <c r="S538" s="388"/>
      <c r="T538" s="388"/>
      <c r="U538" s="388"/>
      <c r="V538" s="389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hidden="1" x14ac:dyDescent="0.2">
      <c r="A539" s="393"/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4"/>
      <c r="P539" s="387" t="s">
        <v>69</v>
      </c>
      <c r="Q539" s="388"/>
      <c r="R539" s="388"/>
      <c r="S539" s="388"/>
      <c r="T539" s="388"/>
      <c r="U539" s="388"/>
      <c r="V539" s="389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hidden="1" customHeight="1" x14ac:dyDescent="0.25">
      <c r="A540" s="418" t="s">
        <v>164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373"/>
      <c r="AB540" s="373"/>
      <c r="AC540" s="373"/>
    </row>
    <row r="541" spans="1:68" ht="16.5" hidden="1" customHeight="1" x14ac:dyDescent="0.25">
      <c r="A541" s="54" t="s">
        <v>648</v>
      </c>
      <c r="B541" s="54" t="s">
        <v>649</v>
      </c>
      <c r="C541" s="31">
        <v>4301060363</v>
      </c>
      <c r="D541" s="390">
        <v>4680115885035</v>
      </c>
      <c r="E541" s="391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66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392"/>
      <c r="B542" s="393"/>
      <c r="C542" s="393"/>
      <c r="D542" s="393"/>
      <c r="E542" s="393"/>
      <c r="F542" s="393"/>
      <c r="G542" s="393"/>
      <c r="H542" s="393"/>
      <c r="I542" s="393"/>
      <c r="J542" s="393"/>
      <c r="K542" s="393"/>
      <c r="L542" s="393"/>
      <c r="M542" s="393"/>
      <c r="N542" s="393"/>
      <c r="O542" s="394"/>
      <c r="P542" s="387" t="s">
        <v>69</v>
      </c>
      <c r="Q542" s="388"/>
      <c r="R542" s="388"/>
      <c r="S542" s="388"/>
      <c r="T542" s="388"/>
      <c r="U542" s="388"/>
      <c r="V542" s="389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hidden="1" x14ac:dyDescent="0.2">
      <c r="A543" s="393"/>
      <c r="B543" s="393"/>
      <c r="C543" s="393"/>
      <c r="D543" s="393"/>
      <c r="E543" s="393"/>
      <c r="F543" s="393"/>
      <c r="G543" s="393"/>
      <c r="H543" s="393"/>
      <c r="I543" s="393"/>
      <c r="J543" s="393"/>
      <c r="K543" s="393"/>
      <c r="L543" s="393"/>
      <c r="M543" s="393"/>
      <c r="N543" s="393"/>
      <c r="O543" s="394"/>
      <c r="P543" s="387" t="s">
        <v>69</v>
      </c>
      <c r="Q543" s="388"/>
      <c r="R543" s="388"/>
      <c r="S543" s="388"/>
      <c r="T543" s="388"/>
      <c r="U543" s="388"/>
      <c r="V543" s="389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hidden="1" customHeight="1" x14ac:dyDescent="0.2">
      <c r="A544" s="429" t="s">
        <v>650</v>
      </c>
      <c r="B544" s="430"/>
      <c r="C544" s="430"/>
      <c r="D544" s="430"/>
      <c r="E544" s="430"/>
      <c r="F544" s="430"/>
      <c r="G544" s="430"/>
      <c r="H544" s="430"/>
      <c r="I544" s="430"/>
      <c r="J544" s="430"/>
      <c r="K544" s="430"/>
      <c r="L544" s="430"/>
      <c r="M544" s="430"/>
      <c r="N544" s="430"/>
      <c r="O544" s="430"/>
      <c r="P544" s="430"/>
      <c r="Q544" s="430"/>
      <c r="R544" s="430"/>
      <c r="S544" s="430"/>
      <c r="T544" s="430"/>
      <c r="U544" s="430"/>
      <c r="V544" s="430"/>
      <c r="W544" s="430"/>
      <c r="X544" s="430"/>
      <c r="Y544" s="430"/>
      <c r="Z544" s="430"/>
      <c r="AA544" s="48"/>
      <c r="AB544" s="48"/>
      <c r="AC544" s="48"/>
    </row>
    <row r="545" spans="1:68" ht="16.5" hidden="1" customHeight="1" x14ac:dyDescent="0.25">
      <c r="A545" s="425" t="s">
        <v>650</v>
      </c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393"/>
      <c r="P545" s="393"/>
      <c r="Q545" s="393"/>
      <c r="R545" s="393"/>
      <c r="S545" s="393"/>
      <c r="T545" s="393"/>
      <c r="U545" s="393"/>
      <c r="V545" s="393"/>
      <c r="W545" s="393"/>
      <c r="X545" s="393"/>
      <c r="Y545" s="393"/>
      <c r="Z545" s="393"/>
      <c r="AA545" s="375"/>
      <c r="AB545" s="375"/>
      <c r="AC545" s="375"/>
    </row>
    <row r="546" spans="1:68" ht="14.25" hidden="1" customHeight="1" x14ac:dyDescent="0.25">
      <c r="A546" s="418" t="s">
        <v>109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373"/>
      <c r="AB546" s="373"/>
      <c r="AC546" s="373"/>
    </row>
    <row r="547" spans="1:68" ht="27" hidden="1" customHeight="1" x14ac:dyDescent="0.25">
      <c r="A547" s="54" t="s">
        <v>651</v>
      </c>
      <c r="B547" s="54" t="s">
        <v>652</v>
      </c>
      <c r="C547" s="31">
        <v>4301011763</v>
      </c>
      <c r="D547" s="390">
        <v>4640242181011</v>
      </c>
      <c r="E547" s="391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706" t="s">
        <v>653</v>
      </c>
      <c r="Q547" s="396"/>
      <c r="R547" s="396"/>
      <c r="S547" s="396"/>
      <c r="T547" s="397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hidden="1" customHeight="1" x14ac:dyDescent="0.25">
      <c r="A548" s="54" t="s">
        <v>654</v>
      </c>
      <c r="B548" s="54" t="s">
        <v>655</v>
      </c>
      <c r="C548" s="31">
        <v>4301011585</v>
      </c>
      <c r="D548" s="390">
        <v>4640242180441</v>
      </c>
      <c r="E548" s="391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526" t="s">
        <v>656</v>
      </c>
      <c r="Q548" s="396"/>
      <c r="R548" s="396"/>
      <c r="S548" s="396"/>
      <c r="T548" s="397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390">
        <v>4640242180564</v>
      </c>
      <c r="E549" s="391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413" t="s">
        <v>659</v>
      </c>
      <c r="Q549" s="396"/>
      <c r="R549" s="396"/>
      <c r="S549" s="396"/>
      <c r="T549" s="397"/>
      <c r="U549" s="34"/>
      <c r="V549" s="34"/>
      <c r="W549" s="35" t="s">
        <v>68</v>
      </c>
      <c r="X549" s="381">
        <v>500</v>
      </c>
      <c r="Y549" s="382">
        <f t="shared" si="89"/>
        <v>504</v>
      </c>
      <c r="Z549" s="36">
        <f>IFERROR(IF(Y549=0,"",ROUNDUP(Y549/H549,0)*0.02175),"")</f>
        <v>0.91349999999999998</v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520</v>
      </c>
      <c r="BN549" s="64">
        <f t="shared" si="91"/>
        <v>524.16</v>
      </c>
      <c r="BO549" s="64">
        <f t="shared" si="92"/>
        <v>0.74404761904761896</v>
      </c>
      <c r="BP549" s="64">
        <f t="shared" si="93"/>
        <v>0.75</v>
      </c>
    </row>
    <row r="550" spans="1:68" ht="27" hidden="1" customHeight="1" x14ac:dyDescent="0.25">
      <c r="A550" s="54" t="s">
        <v>660</v>
      </c>
      <c r="B550" s="54" t="s">
        <v>661</v>
      </c>
      <c r="C550" s="31">
        <v>4301011762</v>
      </c>
      <c r="D550" s="390">
        <v>4640242180922</v>
      </c>
      <c r="E550" s="391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456" t="s">
        <v>662</v>
      </c>
      <c r="Q550" s="396"/>
      <c r="R550" s="396"/>
      <c r="S550" s="396"/>
      <c r="T550" s="397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hidden="1" customHeight="1" x14ac:dyDescent="0.25">
      <c r="A551" s="54" t="s">
        <v>663</v>
      </c>
      <c r="B551" s="54" t="s">
        <v>664</v>
      </c>
      <c r="C551" s="31">
        <v>4301011764</v>
      </c>
      <c r="D551" s="390">
        <v>4640242181189</v>
      </c>
      <c r="E551" s="391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684" t="s">
        <v>665</v>
      </c>
      <c r="Q551" s="396"/>
      <c r="R551" s="396"/>
      <c r="S551" s="396"/>
      <c r="T551" s="397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hidden="1" customHeight="1" x14ac:dyDescent="0.25">
      <c r="A552" s="54" t="s">
        <v>666</v>
      </c>
      <c r="B552" s="54" t="s">
        <v>667</v>
      </c>
      <c r="C552" s="31">
        <v>4301011551</v>
      </c>
      <c r="D552" s="390">
        <v>4640242180038</v>
      </c>
      <c r="E552" s="391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464" t="s">
        <v>668</v>
      </c>
      <c r="Q552" s="396"/>
      <c r="R552" s="396"/>
      <c r="S552" s="396"/>
      <c r="T552" s="397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hidden="1" customHeight="1" x14ac:dyDescent="0.25">
      <c r="A553" s="54" t="s">
        <v>669</v>
      </c>
      <c r="B553" s="54" t="s">
        <v>670</v>
      </c>
      <c r="C553" s="31">
        <v>4301011765</v>
      </c>
      <c r="D553" s="390">
        <v>4640242181172</v>
      </c>
      <c r="E553" s="391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479" t="s">
        <v>671</v>
      </c>
      <c r="Q553" s="396"/>
      <c r="R553" s="396"/>
      <c r="S553" s="396"/>
      <c r="T553" s="397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92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4"/>
      <c r="P554" s="387" t="s">
        <v>69</v>
      </c>
      <c r="Q554" s="388"/>
      <c r="R554" s="388"/>
      <c r="S554" s="388"/>
      <c r="T554" s="388"/>
      <c r="U554" s="388"/>
      <c r="V554" s="389"/>
      <c r="W554" s="37" t="s">
        <v>70</v>
      </c>
      <c r="X554" s="383">
        <f>IFERROR(X547/H547,"0")+IFERROR(X548/H548,"0")+IFERROR(X549/H549,"0")+IFERROR(X550/H550,"0")+IFERROR(X551/H551,"0")+IFERROR(X552/H552,"0")+IFERROR(X553/H553,"0")</f>
        <v>41.666666666666664</v>
      </c>
      <c r="Y554" s="383">
        <f>IFERROR(Y547/H547,"0")+IFERROR(Y548/H548,"0")+IFERROR(Y549/H549,"0")+IFERROR(Y550/H550,"0")+IFERROR(Y551/H551,"0")+IFERROR(Y552/H552,"0")+IFERROR(Y553/H553,"0")</f>
        <v>42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0.91349999999999998</v>
      </c>
      <c r="AA554" s="384"/>
      <c r="AB554" s="384"/>
      <c r="AC554" s="384"/>
    </row>
    <row r="555" spans="1:68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394"/>
      <c r="P555" s="387" t="s">
        <v>69</v>
      </c>
      <c r="Q555" s="388"/>
      <c r="R555" s="388"/>
      <c r="S555" s="388"/>
      <c r="T555" s="388"/>
      <c r="U555" s="388"/>
      <c r="V555" s="389"/>
      <c r="W555" s="37" t="s">
        <v>68</v>
      </c>
      <c r="X555" s="383">
        <f>IFERROR(SUM(X547:X553),"0")</f>
        <v>500</v>
      </c>
      <c r="Y555" s="383">
        <f>IFERROR(SUM(Y547:Y553),"0")</f>
        <v>504</v>
      </c>
      <c r="Z555" s="37"/>
      <c r="AA555" s="384"/>
      <c r="AB555" s="384"/>
      <c r="AC555" s="384"/>
    </row>
    <row r="556" spans="1:68" ht="14.25" hidden="1" customHeight="1" x14ac:dyDescent="0.25">
      <c r="A556" s="418" t="s">
        <v>142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73"/>
      <c r="AB556" s="373"/>
      <c r="AC556" s="373"/>
    </row>
    <row r="557" spans="1:68" ht="16.5" hidden="1" customHeight="1" x14ac:dyDescent="0.25">
      <c r="A557" s="54" t="s">
        <v>672</v>
      </c>
      <c r="B557" s="54" t="s">
        <v>673</v>
      </c>
      <c r="C557" s="31">
        <v>4301020269</v>
      </c>
      <c r="D557" s="390">
        <v>4640242180519</v>
      </c>
      <c r="E557" s="391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691" t="s">
        <v>674</v>
      </c>
      <c r="Q557" s="396"/>
      <c r="R557" s="396"/>
      <c r="S557" s="396"/>
      <c r="T557" s="397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hidden="1" customHeight="1" x14ac:dyDescent="0.25">
      <c r="A558" s="54" t="s">
        <v>675</v>
      </c>
      <c r="B558" s="54" t="s">
        <v>676</v>
      </c>
      <c r="C558" s="31">
        <v>4301020260</v>
      </c>
      <c r="D558" s="390">
        <v>4640242180526</v>
      </c>
      <c r="E558" s="391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6" t="s">
        <v>677</v>
      </c>
      <c r="Q558" s="396"/>
      <c r="R558" s="396"/>
      <c r="S558" s="396"/>
      <c r="T558" s="397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hidden="1" customHeight="1" x14ac:dyDescent="0.25">
      <c r="A559" s="54" t="s">
        <v>678</v>
      </c>
      <c r="B559" s="54" t="s">
        <v>679</v>
      </c>
      <c r="C559" s="31">
        <v>4301020309</v>
      </c>
      <c r="D559" s="390">
        <v>4640242180090</v>
      </c>
      <c r="E559" s="391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635" t="s">
        <v>680</v>
      </c>
      <c r="Q559" s="396"/>
      <c r="R559" s="396"/>
      <c r="S559" s="396"/>
      <c r="T559" s="397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hidden="1" customHeight="1" x14ac:dyDescent="0.25">
      <c r="A560" s="54" t="s">
        <v>681</v>
      </c>
      <c r="B560" s="54" t="s">
        <v>682</v>
      </c>
      <c r="C560" s="31">
        <v>4301020295</v>
      </c>
      <c r="D560" s="390">
        <v>4640242181363</v>
      </c>
      <c r="E560" s="391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698" t="s">
        <v>683</v>
      </c>
      <c r="Q560" s="396"/>
      <c r="R560" s="396"/>
      <c r="S560" s="396"/>
      <c r="T560" s="397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idden="1" x14ac:dyDescent="0.2">
      <c r="A561" s="392"/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4"/>
      <c r="P561" s="387" t="s">
        <v>69</v>
      </c>
      <c r="Q561" s="388"/>
      <c r="R561" s="388"/>
      <c r="S561" s="388"/>
      <c r="T561" s="388"/>
      <c r="U561" s="388"/>
      <c r="V561" s="389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hidden="1" x14ac:dyDescent="0.2">
      <c r="A562" s="393"/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4"/>
      <c r="P562" s="387" t="s">
        <v>69</v>
      </c>
      <c r="Q562" s="388"/>
      <c r="R562" s="388"/>
      <c r="S562" s="388"/>
      <c r="T562" s="388"/>
      <c r="U562" s="388"/>
      <c r="V562" s="389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hidden="1" customHeight="1" x14ac:dyDescent="0.25">
      <c r="A563" s="418" t="s">
        <v>63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373"/>
      <c r="AB563" s="373"/>
      <c r="AC563" s="373"/>
    </row>
    <row r="564" spans="1:68" ht="27" hidden="1" customHeight="1" x14ac:dyDescent="0.25">
      <c r="A564" s="54" t="s">
        <v>684</v>
      </c>
      <c r="B564" s="54" t="s">
        <v>685</v>
      </c>
      <c r="C564" s="31">
        <v>4301031289</v>
      </c>
      <c r="D564" s="390">
        <v>4640242181615</v>
      </c>
      <c r="E564" s="391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566" t="s">
        <v>686</v>
      </c>
      <c r="Q564" s="396"/>
      <c r="R564" s="396"/>
      <c r="S564" s="396"/>
      <c r="T564" s="397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hidden="1" customHeight="1" x14ac:dyDescent="0.25">
      <c r="A565" s="54" t="s">
        <v>687</v>
      </c>
      <c r="B565" s="54" t="s">
        <v>688</v>
      </c>
      <c r="C565" s="31">
        <v>4301031285</v>
      </c>
      <c r="D565" s="390">
        <v>4640242181639</v>
      </c>
      <c r="E565" s="391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2" t="s">
        <v>689</v>
      </c>
      <c r="Q565" s="396"/>
      <c r="R565" s="396"/>
      <c r="S565" s="396"/>
      <c r="T565" s="397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hidden="1" customHeight="1" x14ac:dyDescent="0.25">
      <c r="A566" s="54" t="s">
        <v>690</v>
      </c>
      <c r="B566" s="54" t="s">
        <v>691</v>
      </c>
      <c r="C566" s="31">
        <v>4301031287</v>
      </c>
      <c r="D566" s="390">
        <v>4640242181622</v>
      </c>
      <c r="E566" s="391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0" t="s">
        <v>692</v>
      </c>
      <c r="Q566" s="396"/>
      <c r="R566" s="396"/>
      <c r="S566" s="396"/>
      <c r="T566" s="397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hidden="1" customHeight="1" x14ac:dyDescent="0.25">
      <c r="A567" s="54" t="s">
        <v>693</v>
      </c>
      <c r="B567" s="54" t="s">
        <v>694</v>
      </c>
      <c r="C567" s="31">
        <v>4301031280</v>
      </c>
      <c r="D567" s="390">
        <v>4640242180816</v>
      </c>
      <c r="E567" s="391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675" t="s">
        <v>695</v>
      </c>
      <c r="Q567" s="396"/>
      <c r="R567" s="396"/>
      <c r="S567" s="396"/>
      <c r="T567" s="397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hidden="1" customHeight="1" x14ac:dyDescent="0.25">
      <c r="A568" s="54" t="s">
        <v>696</v>
      </c>
      <c r="B568" s="54" t="s">
        <v>697</v>
      </c>
      <c r="C568" s="31">
        <v>4301031244</v>
      </c>
      <c r="D568" s="390">
        <v>4640242180595</v>
      </c>
      <c r="E568" s="391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2" t="s">
        <v>698</v>
      </c>
      <c r="Q568" s="396"/>
      <c r="R568" s="396"/>
      <c r="S568" s="396"/>
      <c r="T568" s="397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hidden="1" customHeight="1" x14ac:dyDescent="0.25">
      <c r="A569" s="54" t="s">
        <v>699</v>
      </c>
      <c r="B569" s="54" t="s">
        <v>700</v>
      </c>
      <c r="C569" s="31">
        <v>4301031200</v>
      </c>
      <c r="D569" s="390">
        <v>4640242180489</v>
      </c>
      <c r="E569" s="391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649" t="s">
        <v>701</v>
      </c>
      <c r="Q569" s="396"/>
      <c r="R569" s="396"/>
      <c r="S569" s="396"/>
      <c r="T569" s="397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hidden="1" x14ac:dyDescent="0.2">
      <c r="A570" s="392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394"/>
      <c r="P570" s="387" t="s">
        <v>69</v>
      </c>
      <c r="Q570" s="388"/>
      <c r="R570" s="388"/>
      <c r="S570" s="388"/>
      <c r="T570" s="388"/>
      <c r="U570" s="388"/>
      <c r="V570" s="389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hidden="1" x14ac:dyDescent="0.2">
      <c r="A571" s="393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4"/>
      <c r="P571" s="387" t="s">
        <v>69</v>
      </c>
      <c r="Q571" s="388"/>
      <c r="R571" s="388"/>
      <c r="S571" s="388"/>
      <c r="T571" s="388"/>
      <c r="U571" s="388"/>
      <c r="V571" s="389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hidden="1" customHeight="1" x14ac:dyDescent="0.25">
      <c r="A572" s="418" t="s">
        <v>71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390">
        <v>4640242180533</v>
      </c>
      <c r="E573" s="391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495" t="s">
        <v>704</v>
      </c>
      <c r="Q573" s="396"/>
      <c r="R573" s="396"/>
      <c r="S573" s="396"/>
      <c r="T573" s="397"/>
      <c r="U573" s="34"/>
      <c r="V573" s="34"/>
      <c r="W573" s="35" t="s">
        <v>68</v>
      </c>
      <c r="X573" s="381">
        <v>590</v>
      </c>
      <c r="Y573" s="382">
        <f>IFERROR(IF(X573="",0,CEILING((X573/$H573),1)*$H573),"")</f>
        <v>592.79999999999995</v>
      </c>
      <c r="Z573" s="36">
        <f>IFERROR(IF(Y573=0,"",ROUNDUP(Y573/H573,0)*0.02175),"")</f>
        <v>1.6529999999999998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632.6615384615385</v>
      </c>
      <c r="BN573" s="64">
        <f>IFERROR(Y573*I573/H573,"0")</f>
        <v>635.6640000000001</v>
      </c>
      <c r="BO573" s="64">
        <f>IFERROR(1/J573*(X573/H573),"0")</f>
        <v>1.3507326007326008</v>
      </c>
      <c r="BP573" s="64">
        <f>IFERROR(1/J573*(Y573/H573),"0")</f>
        <v>1.357142857142857</v>
      </c>
    </row>
    <row r="574" spans="1:68" ht="27" hidden="1" customHeight="1" x14ac:dyDescent="0.25">
      <c r="A574" s="54" t="s">
        <v>705</v>
      </c>
      <c r="B574" s="54" t="s">
        <v>706</v>
      </c>
      <c r="C574" s="31">
        <v>4301051510</v>
      </c>
      <c r="D574" s="390">
        <v>4640242180540</v>
      </c>
      <c r="E574" s="391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536" t="s">
        <v>707</v>
      </c>
      <c r="Q574" s="396"/>
      <c r="R574" s="396"/>
      <c r="S574" s="396"/>
      <c r="T574" s="397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92"/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4"/>
      <c r="P575" s="387" t="s">
        <v>69</v>
      </c>
      <c r="Q575" s="388"/>
      <c r="R575" s="388"/>
      <c r="S575" s="388"/>
      <c r="T575" s="388"/>
      <c r="U575" s="388"/>
      <c r="V575" s="389"/>
      <c r="W575" s="37" t="s">
        <v>70</v>
      </c>
      <c r="X575" s="383">
        <f>IFERROR(X573/H573,"0")+IFERROR(X574/H574,"0")</f>
        <v>75.641025641025649</v>
      </c>
      <c r="Y575" s="383">
        <f>IFERROR(Y573/H573,"0")+IFERROR(Y574/H574,"0")</f>
        <v>76</v>
      </c>
      <c r="Z575" s="383">
        <f>IFERROR(IF(Z573="",0,Z573),"0")+IFERROR(IF(Z574="",0,Z574),"0")</f>
        <v>1.6529999999999998</v>
      </c>
      <c r="AA575" s="384"/>
      <c r="AB575" s="384"/>
      <c r="AC575" s="384"/>
    </row>
    <row r="576" spans="1:68" x14ac:dyDescent="0.2">
      <c r="A576" s="393"/>
      <c r="B576" s="393"/>
      <c r="C576" s="393"/>
      <c r="D576" s="393"/>
      <c r="E576" s="393"/>
      <c r="F576" s="393"/>
      <c r="G576" s="393"/>
      <c r="H576" s="393"/>
      <c r="I576" s="393"/>
      <c r="J576" s="393"/>
      <c r="K576" s="393"/>
      <c r="L576" s="393"/>
      <c r="M576" s="393"/>
      <c r="N576" s="393"/>
      <c r="O576" s="394"/>
      <c r="P576" s="387" t="s">
        <v>69</v>
      </c>
      <c r="Q576" s="388"/>
      <c r="R576" s="388"/>
      <c r="S576" s="388"/>
      <c r="T576" s="388"/>
      <c r="U576" s="388"/>
      <c r="V576" s="389"/>
      <c r="W576" s="37" t="s">
        <v>68</v>
      </c>
      <c r="X576" s="383">
        <f>IFERROR(SUM(X573:X574),"0")</f>
        <v>590</v>
      </c>
      <c r="Y576" s="383">
        <f>IFERROR(SUM(Y573:Y574),"0")</f>
        <v>592.79999999999995</v>
      </c>
      <c r="Z576" s="37"/>
      <c r="AA576" s="384"/>
      <c r="AB576" s="384"/>
      <c r="AC576" s="384"/>
    </row>
    <row r="577" spans="1:68" ht="14.25" hidden="1" customHeight="1" x14ac:dyDescent="0.25">
      <c r="A577" s="418" t="s">
        <v>164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373"/>
      <c r="AB577" s="373"/>
      <c r="AC577" s="373"/>
    </row>
    <row r="578" spans="1:68" ht="27" hidden="1" customHeight="1" x14ac:dyDescent="0.25">
      <c r="A578" s="54" t="s">
        <v>708</v>
      </c>
      <c r="B578" s="54" t="s">
        <v>709</v>
      </c>
      <c r="C578" s="31">
        <v>4301060408</v>
      </c>
      <c r="D578" s="390">
        <v>4640242180120</v>
      </c>
      <c r="E578" s="391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712" t="s">
        <v>710</v>
      </c>
      <c r="Q578" s="396"/>
      <c r="R578" s="396"/>
      <c r="S578" s="396"/>
      <c r="T578" s="397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708</v>
      </c>
      <c r="B579" s="54" t="s">
        <v>711</v>
      </c>
      <c r="C579" s="31">
        <v>4301060354</v>
      </c>
      <c r="D579" s="390">
        <v>4640242180120</v>
      </c>
      <c r="E579" s="391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688" t="s">
        <v>712</v>
      </c>
      <c r="Q579" s="396"/>
      <c r="R579" s="396"/>
      <c r="S579" s="396"/>
      <c r="T579" s="397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hidden="1" customHeight="1" x14ac:dyDescent="0.25">
      <c r="A580" s="54" t="s">
        <v>713</v>
      </c>
      <c r="B580" s="54" t="s">
        <v>714</v>
      </c>
      <c r="C580" s="31">
        <v>4301060407</v>
      </c>
      <c r="D580" s="390">
        <v>4640242180137</v>
      </c>
      <c r="E580" s="391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687" t="s">
        <v>715</v>
      </c>
      <c r="Q580" s="396"/>
      <c r="R580" s="396"/>
      <c r="S580" s="396"/>
      <c r="T580" s="397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713</v>
      </c>
      <c r="B581" s="54" t="s">
        <v>716</v>
      </c>
      <c r="C581" s="31">
        <v>4301060355</v>
      </c>
      <c r="D581" s="390">
        <v>4640242180137</v>
      </c>
      <c r="E581" s="391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572" t="s">
        <v>717</v>
      </c>
      <c r="Q581" s="396"/>
      <c r="R581" s="396"/>
      <c r="S581" s="396"/>
      <c r="T581" s="397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392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394"/>
      <c r="P582" s="387" t="s">
        <v>69</v>
      </c>
      <c r="Q582" s="388"/>
      <c r="R582" s="388"/>
      <c r="S582" s="388"/>
      <c r="T582" s="388"/>
      <c r="U582" s="388"/>
      <c r="V582" s="389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hidden="1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394"/>
      <c r="P583" s="387" t="s">
        <v>69</v>
      </c>
      <c r="Q583" s="388"/>
      <c r="R583" s="388"/>
      <c r="S583" s="388"/>
      <c r="T583" s="388"/>
      <c r="U583" s="388"/>
      <c r="V583" s="389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hidden="1" customHeight="1" x14ac:dyDescent="0.25">
      <c r="A584" s="425" t="s">
        <v>718</v>
      </c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393"/>
      <c r="P584" s="393"/>
      <c r="Q584" s="393"/>
      <c r="R584" s="393"/>
      <c r="S584" s="393"/>
      <c r="T584" s="393"/>
      <c r="U584" s="393"/>
      <c r="V584" s="393"/>
      <c r="W584" s="393"/>
      <c r="X584" s="393"/>
      <c r="Y584" s="393"/>
      <c r="Z584" s="393"/>
      <c r="AA584" s="375"/>
      <c r="AB584" s="375"/>
      <c r="AC584" s="375"/>
    </row>
    <row r="585" spans="1:68" ht="14.25" hidden="1" customHeight="1" x14ac:dyDescent="0.25">
      <c r="A585" s="418" t="s">
        <v>109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373"/>
      <c r="AB585" s="373"/>
      <c r="AC585" s="373"/>
    </row>
    <row r="586" spans="1:68" ht="27" hidden="1" customHeight="1" x14ac:dyDescent="0.25">
      <c r="A586" s="54" t="s">
        <v>719</v>
      </c>
      <c r="B586" s="54" t="s">
        <v>720</v>
      </c>
      <c r="C586" s="31">
        <v>4301011951</v>
      </c>
      <c r="D586" s="390">
        <v>4640242180045</v>
      </c>
      <c r="E586" s="391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609" t="s">
        <v>721</v>
      </c>
      <c r="Q586" s="396"/>
      <c r="R586" s="396"/>
      <c r="S586" s="396"/>
      <c r="T586" s="397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hidden="1" customHeight="1" x14ac:dyDescent="0.25">
      <c r="A587" s="54" t="s">
        <v>722</v>
      </c>
      <c r="B587" s="54" t="s">
        <v>723</v>
      </c>
      <c r="C587" s="31">
        <v>4301011950</v>
      </c>
      <c r="D587" s="390">
        <v>4640242180601</v>
      </c>
      <c r="E587" s="391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560" t="s">
        <v>724</v>
      </c>
      <c r="Q587" s="396"/>
      <c r="R587" s="396"/>
      <c r="S587" s="396"/>
      <c r="T587" s="397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392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394"/>
      <c r="P588" s="387" t="s">
        <v>69</v>
      </c>
      <c r="Q588" s="388"/>
      <c r="R588" s="388"/>
      <c r="S588" s="388"/>
      <c r="T588" s="388"/>
      <c r="U588" s="388"/>
      <c r="V588" s="389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394"/>
      <c r="P589" s="387" t="s">
        <v>69</v>
      </c>
      <c r="Q589" s="388"/>
      <c r="R589" s="388"/>
      <c r="S589" s="388"/>
      <c r="T589" s="388"/>
      <c r="U589" s="388"/>
      <c r="V589" s="389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hidden="1" customHeight="1" x14ac:dyDescent="0.25">
      <c r="A590" s="418" t="s">
        <v>142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73"/>
      <c r="AB590" s="373"/>
      <c r="AC590" s="373"/>
    </row>
    <row r="591" spans="1:68" ht="27" hidden="1" customHeight="1" x14ac:dyDescent="0.25">
      <c r="A591" s="54" t="s">
        <v>725</v>
      </c>
      <c r="B591" s="54" t="s">
        <v>726</v>
      </c>
      <c r="C591" s="31">
        <v>4301020314</v>
      </c>
      <c r="D591" s="390">
        <v>4640242180090</v>
      </c>
      <c r="E591" s="391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651" t="s">
        <v>727</v>
      </c>
      <c r="Q591" s="396"/>
      <c r="R591" s="396"/>
      <c r="S591" s="396"/>
      <c r="T591" s="397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392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394"/>
      <c r="P592" s="387" t="s">
        <v>69</v>
      </c>
      <c r="Q592" s="388"/>
      <c r="R592" s="388"/>
      <c r="S592" s="388"/>
      <c r="T592" s="388"/>
      <c r="U592" s="388"/>
      <c r="V592" s="389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394"/>
      <c r="P593" s="387" t="s">
        <v>69</v>
      </c>
      <c r="Q593" s="388"/>
      <c r="R593" s="388"/>
      <c r="S593" s="388"/>
      <c r="T593" s="388"/>
      <c r="U593" s="388"/>
      <c r="V593" s="389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hidden="1" customHeight="1" x14ac:dyDescent="0.25">
      <c r="A594" s="418" t="s">
        <v>63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73"/>
      <c r="AB594" s="373"/>
      <c r="AC594" s="373"/>
    </row>
    <row r="595" spans="1:68" ht="27" hidden="1" customHeight="1" x14ac:dyDescent="0.25">
      <c r="A595" s="54" t="s">
        <v>728</v>
      </c>
      <c r="B595" s="54" t="s">
        <v>729</v>
      </c>
      <c r="C595" s="31">
        <v>4301031321</v>
      </c>
      <c r="D595" s="390">
        <v>4640242180076</v>
      </c>
      <c r="E595" s="391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581" t="s">
        <v>730</v>
      </c>
      <c r="Q595" s="396"/>
      <c r="R595" s="396"/>
      <c r="S595" s="396"/>
      <c r="T595" s="397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392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394"/>
      <c r="P596" s="387" t="s">
        <v>69</v>
      </c>
      <c r="Q596" s="388"/>
      <c r="R596" s="388"/>
      <c r="S596" s="388"/>
      <c r="T596" s="388"/>
      <c r="U596" s="388"/>
      <c r="V596" s="389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394"/>
      <c r="P597" s="387" t="s">
        <v>69</v>
      </c>
      <c r="Q597" s="388"/>
      <c r="R597" s="388"/>
      <c r="S597" s="388"/>
      <c r="T597" s="388"/>
      <c r="U597" s="388"/>
      <c r="V597" s="389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hidden="1" customHeight="1" x14ac:dyDescent="0.25">
      <c r="A598" s="418" t="s">
        <v>71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373"/>
      <c r="AB598" s="373"/>
      <c r="AC598" s="373"/>
    </row>
    <row r="599" spans="1:68" ht="27" hidden="1" customHeight="1" x14ac:dyDescent="0.25">
      <c r="A599" s="54" t="s">
        <v>731</v>
      </c>
      <c r="B599" s="54" t="s">
        <v>732</v>
      </c>
      <c r="C599" s="31">
        <v>4301051780</v>
      </c>
      <c r="D599" s="390">
        <v>4640242180106</v>
      </c>
      <c r="E599" s="391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773" t="s">
        <v>733</v>
      </c>
      <c r="Q599" s="396"/>
      <c r="R599" s="396"/>
      <c r="S599" s="396"/>
      <c r="T599" s="397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392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394"/>
      <c r="P600" s="387" t="s">
        <v>69</v>
      </c>
      <c r="Q600" s="388"/>
      <c r="R600" s="388"/>
      <c r="S600" s="388"/>
      <c r="T600" s="388"/>
      <c r="U600" s="388"/>
      <c r="V600" s="389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hidden="1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394"/>
      <c r="P601" s="387" t="s">
        <v>69</v>
      </c>
      <c r="Q601" s="388"/>
      <c r="R601" s="388"/>
      <c r="S601" s="388"/>
      <c r="T601" s="388"/>
      <c r="U601" s="388"/>
      <c r="V601" s="389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446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47"/>
      <c r="P602" s="467" t="s">
        <v>734</v>
      </c>
      <c r="Q602" s="468"/>
      <c r="R602" s="468"/>
      <c r="S602" s="468"/>
      <c r="T602" s="468"/>
      <c r="U602" s="468"/>
      <c r="V602" s="469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17825.5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17926.32</v>
      </c>
      <c r="Z602" s="37"/>
      <c r="AA602" s="384"/>
      <c r="AB602" s="384"/>
      <c r="AC602" s="384"/>
    </row>
    <row r="603" spans="1:68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47"/>
      <c r="P603" s="467" t="s">
        <v>735</v>
      </c>
      <c r="Q603" s="468"/>
      <c r="R603" s="468"/>
      <c r="S603" s="468"/>
      <c r="T603" s="468"/>
      <c r="U603" s="468"/>
      <c r="V603" s="469"/>
      <c r="W603" s="37" t="s">
        <v>68</v>
      </c>
      <c r="X603" s="383">
        <f>IFERROR(SUM(BM22:BM599),"0")</f>
        <v>18899.944487734487</v>
      </c>
      <c r="Y603" s="383">
        <f>IFERROR(SUM(BN22:BN599),"0")</f>
        <v>19006.519999999997</v>
      </c>
      <c r="Z603" s="37"/>
      <c r="AA603" s="384"/>
      <c r="AB603" s="384"/>
      <c r="AC603" s="384"/>
    </row>
    <row r="604" spans="1:68" x14ac:dyDescent="0.2">
      <c r="A604" s="393"/>
      <c r="B604" s="393"/>
      <c r="C604" s="393"/>
      <c r="D604" s="393"/>
      <c r="E604" s="393"/>
      <c r="F604" s="393"/>
      <c r="G604" s="393"/>
      <c r="H604" s="393"/>
      <c r="I604" s="393"/>
      <c r="J604" s="393"/>
      <c r="K604" s="393"/>
      <c r="L604" s="393"/>
      <c r="M604" s="393"/>
      <c r="N604" s="393"/>
      <c r="O604" s="447"/>
      <c r="P604" s="467" t="s">
        <v>736</v>
      </c>
      <c r="Q604" s="468"/>
      <c r="R604" s="468"/>
      <c r="S604" s="468"/>
      <c r="T604" s="468"/>
      <c r="U604" s="468"/>
      <c r="V604" s="469"/>
      <c r="W604" s="37" t="s">
        <v>737</v>
      </c>
      <c r="X604" s="38">
        <f>ROUNDUP(SUM(BO22:BO599),0)</f>
        <v>33</v>
      </c>
      <c r="Y604" s="38">
        <f>ROUNDUP(SUM(BP22:BP599),0)</f>
        <v>33</v>
      </c>
      <c r="Z604" s="37"/>
      <c r="AA604" s="384"/>
      <c r="AB604" s="384"/>
      <c r="AC604" s="384"/>
    </row>
    <row r="605" spans="1:68" x14ac:dyDescent="0.2">
      <c r="A605" s="393"/>
      <c r="B605" s="393"/>
      <c r="C605" s="393"/>
      <c r="D605" s="393"/>
      <c r="E605" s="393"/>
      <c r="F605" s="393"/>
      <c r="G605" s="393"/>
      <c r="H605" s="393"/>
      <c r="I605" s="393"/>
      <c r="J605" s="393"/>
      <c r="K605" s="393"/>
      <c r="L605" s="393"/>
      <c r="M605" s="393"/>
      <c r="N605" s="393"/>
      <c r="O605" s="447"/>
      <c r="P605" s="467" t="s">
        <v>738</v>
      </c>
      <c r="Q605" s="468"/>
      <c r="R605" s="468"/>
      <c r="S605" s="468"/>
      <c r="T605" s="468"/>
      <c r="U605" s="468"/>
      <c r="V605" s="469"/>
      <c r="W605" s="37" t="s">
        <v>68</v>
      </c>
      <c r="X605" s="383">
        <f>GrossWeightTotal+PalletQtyTotal*25</f>
        <v>19724.944487734487</v>
      </c>
      <c r="Y605" s="383">
        <f>GrossWeightTotalR+PalletQtyTotalR*25</f>
        <v>19831.519999999997</v>
      </c>
      <c r="Z605" s="37"/>
      <c r="AA605" s="384"/>
      <c r="AB605" s="384"/>
      <c r="AC605" s="384"/>
    </row>
    <row r="606" spans="1:68" x14ac:dyDescent="0.2">
      <c r="A606" s="393"/>
      <c r="B606" s="393"/>
      <c r="C606" s="393"/>
      <c r="D606" s="393"/>
      <c r="E606" s="393"/>
      <c r="F606" s="393"/>
      <c r="G606" s="393"/>
      <c r="H606" s="393"/>
      <c r="I606" s="393"/>
      <c r="J606" s="393"/>
      <c r="K606" s="393"/>
      <c r="L606" s="393"/>
      <c r="M606" s="393"/>
      <c r="N606" s="393"/>
      <c r="O606" s="447"/>
      <c r="P606" s="467" t="s">
        <v>739</v>
      </c>
      <c r="Q606" s="468"/>
      <c r="R606" s="468"/>
      <c r="S606" s="468"/>
      <c r="T606" s="468"/>
      <c r="U606" s="468"/>
      <c r="V606" s="469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2775.1312761312761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2788</v>
      </c>
      <c r="Z606" s="37"/>
      <c r="AA606" s="384"/>
      <c r="AB606" s="384"/>
      <c r="AC606" s="384"/>
    </row>
    <row r="607" spans="1:68" ht="14.25" hidden="1" customHeight="1" x14ac:dyDescent="0.2">
      <c r="A607" s="393"/>
      <c r="B607" s="393"/>
      <c r="C607" s="393"/>
      <c r="D607" s="393"/>
      <c r="E607" s="393"/>
      <c r="F607" s="393"/>
      <c r="G607" s="393"/>
      <c r="H607" s="393"/>
      <c r="I607" s="393"/>
      <c r="J607" s="393"/>
      <c r="K607" s="393"/>
      <c r="L607" s="393"/>
      <c r="M607" s="393"/>
      <c r="N607" s="393"/>
      <c r="O607" s="447"/>
      <c r="P607" s="467" t="s">
        <v>740</v>
      </c>
      <c r="Q607" s="468"/>
      <c r="R607" s="468"/>
      <c r="S607" s="468"/>
      <c r="T607" s="468"/>
      <c r="U607" s="468"/>
      <c r="V607" s="469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38.976059999999997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435" t="s">
        <v>107</v>
      </c>
      <c r="D609" s="533"/>
      <c r="E609" s="533"/>
      <c r="F609" s="533"/>
      <c r="G609" s="533"/>
      <c r="H609" s="534"/>
      <c r="I609" s="435" t="s">
        <v>250</v>
      </c>
      <c r="J609" s="533"/>
      <c r="K609" s="533"/>
      <c r="L609" s="533"/>
      <c r="M609" s="533"/>
      <c r="N609" s="533"/>
      <c r="O609" s="533"/>
      <c r="P609" s="533"/>
      <c r="Q609" s="533"/>
      <c r="R609" s="533"/>
      <c r="S609" s="533"/>
      <c r="T609" s="533"/>
      <c r="U609" s="533"/>
      <c r="V609" s="534"/>
      <c r="W609" s="435" t="s">
        <v>466</v>
      </c>
      <c r="X609" s="534"/>
      <c r="Y609" s="435" t="s">
        <v>521</v>
      </c>
      <c r="Z609" s="533"/>
      <c r="AA609" s="533"/>
      <c r="AB609" s="534"/>
      <c r="AC609" s="372" t="s">
        <v>607</v>
      </c>
      <c r="AD609" s="435" t="s">
        <v>650</v>
      </c>
      <c r="AE609" s="534"/>
      <c r="AF609" s="374"/>
    </row>
    <row r="610" spans="1:32" ht="14.25" customHeight="1" thickTop="1" x14ac:dyDescent="0.2">
      <c r="A610" s="696" t="s">
        <v>743</v>
      </c>
      <c r="B610" s="435" t="s">
        <v>62</v>
      </c>
      <c r="C610" s="435" t="s">
        <v>108</v>
      </c>
      <c r="D610" s="435" t="s">
        <v>128</v>
      </c>
      <c r="E610" s="435" t="s">
        <v>170</v>
      </c>
      <c r="F610" s="435" t="s">
        <v>187</v>
      </c>
      <c r="G610" s="435" t="s">
        <v>218</v>
      </c>
      <c r="H610" s="435" t="s">
        <v>107</v>
      </c>
      <c r="I610" s="435" t="s">
        <v>251</v>
      </c>
      <c r="J610" s="435" t="s">
        <v>268</v>
      </c>
      <c r="K610" s="435" t="s">
        <v>324</v>
      </c>
      <c r="L610" s="374"/>
      <c r="M610" s="435" t="s">
        <v>339</v>
      </c>
      <c r="N610" s="374"/>
      <c r="O610" s="435" t="s">
        <v>355</v>
      </c>
      <c r="P610" s="435" t="s">
        <v>366</v>
      </c>
      <c r="Q610" s="435" t="s">
        <v>369</v>
      </c>
      <c r="R610" s="435" t="s">
        <v>376</v>
      </c>
      <c r="S610" s="435" t="s">
        <v>387</v>
      </c>
      <c r="T610" s="435" t="s">
        <v>390</v>
      </c>
      <c r="U610" s="435" t="s">
        <v>397</v>
      </c>
      <c r="V610" s="435" t="s">
        <v>457</v>
      </c>
      <c r="W610" s="435" t="s">
        <v>467</v>
      </c>
      <c r="X610" s="435" t="s">
        <v>495</v>
      </c>
      <c r="Y610" s="435" t="s">
        <v>522</v>
      </c>
      <c r="Z610" s="435" t="s">
        <v>570</v>
      </c>
      <c r="AA610" s="435" t="s">
        <v>592</v>
      </c>
      <c r="AB610" s="435" t="s">
        <v>599</v>
      </c>
      <c r="AC610" s="435" t="s">
        <v>607</v>
      </c>
      <c r="AD610" s="435" t="s">
        <v>650</v>
      </c>
      <c r="AE610" s="435" t="s">
        <v>718</v>
      </c>
      <c r="AF610" s="374"/>
    </row>
    <row r="611" spans="1:32" ht="13.5" customHeight="1" thickBot="1" x14ac:dyDescent="0.25">
      <c r="A611" s="697"/>
      <c r="B611" s="436"/>
      <c r="C611" s="436"/>
      <c r="D611" s="436"/>
      <c r="E611" s="436"/>
      <c r="F611" s="436"/>
      <c r="G611" s="436"/>
      <c r="H611" s="436"/>
      <c r="I611" s="436"/>
      <c r="J611" s="436"/>
      <c r="K611" s="436"/>
      <c r="L611" s="374"/>
      <c r="M611" s="436"/>
      <c r="N611" s="374"/>
      <c r="O611" s="436"/>
      <c r="P611" s="436"/>
      <c r="Q611" s="436"/>
      <c r="R611" s="436"/>
      <c r="S611" s="436"/>
      <c r="T611" s="436"/>
      <c r="U611" s="436"/>
      <c r="V611" s="436"/>
      <c r="W611" s="436"/>
      <c r="X611" s="436"/>
      <c r="Y611" s="436"/>
      <c r="Z611" s="436"/>
      <c r="AA611" s="436"/>
      <c r="AB611" s="436"/>
      <c r="AC611" s="436"/>
      <c r="AD611" s="436"/>
      <c r="AE611" s="436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982.80000000000007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982.80000000000007</v>
      </c>
      <c r="E612" s="46">
        <f>IFERROR(Y103*1,"0")+IFERROR(Y104*1,"0")+IFERROR(Y105*1,"0")+IFERROR(Y109*1,"0")+IFERROR(Y110*1,"0")+IFERROR(Y111*1,"0")+IFERROR(Y112*1,"0")+IFERROR(Y113*1,"0")</f>
        <v>1176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1179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46">
        <f>IFERROR(Y185*1,"0")+IFERROR(Y186*1,"0")+IFERROR(Y187*1,"0")+IFERROR(Y188*1,"0")+IFERROR(Y189*1,"0")+IFERROR(Y190*1,"0")+IFERROR(Y191*1,"0")+IFERROR(Y192*1,"0")</f>
        <v>0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283.2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875.40000000000009</v>
      </c>
      <c r="V612" s="46">
        <f>IFERROR(Y356*1,"0")+IFERROR(Y360*1,"0")+IFERROR(Y361*1,"0")+IFERROR(Y362*1,"0")</f>
        <v>336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4395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747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151.20000000000002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50.400000000000006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5670.7200000000012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1096.8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015,00"/>
        <filter val="1 175,00"/>
        <filter val="1 500,00"/>
        <filter val="1 900,00"/>
        <filter val="11,90"/>
        <filter val="116,67"/>
        <filter val="126,67"/>
        <filter val="13,89"/>
        <filter val="150,00"/>
        <filter val="160,00"/>
        <filter val="164,00"/>
        <filter val="164,10"/>
        <filter val="17 825,50"/>
        <filter val="177,38"/>
        <filter val="18 899,94"/>
        <filter val="185,61"/>
        <filter val="19 724,94"/>
        <filter val="19,23"/>
        <filter val="2 460,00"/>
        <filter val="2 775,13"/>
        <filter val="200,00"/>
        <filter val="225,00"/>
        <filter val="23,33"/>
        <filter val="240,00"/>
        <filter val="252,00"/>
        <filter val="280,00"/>
        <filter val="284,09"/>
        <filter val="3 180,00"/>
        <filter val="300,00"/>
        <filter val="309,52"/>
        <filter val="33"/>
        <filter val="336,00"/>
        <filter val="35,71"/>
        <filter val="41,67"/>
        <filter val="50,00"/>
        <filter val="500,00"/>
        <filter val="51,00"/>
        <filter val="59,50"/>
        <filter val="590,00"/>
        <filter val="602,27"/>
        <filter val="650,00"/>
        <filter val="675,00"/>
        <filter val="740,00"/>
        <filter val="75,64"/>
        <filter val="790,00"/>
        <filter val="8,50"/>
        <filter val="80,00"/>
        <filter val="81,96"/>
        <filter val="84,00"/>
        <filter val="90,74"/>
        <filter val="980,00"/>
      </filters>
    </filterColumn>
  </autoFilter>
  <mergeCells count="1078"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A99:O100"/>
    <mergeCell ref="P296:V296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A275:O276"/>
    <mergeCell ref="A335:Z335"/>
    <mergeCell ref="D327:E327"/>
    <mergeCell ref="P430:T430"/>
    <mergeCell ref="P494:V494"/>
    <mergeCell ref="D531:E531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P600:V600"/>
    <mergeCell ref="D477:E477"/>
    <mergeCell ref="W610:W611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P210:T210"/>
    <mergeCell ref="D398:E398"/>
    <mergeCell ref="D569:E569"/>
    <mergeCell ref="P77:T77"/>
    <mergeCell ref="P80:V80"/>
    <mergeCell ref="P87:T87"/>
    <mergeCell ref="D68:E68"/>
    <mergeCell ref="D372:E372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D27:E27"/>
    <mergeCell ref="A40:O41"/>
    <mergeCell ref="A162:Z162"/>
    <mergeCell ref="P408:V408"/>
    <mergeCell ref="A138:O139"/>
    <mergeCell ref="D157:E157"/>
    <mergeCell ref="D328:E328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77:E77"/>
    <mergeCell ref="P187:T187"/>
    <mergeCell ref="D375:E375"/>
    <mergeCell ref="P258:T258"/>
    <mergeCell ref="P429:T429"/>
    <mergeCell ref="D369:E369"/>
    <mergeCell ref="P223:T223"/>
    <mergeCell ref="A545:Z545"/>
    <mergeCell ref="P449:V449"/>
    <mergeCell ref="A204:O205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2024-08-16T11:08:44Z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