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634B836-F93B-468C-B102-9D7D45B639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Y24" i="1"/>
  <c r="X27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<sst xmlns="http://schemas.openxmlformats.org/spreadsheetml/2006/main" count="1275" uniqueCount="409">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</sst>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3" zoomScaleNormal="100" zoomScaleSheetLayoutView="100" workbookViewId="0">
      <selection activeCell="Y286" sqref="Y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126</v>
      </c>
      <c r="Y32" s="192">
        <f>IFERROR(SUM(Y28:Y31),"0")</f>
        <v>126</v>
      </c>
      <c r="Z32" s="192">
        <f>IFERROR(IF(Z28="",0,Z28),"0")+IFERROR(IF(Z29="",0,Z29),"0")+IFERROR(IF(Z30="",0,Z30),"0")+IFERROR(IF(Z31="",0,Z31),"0")</f>
        <v>1.17936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189</v>
      </c>
      <c r="Y33" s="192">
        <f>IFERROR(SUMPRODUCT(Y28:Y31*H28:H31),"0")</f>
        <v>189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40</v>
      </c>
      <c r="Y45" s="191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20</v>
      </c>
      <c r="Y46" s="19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60</v>
      </c>
      <c r="Y48" s="192">
        <f>IFERROR(SUM(Y43:Y47),"0")</f>
        <v>60</v>
      </c>
      <c r="Z48" s="192">
        <f>IFERROR(IF(Z43="",0,Z43),"0")+IFERROR(IF(Z44="",0,Z44),"0")+IFERROR(IF(Z45="",0,Z45),"0")+IFERROR(IF(Z46="",0,Z46),"0")+IFERROR(IF(Z47="",0,Z47),"0")</f>
        <v>0.57000000000000006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72</v>
      </c>
      <c r="Y49" s="192">
        <f>IFERROR(SUMPRODUCT(Y43:Y47*H43:H47),"0")</f>
        <v>72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72</v>
      </c>
      <c r="Y65" s="191">
        <f>IFERROR(IF(X65="","",X65),"")</f>
        <v>72</v>
      </c>
      <c r="Z65" s="36">
        <f>IFERROR(IF(X65="","",X65*0.00866),"")</f>
        <v>0.62351999999999996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375.35039999999998</v>
      </c>
      <c r="BN65" s="67">
        <f>IFERROR(Y65*I65,"0")</f>
        <v>375.35039999999998</v>
      </c>
      <c r="BO65" s="67">
        <f>IFERROR(X65/J65,"0")</f>
        <v>0.5</v>
      </c>
      <c r="BP65" s="67">
        <f>IFERROR(Y65/J65,"0")</f>
        <v>0.5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72</v>
      </c>
      <c r="Y66" s="192">
        <f>IFERROR(SUM(Y64:Y65),"0")</f>
        <v>72</v>
      </c>
      <c r="Z66" s="192">
        <f>IFERROR(IF(Z64="",0,Z64),"0")+IFERROR(IF(Z65="",0,Z65),"0")</f>
        <v>0.62351999999999996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360</v>
      </c>
      <c r="Y67" s="192">
        <f>IFERROR(SUMPRODUCT(Y64:Y65*H64:H65),"0")</f>
        <v>360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56</v>
      </c>
      <c r="Y70" s="191">
        <f>IFERROR(IF(X70="","",X70),"")</f>
        <v>56</v>
      </c>
      <c r="Z70" s="36">
        <f>IFERROR(IF(X70="","",X70*0.01788),"")</f>
        <v>1.0012799999999999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241.00160000000002</v>
      </c>
      <c r="BN70" s="67">
        <f>IFERROR(Y70*I70,"0")</f>
        <v>241.00160000000002</v>
      </c>
      <c r="BO70" s="67">
        <f>IFERROR(X70/J70,"0")</f>
        <v>0.8</v>
      </c>
      <c r="BP70" s="67">
        <f>IFERROR(Y70/J70,"0")</f>
        <v>0.8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56</v>
      </c>
      <c r="Y71" s="192">
        <f>IFERROR(SUM(Y70:Y70),"0")</f>
        <v>56</v>
      </c>
      <c r="Z71" s="192">
        <f>IFERROR(IF(Z70="",0,Z70),"0")</f>
        <v>1.0012799999999999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201.6</v>
      </c>
      <c r="Y72" s="192">
        <f>IFERROR(SUMPRODUCT(Y70:Y70*H70:H70),"0")</f>
        <v>201.6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70</v>
      </c>
      <c r="Y75" s="191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126</v>
      </c>
      <c r="Y76" s="191">
        <f>IFERROR(IF(X76="","",X76),"")</f>
        <v>126</v>
      </c>
      <c r="Z76" s="36">
        <f>IFERROR(IF(X76="","",X76*0.01788),"")</f>
        <v>2.2528800000000002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542.25360000000001</v>
      </c>
      <c r="BN76" s="67">
        <f>IFERROR(Y76*I76,"0")</f>
        <v>542.25360000000001</v>
      </c>
      <c r="BO76" s="67">
        <f>IFERROR(X76/J76,"0")</f>
        <v>1.8</v>
      </c>
      <c r="BP76" s="67">
        <f>IFERROR(Y76/J76,"0")</f>
        <v>1.8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196</v>
      </c>
      <c r="Y77" s="192">
        <f>IFERROR(SUM(Y75:Y76),"0")</f>
        <v>196</v>
      </c>
      <c r="Z77" s="192">
        <f>IFERROR(IF(Z75="",0,Z75),"0")+IFERROR(IF(Z76="",0,Z76),"0")</f>
        <v>3.50448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705.6</v>
      </c>
      <c r="Y78" s="192">
        <f>IFERROR(SUMPRODUCT(Y75:Y76*H75:H76),"0")</f>
        <v>705.6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403.2</v>
      </c>
      <c r="Y88" s="192">
        <f>IFERROR(SUMPRODUCT(Y81:Y86*H81:H86),"0")</f>
        <v>403.2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96</v>
      </c>
      <c r="Y101" s="191">
        <f>IFERROR(IF(X101="","",X101),"")</f>
        <v>96</v>
      </c>
      <c r="Z101" s="36">
        <f>IFERROR(IF(X101="","",X101*0.0155),"")</f>
        <v>1.488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718.65599999999995</v>
      </c>
      <c r="BN101" s="67">
        <f>IFERROR(Y101*I101,"0")</f>
        <v>718.65599999999995</v>
      </c>
      <c r="BO101" s="67">
        <f>IFERROR(X101/J101,"0")</f>
        <v>1.1428571428571428</v>
      </c>
      <c r="BP101" s="67">
        <f>IFERROR(Y101/J101,"0")</f>
        <v>1.1428571428571428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96</v>
      </c>
      <c r="Y103" s="192">
        <f>IFERROR(SUM(Y98:Y102),"0")</f>
        <v>96</v>
      </c>
      <c r="Z103" s="192">
        <f>IFERROR(IF(Z98="",0,Z98),"0")+IFERROR(IF(Z99="",0,Z99),"0")+IFERROR(IF(Z100="",0,Z100),"0")+IFERROR(IF(Z101="",0,Z101),"0")+IFERROR(IF(Z102="",0,Z102),"0")</f>
        <v>1.488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691.2</v>
      </c>
      <c r="Y104" s="192">
        <f>IFERROR(SUMPRODUCT(Y98:Y102*H98:H102),"0")</f>
        <v>691.2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56</v>
      </c>
      <c r="Y107" s="191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84</v>
      </c>
      <c r="Y108" s="191">
        <f>IFERROR(IF(X108="","",X108),"")</f>
        <v>84</v>
      </c>
      <c r="Z108" s="36">
        <f>IFERROR(IF(X108="","",X108*0.01788),"")</f>
        <v>1.5019199999999999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311.10239999999999</v>
      </c>
      <c r="BN108" s="67">
        <f>IFERROR(Y108*I108,"0")</f>
        <v>311.10239999999999</v>
      </c>
      <c r="BO108" s="67">
        <f>IFERROR(X108/J108,"0")</f>
        <v>1.2</v>
      </c>
      <c r="BP108" s="67">
        <f>IFERROR(Y108/J108,"0")</f>
        <v>1.2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140</v>
      </c>
      <c r="Y109" s="192">
        <f>IFERROR(SUM(Y107:Y108),"0")</f>
        <v>140</v>
      </c>
      <c r="Z109" s="192">
        <f>IFERROR(IF(Z107="",0,Z107),"0")+IFERROR(IF(Z108="",0,Z108),"0")</f>
        <v>2.5031999999999996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420</v>
      </c>
      <c r="Y110" s="192">
        <f>IFERROR(SUMPRODUCT(Y107:Y108*H107:H108),"0")</f>
        <v>420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168</v>
      </c>
      <c r="Y154" s="191">
        <f>IFERROR(IF(X154="","",X154),"")</f>
        <v>168</v>
      </c>
      <c r="Z154" s="36">
        <f>IFERROR(IF(X154="","",X154*0.00866),"")</f>
        <v>1.45488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875.81759999999997</v>
      </c>
      <c r="BN154" s="67">
        <f>IFERROR(Y154*I154,"0")</f>
        <v>875.81759999999997</v>
      </c>
      <c r="BO154" s="67">
        <f>IFERROR(X154/J154,"0")</f>
        <v>1.1666666666666667</v>
      </c>
      <c r="BP154" s="67">
        <f>IFERROR(Y154/J154,"0")</f>
        <v>1.1666666666666667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168</v>
      </c>
      <c r="Y156" s="192">
        <f>IFERROR(SUM(Y152:Y155),"0")</f>
        <v>168</v>
      </c>
      <c r="Z156" s="192">
        <f>IFERROR(IF(Z152="",0,Z152),"0")+IFERROR(IF(Z153="",0,Z153),"0")+IFERROR(IF(Z154="",0,Z154),"0")+IFERROR(IF(Z155="",0,Z155),"0")</f>
        <v>1.45488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840</v>
      </c>
      <c r="Y157" s="192">
        <f>IFERROR(SUMPRODUCT(Y152:Y155*H152:H155),"0")</f>
        <v>840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42</v>
      </c>
      <c r="Y166" s="191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12</v>
      </c>
      <c r="Y183" s="191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12</v>
      </c>
      <c r="Y186" s="192">
        <f>IFERROR(SUM(Y183:Y185),"0")</f>
        <v>12</v>
      </c>
      <c r="Z186" s="192">
        <f>IFERROR(IF(Z183="",0,Z183),"0")+IFERROR(IF(Z184="",0,Z184),"0")+IFERROR(IF(Z185="",0,Z185),"0")</f>
        <v>0.186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67.199999999999989</v>
      </c>
      <c r="Y187" s="192">
        <f>IFERROR(SUMPRODUCT(Y183:Y185*H183:H185),"0")</f>
        <v>67.199999999999989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134.39999999999998</v>
      </c>
      <c r="Y197" s="192">
        <f>IFERROR(SUMPRODUCT(Y190:Y195*H190:H195),"0")</f>
        <v>134.39999999999998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156</v>
      </c>
      <c r="Y221" s="191">
        <f>IFERROR(IF(X221="","",X221),"")</f>
        <v>156</v>
      </c>
      <c r="Z221" s="36">
        <f>IFERROR(IF(X221="","",X221*0.0155),"")</f>
        <v>2.4180000000000001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820.87199999999996</v>
      </c>
      <c r="BN221" s="67">
        <f>IFERROR(Y221*I221,"0")</f>
        <v>820.87199999999996</v>
      </c>
      <c r="BO221" s="67">
        <f>IFERROR(X221/J221,"0")</f>
        <v>1.8571428571428572</v>
      </c>
      <c r="BP221" s="67">
        <f>IFERROR(Y221/J221,"0")</f>
        <v>1.8571428571428572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156</v>
      </c>
      <c r="Y223" s="192">
        <f>IFERROR(SUM(Y221:Y222),"0")</f>
        <v>156</v>
      </c>
      <c r="Z223" s="192">
        <f>IFERROR(IF(Z221="",0,Z221),"0")+IFERROR(IF(Z222="",0,Z222),"0")</f>
        <v>2.4180000000000001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780</v>
      </c>
      <c r="Y224" s="192">
        <f>IFERROR(SUMPRODUCT(Y221:Y222*H221:H222),"0")</f>
        <v>780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144</v>
      </c>
      <c r="Y245" s="191">
        <f>IFERROR(IF(X245="","",X245),"")</f>
        <v>144</v>
      </c>
      <c r="Z245" s="36">
        <f>IFERROR(IF(X245="","",X245*0.0155),"")</f>
        <v>2.2320000000000002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753.84</v>
      </c>
      <c r="BN245" s="67">
        <f>IFERROR(Y245*I245,"0")</f>
        <v>753.84</v>
      </c>
      <c r="BO245" s="67">
        <f>IFERROR(X245/J245,"0")</f>
        <v>1.7142857142857142</v>
      </c>
      <c r="BP245" s="67">
        <f>IFERROR(Y245/J245,"0")</f>
        <v>1.7142857142857142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144</v>
      </c>
      <c r="Y247" s="192">
        <f>IFERROR(SUM(Y243:Y246),"0")</f>
        <v>144</v>
      </c>
      <c r="Z247" s="192">
        <f>IFERROR(IF(Z243="",0,Z243),"0")+IFERROR(IF(Z244="",0,Z244),"0")+IFERROR(IF(Z245="",0,Z245),"0")+IFERROR(IF(Z246="",0,Z246),"0")</f>
        <v>2.2320000000000002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720</v>
      </c>
      <c r="Y248" s="192">
        <f>IFERROR(SUMPRODUCT(Y243:Y246*H243:H246),"0")</f>
        <v>720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84</v>
      </c>
      <c r="Y255" s="191">
        <f t="shared" si="18"/>
        <v>84</v>
      </c>
      <c r="Z255" s="36">
        <f t="shared" si="23"/>
        <v>0.78624000000000005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268.12800000000004</v>
      </c>
      <c r="BN255" s="67">
        <f t="shared" si="20"/>
        <v>268.12800000000004</v>
      </c>
      <c r="BO255" s="67">
        <f t="shared" si="21"/>
        <v>0.66666666666666663</v>
      </c>
      <c r="BP255" s="67">
        <f t="shared" si="22"/>
        <v>0.66666666666666663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84</v>
      </c>
      <c r="Y269" s="192">
        <f>IFERROR(SUM(Y250:Y268),"0")</f>
        <v>84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0.78624000000000005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252</v>
      </c>
      <c r="Y270" s="192">
        <f>IFERROR(SUMPRODUCT(Y250:Y268*H250:H268),"0")</f>
        <v>252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6478.2</v>
      </c>
      <c r="Y271" s="192">
        <f>IFERROR(Y24+Y33+Y40+Y49+Y61+Y67+Y72+Y78+Y88+Y95+Y104+Y110+Y116+Y122+Y127+Y133+Y138+Y145+Y149+Y157+Y162+Y170+Y174+Y179+Y187+Y197+Y205+Y211+Y217+Y224+Y232+Y236+Y241+Y248+Y270,"0")</f>
        <v>6478.2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7137.4132000000009</v>
      </c>
      <c r="Y272" s="192">
        <f>IFERROR(SUM(BN22:BN268),"0")</f>
        <v>7137.4132000000009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18</v>
      </c>
      <c r="Y273" s="38">
        <f>ROUNDUP(SUM(BP22:BP268),0)</f>
        <v>18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7587.4132000000009</v>
      </c>
      <c r="Y274" s="192">
        <f>GrossWeightTotalR+PalletQtyTotalR*25</f>
        <v>7587.4132000000009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1588</v>
      </c>
      <c r="Y275" s="192">
        <f>IFERROR(Y23+Y32+Y39+Y48+Y60+Y66+Y71+Y77+Y87+Y94+Y103+Y109+Y115+Y121+Y126+Y132+Y137+Y144+Y148+Y156+Y161+Y169+Y173+Y178+Y186+Y196+Y204+Y210+Y216+Y223+Y231+Y235+Y240+Y247+Y269,"0")</f>
        <v>1588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22.689119999999996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189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72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360</v>
      </c>
      <c r="H281" s="46">
        <f>IFERROR(X70*H70,"0")</f>
        <v>201.6</v>
      </c>
      <c r="I281" s="46">
        <f>IFERROR(X75*H75,"0")+IFERROR(X76*H76,"0")</f>
        <v>705.6</v>
      </c>
      <c r="J281" s="46">
        <f>IFERROR(X81*H81,"0")+IFERROR(X82*H82,"0")+IFERROR(X83*H83,"0")+IFERROR(X84*H84,"0")+IFERROR(X85*H85,"0")+IFERROR(X86*H86,"0")</f>
        <v>403.2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691.2</v>
      </c>
      <c r="M281" s="46">
        <f>IFERROR(X107*H107,"0")+IFERROR(X108*H108,"0")</f>
        <v>420</v>
      </c>
      <c r="N281" s="188"/>
      <c r="O281" s="46">
        <f>IFERROR(X113*H113,"0")+IFERROR(X114*H114,"0")</f>
        <v>0</v>
      </c>
      <c r="P281" s="46">
        <f>IFERROR(X119*H119,"0")+IFERROR(X120*H120,"0")</f>
        <v>42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840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67.199999999999989</v>
      </c>
      <c r="Y281" s="46">
        <f>IFERROR(X190*H190,"0")+IFERROR(X191*H191,"0")+IFERROR(X192*H192,"0")+IFERROR(X193*H193,"0")+IFERROR(X194*H194,"0")+IFERROR(X195*H195,"0")</f>
        <v>134.39999999999998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780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1404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2872.8</v>
      </c>
      <c r="B284" s="60">
        <f>SUMPRODUCT(--(BB:BB="ПГП"),--(W:W="кор"),H:H,Y:Y)+SUMPRODUCT(--(BB:BB="ПГП"),--(W:W="кг"),Y:Y)</f>
        <v>3605.3999999999996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