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D7A35D9-8698-4D79-AE3C-864793F385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1" i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Y217" i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Z210" i="1" s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N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Z190" i="1"/>
  <c r="Z196" i="1" s="1"/>
  <c r="Y190" i="1"/>
  <c r="Y196" i="1" s="1"/>
  <c r="P190" i="1"/>
  <c r="X187" i="1"/>
  <c r="X186" i="1"/>
  <c r="BO185" i="1"/>
  <c r="BM185" i="1"/>
  <c r="Z185" i="1"/>
  <c r="Y185" i="1"/>
  <c r="BP185" i="1" s="1"/>
  <c r="P185" i="1"/>
  <c r="BP184" i="1"/>
  <c r="BO184" i="1"/>
  <c r="BN184" i="1"/>
  <c r="BM184" i="1"/>
  <c r="Z184" i="1"/>
  <c r="Z186" i="1" s="1"/>
  <c r="Y184" i="1"/>
  <c r="P184" i="1"/>
  <c r="BO183" i="1"/>
  <c r="BM183" i="1"/>
  <c r="Z183" i="1"/>
  <c r="Y183" i="1"/>
  <c r="Y186" i="1" s="1"/>
  <c r="P183" i="1"/>
  <c r="X179" i="1"/>
  <c r="Z178" i="1"/>
  <c r="X178" i="1"/>
  <c r="BO177" i="1"/>
  <c r="BM177" i="1"/>
  <c r="Z177" i="1"/>
  <c r="Y177" i="1"/>
  <c r="Y178" i="1" s="1"/>
  <c r="P177" i="1"/>
  <c r="X174" i="1"/>
  <c r="Z173" i="1"/>
  <c r="X173" i="1"/>
  <c r="BO172" i="1"/>
  <c r="BM172" i="1"/>
  <c r="Z172" i="1"/>
  <c r="Y172" i="1"/>
  <c r="Y173" i="1" s="1"/>
  <c r="P172" i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P147" i="1"/>
  <c r="X145" i="1"/>
  <c r="Z144" i="1"/>
  <c r="X144" i="1"/>
  <c r="BO143" i="1"/>
  <c r="BM143" i="1"/>
  <c r="Z143" i="1"/>
  <c r="Y143" i="1"/>
  <c r="BP143" i="1" s="1"/>
  <c r="BO142" i="1"/>
  <c r="BM142" i="1"/>
  <c r="Z142" i="1"/>
  <c r="Y142" i="1"/>
  <c r="Y144" i="1" s="1"/>
  <c r="X138" i="1"/>
  <c r="Y137" i="1"/>
  <c r="X137" i="1"/>
  <c r="BP136" i="1"/>
  <c r="BO136" i="1"/>
  <c r="BN136" i="1"/>
  <c r="BM136" i="1"/>
  <c r="Z136" i="1"/>
  <c r="Z137" i="1" s="1"/>
  <c r="Y136" i="1"/>
  <c r="Y138" i="1" s="1"/>
  <c r="P136" i="1"/>
  <c r="X133" i="1"/>
  <c r="Y132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Z132" i="1" s="1"/>
  <c r="Y130" i="1"/>
  <c r="Y133" i="1" s="1"/>
  <c r="P130" i="1"/>
  <c r="X127" i="1"/>
  <c r="Y126" i="1"/>
  <c r="X126" i="1"/>
  <c r="BP125" i="1"/>
  <c r="BO125" i="1"/>
  <c r="BN125" i="1"/>
  <c r="BM125" i="1"/>
  <c r="Z125" i="1"/>
  <c r="Z126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Z109" i="1" s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3" i="1" s="1"/>
  <c r="Y98" i="1"/>
  <c r="Y104" i="1" s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Z94" i="1" s="1"/>
  <c r="Y91" i="1"/>
  <c r="Y95" i="1" s="1"/>
  <c r="P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Z81" i="1"/>
  <c r="Z87" i="1" s="1"/>
  <c r="Y81" i="1"/>
  <c r="Y88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0" i="1" s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Y49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1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276" i="1" l="1"/>
  <c r="Y33" i="1"/>
  <c r="Y39" i="1"/>
  <c r="Y275" i="1" s="1"/>
  <c r="Y48" i="1"/>
  <c r="Y61" i="1"/>
  <c r="Y271" i="1" s="1"/>
  <c r="Y66" i="1"/>
  <c r="Y78" i="1"/>
  <c r="Y87" i="1"/>
  <c r="Y94" i="1"/>
  <c r="Y103" i="1"/>
  <c r="Y110" i="1"/>
  <c r="Y116" i="1"/>
  <c r="Y121" i="1"/>
  <c r="Y145" i="1"/>
  <c r="Y149" i="1"/>
  <c r="Y162" i="1"/>
  <c r="Y170" i="1"/>
  <c r="Y174" i="1"/>
  <c r="Y179" i="1"/>
  <c r="Y187" i="1"/>
  <c r="BP195" i="1"/>
  <c r="BN195" i="1"/>
  <c r="Y231" i="1"/>
  <c r="BP228" i="1"/>
  <c r="BN228" i="1"/>
  <c r="BP229" i="1"/>
  <c r="BN229" i="1"/>
  <c r="BP230" i="1"/>
  <c r="BN230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H9" i="1"/>
  <c r="X272" i="1"/>
  <c r="X274" i="1" s="1"/>
  <c r="X273" i="1"/>
  <c r="X275" i="1"/>
  <c r="BN29" i="1"/>
  <c r="BN31" i="1"/>
  <c r="Y272" i="1" s="1"/>
  <c r="BN36" i="1"/>
  <c r="BP36" i="1"/>
  <c r="Y273" i="1" s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8" i="1"/>
  <c r="BN114" i="1"/>
  <c r="BN119" i="1"/>
  <c r="BP119" i="1"/>
  <c r="BN142" i="1"/>
  <c r="BP142" i="1"/>
  <c r="BN143" i="1"/>
  <c r="BN147" i="1"/>
  <c r="BP147" i="1"/>
  <c r="BN160" i="1"/>
  <c r="BN166" i="1"/>
  <c r="BP166" i="1"/>
  <c r="BN168" i="1"/>
  <c r="BN172" i="1"/>
  <c r="BP172" i="1"/>
  <c r="BN177" i="1"/>
  <c r="BP177" i="1"/>
  <c r="BN183" i="1"/>
  <c r="BP183" i="1"/>
  <c r="BN185" i="1"/>
  <c r="BN190" i="1"/>
  <c r="BP190" i="1"/>
  <c r="BN192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32" i="1"/>
  <c r="Y240" i="1"/>
  <c r="BP238" i="1"/>
  <c r="BN238" i="1"/>
  <c r="BP239" i="1"/>
  <c r="BN239" i="1"/>
  <c r="Y248" i="1"/>
  <c r="Y270" i="1"/>
  <c r="Y274" i="1" l="1"/>
  <c r="A284" i="1"/>
  <c r="B284" i="1"/>
  <c r="C284" i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<sst xmlns="http://schemas.openxmlformats.org/spreadsheetml/2006/main" count="1275" uniqueCount="409">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</sst>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4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28</v>
      </c>
      <c r="Y28" s="191">
        <f>IFERROR(IF(X28="","",X28),"")</f>
        <v>28</v>
      </c>
      <c r="Z28" s="36">
        <f>IFERROR(IF(X28="","",X28*0.00936),"")</f>
        <v>0.26207999999999998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0.22222222222222221</v>
      </c>
      <c r="BP28" s="67">
        <f>IFERROR(Y28/J28,"0")</f>
        <v>0.22222222222222221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126</v>
      </c>
      <c r="Y30" s="191">
        <f>IFERROR(IF(X30="","",X30),"")</f>
        <v>126</v>
      </c>
      <c r="Z30" s="36">
        <f>IFERROR(IF(X30="","",X30*0.00936),"")</f>
        <v>1.17936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242.14679999999998</v>
      </c>
      <c r="BN30" s="67">
        <f>IFERROR(Y30*I30,"0")</f>
        <v>242.14679999999998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154</v>
      </c>
      <c r="Y32" s="192">
        <f>IFERROR(SUM(Y28:Y31),"0")</f>
        <v>154</v>
      </c>
      <c r="Z32" s="192">
        <f>IFERROR(IF(Z28="",0,Z28),"0")+IFERROR(IF(Z29="",0,Z29),"0")+IFERROR(IF(Z30="",0,Z30),"0")+IFERROR(IF(Z31="",0,Z31),"0")</f>
        <v>1.4414400000000001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231</v>
      </c>
      <c r="Y33" s="192">
        <f>IFERROR(SUMPRODUCT(Y28:Y31*H28:H31),"0")</f>
        <v>231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12</v>
      </c>
      <c r="Y38" s="191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12</v>
      </c>
      <c r="Y39" s="192">
        <f>IFERROR(SUM(Y36:Y38),"0")</f>
        <v>12</v>
      </c>
      <c r="Z39" s="192">
        <f>IFERROR(IF(Z36="",0,Z36),"0")+IFERROR(IF(Z37="",0,Z37),"0")+IFERROR(IF(Z38="",0,Z38),"0")</f>
        <v>0.186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72</v>
      </c>
      <c r="Y40" s="192">
        <f>IFERROR(SUMPRODUCT(Y36:Y38*H36:H38),"0")</f>
        <v>72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60</v>
      </c>
      <c r="Y58" s="191">
        <f t="shared" si="0"/>
        <v>60</v>
      </c>
      <c r="Z58" s="36">
        <f t="shared" si="1"/>
        <v>0.92999999999999994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449.15999999999997</v>
      </c>
      <c r="BN58" s="67">
        <f t="shared" si="3"/>
        <v>449.15999999999997</v>
      </c>
      <c r="BO58" s="67">
        <f t="shared" si="4"/>
        <v>0.7142857142857143</v>
      </c>
      <c r="BP58" s="67">
        <f t="shared" si="5"/>
        <v>0.7142857142857143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60</v>
      </c>
      <c r="Y60" s="192">
        <f>IFERROR(SUM(Y52:Y59),"0")</f>
        <v>60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0.92999999999999994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432</v>
      </c>
      <c r="Y61" s="192">
        <f>IFERROR(SUMPRODUCT(Y52:Y59*H52:H59),"0")</f>
        <v>432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156</v>
      </c>
      <c r="Y65" s="191">
        <f>IFERROR(IF(X65="","",X65),"")</f>
        <v>156</v>
      </c>
      <c r="Z65" s="36">
        <f>IFERROR(IF(X65="","",X65*0.00866),"")</f>
        <v>1.3509599999999999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813.25919999999996</v>
      </c>
      <c r="BN65" s="67">
        <f>IFERROR(Y65*I65,"0")</f>
        <v>813.25919999999996</v>
      </c>
      <c r="BO65" s="67">
        <f>IFERROR(X65/J65,"0")</f>
        <v>1.0833333333333333</v>
      </c>
      <c r="BP65" s="67">
        <f>IFERROR(Y65/J65,"0")</f>
        <v>1.0833333333333333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156</v>
      </c>
      <c r="Y66" s="192">
        <f>IFERROR(SUM(Y64:Y65),"0")</f>
        <v>156</v>
      </c>
      <c r="Z66" s="192">
        <f>IFERROR(IF(Z64="",0,Z64),"0")+IFERROR(IF(Z65="",0,Z65),"0")</f>
        <v>1.3509599999999999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780</v>
      </c>
      <c r="Y67" s="192">
        <f>IFERROR(SUMPRODUCT(Y64:Y65*H64:H65),"0")</f>
        <v>780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14</v>
      </c>
      <c r="Y70" s="191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14</v>
      </c>
      <c r="Y71" s="192">
        <f>IFERROR(SUM(Y70:Y70),"0")</f>
        <v>14</v>
      </c>
      <c r="Z71" s="192">
        <f>IFERROR(IF(Z70="",0,Z70),"0")</f>
        <v>0.25031999999999999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50.4</v>
      </c>
      <c r="Y72" s="192">
        <f>IFERROR(SUMPRODUCT(Y70:Y70*H70:H70),"0")</f>
        <v>50.4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42</v>
      </c>
      <c r="Y75" s="191">
        <f>IFERROR(IF(X75="","",X75),"")</f>
        <v>42</v>
      </c>
      <c r="Z75" s="36">
        <f>IFERROR(IF(X75="","",X75*0.01788),"")</f>
        <v>0.75095999999999996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56</v>
      </c>
      <c r="Y76" s="191">
        <f>IFERROR(IF(X76="","",X76),"")</f>
        <v>56</v>
      </c>
      <c r="Z76" s="36">
        <f>IFERROR(IF(X76="","",X76*0.01788),"")</f>
        <v>1.0012799999999999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98</v>
      </c>
      <c r="Y77" s="192">
        <f>IFERROR(SUM(Y75:Y76),"0")</f>
        <v>98</v>
      </c>
      <c r="Z77" s="192">
        <f>IFERROR(IF(Z75="",0,Z75),"0")+IFERROR(IF(Z76="",0,Z76),"0")</f>
        <v>1.75224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352.8</v>
      </c>
      <c r="Y78" s="192">
        <f>IFERROR(SUMPRODUCT(Y75:Y76*H75:H76),"0")</f>
        <v>352.8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28</v>
      </c>
      <c r="Y81" s="191">
        <f t="shared" ref="Y81:Y86" si="6">IFERROR(IF(X81="","",X81),"")</f>
        <v>28</v>
      </c>
      <c r="Z81" s="36">
        <f t="shared" ref="Z81:Z86" si="7">IFERROR(IF(X81="","",X81*0.01788),"")</f>
        <v>0.50063999999999997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126.81760000000001</v>
      </c>
      <c r="BN81" s="67">
        <f t="shared" ref="BN81:BN86" si="9">IFERROR(Y81*I81,"0")</f>
        <v>126.81760000000001</v>
      </c>
      <c r="BO81" s="67">
        <f t="shared" ref="BO81:BO86" si="10">IFERROR(X81/J81,"0")</f>
        <v>0.4</v>
      </c>
      <c r="BP81" s="67">
        <f t="shared" ref="BP81:BP86" si="11">IFERROR(Y81/J81,"0")</f>
        <v>0.4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42</v>
      </c>
      <c r="Y83" s="191">
        <f t="shared" si="6"/>
        <v>42</v>
      </c>
      <c r="Z83" s="36">
        <f t="shared" si="7"/>
        <v>0.75095999999999996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14</v>
      </c>
      <c r="Y84" s="191">
        <f t="shared" si="6"/>
        <v>14</v>
      </c>
      <c r="Z84" s="36">
        <f t="shared" si="7"/>
        <v>0.25031999999999999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56</v>
      </c>
      <c r="Y85" s="191">
        <f t="shared" si="6"/>
        <v>56</v>
      </c>
      <c r="Z85" s="36">
        <f t="shared" si="7"/>
        <v>1.0012799999999999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241.00160000000002</v>
      </c>
      <c r="BN85" s="67">
        <f t="shared" si="9"/>
        <v>241.00160000000002</v>
      </c>
      <c r="BO85" s="67">
        <f t="shared" si="10"/>
        <v>0.8</v>
      </c>
      <c r="BP85" s="67">
        <f t="shared" si="11"/>
        <v>0.8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28</v>
      </c>
      <c r="Y86" s="19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124.56640000000002</v>
      </c>
      <c r="BN86" s="67">
        <f t="shared" si="9"/>
        <v>124.56640000000002</v>
      </c>
      <c r="BO86" s="67">
        <f t="shared" si="10"/>
        <v>0.4</v>
      </c>
      <c r="BP86" s="67">
        <f t="shared" si="11"/>
        <v>0.4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168</v>
      </c>
      <c r="Y87" s="192">
        <f>IFERROR(SUM(Y81:Y86),"0")</f>
        <v>168</v>
      </c>
      <c r="Z87" s="192">
        <f>IFERROR(IF(Z81="",0,Z81),"0")+IFERROR(IF(Z82="",0,Z82),"0")+IFERROR(IF(Z83="",0,Z83),"0")+IFERROR(IF(Z84="",0,Z84),"0")+IFERROR(IF(Z85="",0,Z85),"0")+IFERROR(IF(Z86="",0,Z86),"0")</f>
        <v>3.0038399999999994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628.31999999999994</v>
      </c>
      <c r="Y88" s="192">
        <f>IFERROR(SUMPRODUCT(Y81:Y86*H81:H86),"0")</f>
        <v>628.31999999999994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60</v>
      </c>
      <c r="Y99" s="191">
        <f>IFERROR(IF(X99="","",X99),"")</f>
        <v>60</v>
      </c>
      <c r="Z99" s="36">
        <f>IFERROR(IF(X99="","",X99*0.0155),"")</f>
        <v>0.92999999999999994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449.15999999999997</v>
      </c>
      <c r="BN99" s="67">
        <f>IFERROR(Y99*I99,"0")</f>
        <v>449.15999999999997</v>
      </c>
      <c r="BO99" s="67">
        <f>IFERROR(X99/J99,"0")</f>
        <v>0.7142857142857143</v>
      </c>
      <c r="BP99" s="67">
        <f>IFERROR(Y99/J99,"0")</f>
        <v>0.7142857142857143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168</v>
      </c>
      <c r="Y101" s="191">
        <f>IFERROR(IF(X101="","",X101),"")</f>
        <v>168</v>
      </c>
      <c r="Z101" s="36">
        <f>IFERROR(IF(X101="","",X101*0.0155),"")</f>
        <v>2.6040000000000001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1257.6479999999999</v>
      </c>
      <c r="BN101" s="67">
        <f>IFERROR(Y101*I101,"0")</f>
        <v>1257.6479999999999</v>
      </c>
      <c r="BO101" s="67">
        <f>IFERROR(X101/J101,"0")</f>
        <v>2</v>
      </c>
      <c r="BP101" s="67">
        <f>IFERROR(Y101/J101,"0")</f>
        <v>2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228</v>
      </c>
      <c r="Y103" s="192">
        <f>IFERROR(SUM(Y98:Y102),"0")</f>
        <v>228</v>
      </c>
      <c r="Z103" s="192">
        <f>IFERROR(IF(Z98="",0,Z98),"0")+IFERROR(IF(Z99="",0,Z99),"0")+IFERROR(IF(Z100="",0,Z100),"0")+IFERROR(IF(Z101="",0,Z101),"0")+IFERROR(IF(Z102="",0,Z102),"0")</f>
        <v>3.5339999999999998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1641.6000000000001</v>
      </c>
      <c r="Y104" s="192">
        <f>IFERROR(SUMPRODUCT(Y98:Y102*H98:H102),"0")</f>
        <v>1641.6000000000001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70</v>
      </c>
      <c r="Y107" s="191">
        <f>IFERROR(IF(X107="","",X107),"")</f>
        <v>70</v>
      </c>
      <c r="Z107" s="36">
        <f>IFERROR(IF(X107="","",X107*0.01788),"")</f>
        <v>1.2516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259.25200000000001</v>
      </c>
      <c r="BN107" s="67">
        <f>IFERROR(Y107*I107,"0")</f>
        <v>259.25200000000001</v>
      </c>
      <c r="BO107" s="67">
        <f>IFERROR(X107/J107,"0")</f>
        <v>1</v>
      </c>
      <c r="BP107" s="67">
        <f>IFERROR(Y107/J107,"0")</f>
        <v>1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56</v>
      </c>
      <c r="Y108" s="191">
        <f>IFERROR(IF(X108="","",X108),"")</f>
        <v>56</v>
      </c>
      <c r="Z108" s="36">
        <f>IFERROR(IF(X108="","",X108*0.01788),"")</f>
        <v>1.0012799999999999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207.40159999999997</v>
      </c>
      <c r="BN108" s="67">
        <f>IFERROR(Y108*I108,"0")</f>
        <v>207.40159999999997</v>
      </c>
      <c r="BO108" s="67">
        <f>IFERROR(X108/J108,"0")</f>
        <v>0.8</v>
      </c>
      <c r="BP108" s="67">
        <f>IFERROR(Y108/J108,"0")</f>
        <v>0.8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126</v>
      </c>
      <c r="Y109" s="192">
        <f>IFERROR(SUM(Y107:Y108),"0")</f>
        <v>126</v>
      </c>
      <c r="Z109" s="192">
        <f>IFERROR(IF(Z107="",0,Z107),"0")+IFERROR(IF(Z108="",0,Z108),"0")</f>
        <v>2.2528800000000002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378</v>
      </c>
      <c r="Y110" s="192">
        <f>IFERROR(SUMPRODUCT(Y107:Y108*H107:H108),"0")</f>
        <v>378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84</v>
      </c>
      <c r="Y114" s="191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84</v>
      </c>
      <c r="Y115" s="192">
        <f>IFERROR(SUM(Y113:Y114),"0")</f>
        <v>84</v>
      </c>
      <c r="Z115" s="192">
        <f>IFERROR(IF(Z113="",0,Z113),"0")+IFERROR(IF(Z114="",0,Z114),"0")</f>
        <v>1.5019199999999999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252</v>
      </c>
      <c r="Y116" s="192">
        <f>IFERROR(SUMPRODUCT(Y113:Y114*H113:H114),"0")</f>
        <v>252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14</v>
      </c>
      <c r="Y121" s="192">
        <f>IFERROR(SUM(Y119:Y120),"0")</f>
        <v>14</v>
      </c>
      <c r="Z121" s="192">
        <f>IFERROR(IF(Z119="",0,Z119),"0")+IFERROR(IF(Z120="",0,Z120),"0")</f>
        <v>0.25031999999999999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42</v>
      </c>
      <c r="Y122" s="192">
        <f>IFERROR(SUMPRODUCT(Y119:Y120*H119:H120),"0")</f>
        <v>42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204</v>
      </c>
      <c r="Y154" s="191">
        <f>IFERROR(IF(X154="","",X154),"")</f>
        <v>204</v>
      </c>
      <c r="Z154" s="36">
        <f>IFERROR(IF(X154="","",X154*0.00866),"")</f>
        <v>1.7666399999999998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1063.4928</v>
      </c>
      <c r="BN154" s="67">
        <f>IFERROR(Y154*I154,"0")</f>
        <v>1063.4928</v>
      </c>
      <c r="BO154" s="67">
        <f>IFERROR(X154/J154,"0")</f>
        <v>1.4166666666666667</v>
      </c>
      <c r="BP154" s="67">
        <f>IFERROR(Y154/J154,"0")</f>
        <v>1.4166666666666667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204</v>
      </c>
      <c r="Y156" s="192">
        <f>IFERROR(SUM(Y152:Y155),"0")</f>
        <v>204</v>
      </c>
      <c r="Z156" s="192">
        <f>IFERROR(IF(Z152="",0,Z152),"0")+IFERROR(IF(Z153="",0,Z153),"0")+IFERROR(IF(Z154="",0,Z154),"0")+IFERROR(IF(Z155="",0,Z155),"0")</f>
        <v>1.7666399999999998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1020</v>
      </c>
      <c r="Y157" s="192">
        <f>IFERROR(SUMPRODUCT(Y152:Y155*H152:H155),"0")</f>
        <v>1020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56</v>
      </c>
      <c r="Y166" s="191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56</v>
      </c>
      <c r="Y169" s="192">
        <f>IFERROR(SUM(Y166:Y168),"0")</f>
        <v>56</v>
      </c>
      <c r="Z169" s="192">
        <f>IFERROR(IF(Z166="",0,Z166),"0")+IFERROR(IF(Z167="",0,Z167),"0")+IFERROR(IF(Z168="",0,Z168),"0")</f>
        <v>1.0012799999999999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168</v>
      </c>
      <c r="Y170" s="192">
        <f>IFERROR(SUMPRODUCT(Y166:Y168*H166:H168),"0")</f>
        <v>168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36</v>
      </c>
      <c r="Y183" s="191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36</v>
      </c>
      <c r="Y186" s="192">
        <f>IFERROR(SUM(Y183:Y185),"0")</f>
        <v>36</v>
      </c>
      <c r="Z186" s="192">
        <f>IFERROR(IF(Z183="",0,Z183),"0")+IFERROR(IF(Z184="",0,Z184),"0")+IFERROR(IF(Z185="",0,Z185),"0")</f>
        <v>0.55800000000000005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201.6</v>
      </c>
      <c r="Y187" s="192">
        <f>IFERROR(SUMPRODUCT(Y183:Y185*H183:H185),"0")</f>
        <v>201.6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12</v>
      </c>
      <c r="Y195" s="191">
        <f t="shared" si="12"/>
        <v>12</v>
      </c>
      <c r="Z195" s="36">
        <f t="shared" si="13"/>
        <v>0.186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70.44</v>
      </c>
      <c r="BN195" s="67">
        <f t="shared" si="15"/>
        <v>70.44</v>
      </c>
      <c r="BO195" s="67">
        <f t="shared" si="16"/>
        <v>0.14285714285714285</v>
      </c>
      <c r="BP195" s="67">
        <f t="shared" si="17"/>
        <v>0.14285714285714285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36</v>
      </c>
      <c r="Y196" s="192">
        <f>IFERROR(SUM(Y190:Y195),"0")</f>
        <v>36</v>
      </c>
      <c r="Z196" s="192">
        <f>IFERROR(IF(Z190="",0,Z190),"0")+IFERROR(IF(Z191="",0,Z191),"0")+IFERROR(IF(Z192="",0,Z192),"0")+IFERROR(IF(Z193="",0,Z193),"0")+IFERROR(IF(Z194="",0,Z194),"0")+IFERROR(IF(Z195="",0,Z195),"0")</f>
        <v>0.55800000000000005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201.59999999999997</v>
      </c>
      <c r="Y197" s="192">
        <f>IFERROR(SUMPRODUCT(Y190:Y195*H190:H195),"0")</f>
        <v>201.59999999999997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24</v>
      </c>
      <c r="Y201" s="191">
        <f>IFERROR(IF(X201="","",X201),"")</f>
        <v>24</v>
      </c>
      <c r="Z201" s="36">
        <f>IFERROR(IF(X201="","",X201*0.0155),"")</f>
        <v>0.372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24</v>
      </c>
      <c r="Y204" s="192">
        <f>IFERROR(SUM(Y200:Y203),"0")</f>
        <v>24</v>
      </c>
      <c r="Z204" s="192">
        <f>IFERROR(IF(Z200="",0,Z200),"0")+IFERROR(IF(Z201="",0,Z201),"0")+IFERROR(IF(Z202="",0,Z202),"0")+IFERROR(IF(Z203="",0,Z203),"0")</f>
        <v>0.372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172.8</v>
      </c>
      <c r="Y205" s="192">
        <f>IFERROR(SUMPRODUCT(Y200:Y203*H200:H203),"0")</f>
        <v>172.8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48</v>
      </c>
      <c r="Y221" s="191">
        <f>IFERROR(IF(X221="","",X221),"")</f>
        <v>48</v>
      </c>
      <c r="Z221" s="36">
        <f>IFERROR(IF(X221="","",X221*0.0155),"")</f>
        <v>0.74399999999999999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252.57599999999996</v>
      </c>
      <c r="BN221" s="67">
        <f>IFERROR(Y221*I221,"0")</f>
        <v>252.57599999999996</v>
      </c>
      <c r="BO221" s="67">
        <f>IFERROR(X221/J221,"0")</f>
        <v>0.5714285714285714</v>
      </c>
      <c r="BP221" s="67">
        <f>IFERROR(Y221/J221,"0")</f>
        <v>0.5714285714285714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48</v>
      </c>
      <c r="Y223" s="192">
        <f>IFERROR(SUM(Y221:Y222),"0")</f>
        <v>48</v>
      </c>
      <c r="Z223" s="192">
        <f>IFERROR(IF(Z221="",0,Z221),"0")+IFERROR(IF(Z222="",0,Z222),"0")</f>
        <v>0.74399999999999999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240</v>
      </c>
      <c r="Y224" s="192">
        <f>IFERROR(SUMPRODUCT(Y221:Y222*H221:H222),"0")</f>
        <v>240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12</v>
      </c>
      <c r="Y228" s="191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87.36</v>
      </c>
      <c r="BN228" s="67">
        <f>IFERROR(Y228*I228,"0")</f>
        <v>87.36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12</v>
      </c>
      <c r="Y229" s="191">
        <f>IFERROR(IF(X229="","",X229),"")</f>
        <v>12</v>
      </c>
      <c r="Z229" s="36">
        <f>IFERROR(IF(X229="","",X229*0.0155),"")</f>
        <v>0.186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87.36</v>
      </c>
      <c r="BN229" s="67">
        <f>IFERROR(Y229*I229,"0")</f>
        <v>87.36</v>
      </c>
      <c r="BO229" s="67">
        <f>IFERROR(X229/J229,"0")</f>
        <v>0.14285714285714285</v>
      </c>
      <c r="BP229" s="67">
        <f>IFERROR(Y229/J229,"0")</f>
        <v>0.14285714285714285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24</v>
      </c>
      <c r="Y230" s="191">
        <f>IFERROR(IF(X230="","",X230),"")</f>
        <v>24</v>
      </c>
      <c r="Z230" s="36">
        <f>IFERROR(IF(X230="","",X230*0.0155),"")</f>
        <v>0.372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149.52000000000001</v>
      </c>
      <c r="BN230" s="67">
        <f>IFERROR(Y230*I230,"0")</f>
        <v>149.52000000000001</v>
      </c>
      <c r="BO230" s="67">
        <f>IFERROR(X230/J230,"0")</f>
        <v>0.2857142857142857</v>
      </c>
      <c r="BP230" s="67">
        <f>IFERROR(Y230/J230,"0")</f>
        <v>0.2857142857142857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48</v>
      </c>
      <c r="Y231" s="192">
        <f>IFERROR(SUM(Y228:Y230),"0")</f>
        <v>48</v>
      </c>
      <c r="Z231" s="192">
        <f>IFERROR(IF(Z228="",0,Z228),"0")+IFERROR(IF(Z229="",0,Z229),"0")+IFERROR(IF(Z230="",0,Z230),"0")</f>
        <v>0.74399999999999999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312</v>
      </c>
      <c r="Y232" s="192">
        <f>IFERROR(SUMPRODUCT(Y228:Y230*H228:H230),"0")</f>
        <v>312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90</v>
      </c>
      <c r="Y234" s="191">
        <f>IFERROR(IF(X234="","",X234),"")</f>
        <v>90</v>
      </c>
      <c r="Z234" s="36">
        <f>IFERROR(IF(X234="","",X234*0.00502),"")</f>
        <v>0.45180000000000003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172.35</v>
      </c>
      <c r="BN234" s="67">
        <f>IFERROR(Y234*I234,"0")</f>
        <v>172.35</v>
      </c>
      <c r="BO234" s="67">
        <f>IFERROR(X234/J234,"0")</f>
        <v>0.38461538461538464</v>
      </c>
      <c r="BP234" s="67">
        <f>IFERROR(Y234/J234,"0")</f>
        <v>0.38461538461538464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90</v>
      </c>
      <c r="Y235" s="192">
        <f>IFERROR(SUM(Y234:Y234),"0")</f>
        <v>90</v>
      </c>
      <c r="Z235" s="192">
        <f>IFERROR(IF(Z234="",0,Z234),"0")</f>
        <v>0.45180000000000003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162</v>
      </c>
      <c r="Y236" s="192">
        <f>IFERROR(SUMPRODUCT(Y234:Y234*H234:H234),"0")</f>
        <v>162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84</v>
      </c>
      <c r="Y238" s="191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84</v>
      </c>
      <c r="Y240" s="192">
        <f>IFERROR(SUM(Y238:Y239),"0")</f>
        <v>84</v>
      </c>
      <c r="Z240" s="192">
        <f>IFERROR(IF(Z238="",0,Z238),"0")+IFERROR(IF(Z239="",0,Z239),"0")</f>
        <v>1.302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504</v>
      </c>
      <c r="Y241" s="192">
        <f>IFERROR(SUMPRODUCT(Y238:Y239*H238:H239),"0")</f>
        <v>504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42</v>
      </c>
      <c r="Y243" s="191">
        <f>IFERROR(IF(X243="","",X243),"")</f>
        <v>42</v>
      </c>
      <c r="Z243" s="36">
        <f>IFERROR(IF(X243="","",X243*0.00936),"")</f>
        <v>0.39312000000000002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121.40520000000001</v>
      </c>
      <c r="BN243" s="67">
        <f>IFERROR(Y243*I243,"0")</f>
        <v>121.40520000000001</v>
      </c>
      <c r="BO243" s="67">
        <f>IFERROR(X243/J243,"0")</f>
        <v>0.33333333333333331</v>
      </c>
      <c r="BP243" s="67">
        <f>IFERROR(Y243/J243,"0")</f>
        <v>0.33333333333333331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132</v>
      </c>
      <c r="Y245" s="191">
        <f>IFERROR(IF(X245="","",X245),"")</f>
        <v>132</v>
      </c>
      <c r="Z245" s="36">
        <f>IFERROR(IF(X245="","",X245*0.0155),"")</f>
        <v>2.0459999999999998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691.0200000000001</v>
      </c>
      <c r="BN245" s="67">
        <f>IFERROR(Y245*I245,"0")</f>
        <v>691.0200000000001</v>
      </c>
      <c r="BO245" s="67">
        <f>IFERROR(X245/J245,"0")</f>
        <v>1.5714285714285714</v>
      </c>
      <c r="BP245" s="67">
        <f>IFERROR(Y245/J245,"0")</f>
        <v>1.5714285714285714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174</v>
      </c>
      <c r="Y247" s="192">
        <f>IFERROR(SUM(Y243:Y246),"0")</f>
        <v>174</v>
      </c>
      <c r="Z247" s="192">
        <f>IFERROR(IF(Z243="",0,Z243),"0")+IFERROR(IF(Z244="",0,Z244),"0")+IFERROR(IF(Z245="",0,Z245),"0")+IFERROR(IF(Z246="",0,Z246),"0")</f>
        <v>2.43912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773.4</v>
      </c>
      <c r="Y248" s="192">
        <f>IFERROR(SUMPRODUCT(Y243:Y246*H243:H246),"0")</f>
        <v>773.4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24</v>
      </c>
      <c r="Y253" s="191">
        <f t="shared" si="18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137.64000000000001</v>
      </c>
      <c r="BN253" s="67">
        <f t="shared" si="20"/>
        <v>137.64000000000001</v>
      </c>
      <c r="BO253" s="67">
        <f t="shared" si="21"/>
        <v>0.2857142857142857</v>
      </c>
      <c r="BP253" s="67">
        <f t="shared" si="22"/>
        <v>0.2857142857142857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18</v>
      </c>
      <c r="Y262" s="191">
        <f t="shared" si="18"/>
        <v>18</v>
      </c>
      <c r="Z262" s="36">
        <f>IFERROR(IF(X262="","",X262*0.00502),"")</f>
        <v>9.0359999999999996E-2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51.21</v>
      </c>
      <c r="BN262" s="67">
        <f t="shared" si="20"/>
        <v>51.21</v>
      </c>
      <c r="BO262" s="67">
        <f t="shared" si="21"/>
        <v>7.6923076923076927E-2</v>
      </c>
      <c r="BP262" s="67">
        <f t="shared" si="22"/>
        <v>7.6923076923076927E-2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42</v>
      </c>
      <c r="Y269" s="192">
        <f>IFERROR(SUM(Y250:Y268),"0")</f>
        <v>42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0.46235999999999999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180.6</v>
      </c>
      <c r="Y270" s="192">
        <f>IFERROR(SUMPRODUCT(Y250:Y268*H250:H268),"0")</f>
        <v>180.6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8796.1200000000008</v>
      </c>
      <c r="Y271" s="192">
        <f>IFERROR(Y24+Y33+Y40+Y49+Y61+Y67+Y72+Y78+Y88+Y95+Y104+Y110+Y116+Y122+Y127+Y133+Y138+Y145+Y149+Y157+Y162+Y170+Y174+Y179+Y187+Y197+Y205+Y211+Y217+Y224+Y232+Y236+Y241+Y248+Y270,"0")</f>
        <v>8796.1200000000008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9510.4327999999969</v>
      </c>
      <c r="Y272" s="192">
        <f>IFERROR(SUM(BN22:BN268),"0")</f>
        <v>9510.4327999999969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22</v>
      </c>
      <c r="Y273" s="38">
        <f>ROUNDUP(SUM(BP22:BP268),0)</f>
        <v>22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10060.432799999997</v>
      </c>
      <c r="Y274" s="192">
        <f>GrossWeightTotalR+PalletQtyTotalR*25</f>
        <v>10060.432799999997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1956</v>
      </c>
      <c r="Y275" s="192">
        <f>IFERROR(Y23+Y32+Y39+Y48+Y60+Y66+Y71+Y77+Y87+Y94+Y103+Y109+Y115+Y121+Y126+Y132+Y137+Y144+Y148+Y156+Y161+Y169+Y173+Y178+Y186+Y196+Y204+Y210+Y216+Y223+Y231+Y235+Y240+Y247+Y269,"0")</f>
        <v>1956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26.853119999999993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231</v>
      </c>
      <c r="D281" s="46">
        <f>IFERROR(X36*H36,"0")+IFERROR(X37*H37,"0")+IFERROR(X38*H38,"0")</f>
        <v>72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432</v>
      </c>
      <c r="G281" s="46">
        <f>IFERROR(X64*H64,"0")+IFERROR(X65*H65,"0")</f>
        <v>780</v>
      </c>
      <c r="H281" s="46">
        <f>IFERROR(X70*H70,"0")</f>
        <v>50.4</v>
      </c>
      <c r="I281" s="46">
        <f>IFERROR(X75*H75,"0")+IFERROR(X76*H76,"0")</f>
        <v>352.8</v>
      </c>
      <c r="J281" s="46">
        <f>IFERROR(X81*H81,"0")+IFERROR(X82*H82,"0")+IFERROR(X83*H83,"0")+IFERROR(X84*H84,"0")+IFERROR(X85*H85,"0")+IFERROR(X86*H86,"0")</f>
        <v>628.31999999999994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1641.6000000000001</v>
      </c>
      <c r="M281" s="46">
        <f>IFERROR(X107*H107,"0")+IFERROR(X108*H108,"0")</f>
        <v>378</v>
      </c>
      <c r="N281" s="188"/>
      <c r="O281" s="46">
        <f>IFERROR(X113*H113,"0")+IFERROR(X114*H114,"0")</f>
        <v>252</v>
      </c>
      <c r="P281" s="46">
        <f>IFERROR(X119*H119,"0")+IFERROR(X120*H120,"0")</f>
        <v>42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1020</v>
      </c>
      <c r="V281" s="46">
        <f>IFERROR(X166*H166,"0")+IFERROR(X167*H167,"0")+IFERROR(X168*H168,"0")+IFERROR(X172*H172,"0")</f>
        <v>168</v>
      </c>
      <c r="W281" s="46">
        <f>IFERROR(X177*H177,"0")</f>
        <v>0</v>
      </c>
      <c r="X281" s="46">
        <f>IFERROR(X183*H183,"0")+IFERROR(X184*H184,"0")+IFERROR(X185*H185,"0")</f>
        <v>201.6</v>
      </c>
      <c r="Y281" s="46">
        <f>IFERROR(X190*H190,"0")+IFERROR(X191*H191,"0")+IFERROR(X192*H192,"0")+IFERROR(X193*H193,"0")+IFERROR(X194*H194,"0")+IFERROR(X195*H195,"0")</f>
        <v>201.59999999999997</v>
      </c>
      <c r="Z281" s="46">
        <f>IFERROR(X200*H200,"0")+IFERROR(X201*H201,"0")+IFERROR(X202*H202,"0")+IFERROR(X203*H203,"0")</f>
        <v>172.8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240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1932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5073.6000000000004</v>
      </c>
      <c r="B284" s="60">
        <f>SUMPRODUCT(--(BB:BB="ПГП"),--(W:W="кор"),H:H,Y:Y)+SUMPRODUCT(--(BB:BB="ПГП"),--(W:W="кг"),Y:Y)</f>
        <v>3722.52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2024-08-16T09:36:59Z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