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CF86226-5D1D-43B6-87E4-4B31F877C7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Y270" i="1" s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P98" i="1"/>
  <c r="Y95" i="1"/>
  <c r="X95" i="1"/>
  <c r="Z94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X88" i="1"/>
  <c r="X87" i="1"/>
  <c r="BO86" i="1"/>
  <c r="BN86" i="1"/>
  <c r="BM86" i="1"/>
  <c r="Z86" i="1"/>
  <c r="Y86" i="1"/>
  <c r="BP86" i="1" s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Z87" i="1" s="1"/>
  <c r="Y81" i="1"/>
  <c r="Y87" i="1" s="1"/>
  <c r="P81" i="1"/>
  <c r="X78" i="1"/>
  <c r="X77" i="1"/>
  <c r="BO76" i="1"/>
  <c r="BM76" i="1"/>
  <c r="Z76" i="1"/>
  <c r="Y76" i="1"/>
  <c r="Y78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6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0" i="1" s="1"/>
  <c r="Y52" i="1"/>
  <c r="Y61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48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7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72" i="1"/>
  <c r="X273" i="1"/>
  <c r="X275" i="1"/>
  <c r="BN29" i="1"/>
  <c r="BP29" i="1"/>
  <c r="BN31" i="1"/>
  <c r="BN36" i="1"/>
  <c r="BP36" i="1"/>
  <c r="BN37" i="1"/>
  <c r="Y40" i="1"/>
  <c r="Y271" i="1" s="1"/>
  <c r="BN44" i="1"/>
  <c r="BP44" i="1"/>
  <c r="BN46" i="1"/>
  <c r="BN53" i="1"/>
  <c r="BN55" i="1"/>
  <c r="BN57" i="1"/>
  <c r="BN59" i="1"/>
  <c r="Y60" i="1"/>
  <c r="BN64" i="1"/>
  <c r="BP64" i="1"/>
  <c r="Y67" i="1"/>
  <c r="BN76" i="1"/>
  <c r="BP76" i="1"/>
  <c r="BN81" i="1"/>
  <c r="BP81" i="1"/>
  <c r="BN83" i="1"/>
  <c r="BN85" i="1"/>
  <c r="Y88" i="1"/>
  <c r="Y94" i="1"/>
  <c r="BP91" i="1"/>
  <c r="Y273" i="1" s="1"/>
  <c r="BN91" i="1"/>
  <c r="BP93" i="1"/>
  <c r="BN93" i="1"/>
  <c r="F9" i="1"/>
  <c r="J9" i="1"/>
  <c r="Y103" i="1"/>
  <c r="BP98" i="1"/>
  <c r="BN98" i="1"/>
  <c r="Y104" i="1"/>
  <c r="Y109" i="1"/>
  <c r="Y115" i="1"/>
  <c r="Y275" i="1" s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0" i="1"/>
  <c r="Y272" i="1" s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4" i="1" l="1"/>
  <c r="B284" i="1" s="1"/>
  <c r="C284" i="1"/>
  <c r="X274" i="1"/>
  <c r="A284" i="1" l="1"/>
</calcChain>
</file>

<file path=xl/sharedStrings.xml><?xml version="1.0" encoding="utf-8"?>
<sst xmlns="http://schemas.openxmlformats.org/spreadsheetml/2006/main" count="1275" uniqueCount="409">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</sst>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5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8" t="s">
        <v>0</v>
      </c>
      <c r="E1" s="215"/>
      <c r="F1" s="215"/>
      <c r="G1" s="12" t="s">
        <v>1</v>
      </c>
      <c r="H1" s="248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4" t="s">
        <v>7</v>
      </c>
      <c r="B5" s="250"/>
      <c r="C5" s="251"/>
      <c r="D5" s="257"/>
      <c r="E5" s="258"/>
      <c r="F5" s="373" t="s">
        <v>8</v>
      </c>
      <c r="G5" s="251"/>
      <c r="H5" s="257"/>
      <c r="I5" s="345"/>
      <c r="J5" s="345"/>
      <c r="K5" s="345"/>
      <c r="L5" s="345"/>
      <c r="M5" s="258"/>
      <c r="N5" s="61"/>
      <c r="P5" s="24" t="s">
        <v>9</v>
      </c>
      <c r="Q5" s="379">
        <v>45516</v>
      </c>
      <c r="R5" s="283"/>
      <c r="T5" s="305" t="s">
        <v>10</v>
      </c>
      <c r="U5" s="220"/>
      <c r="V5" s="308" t="s">
        <v>11</v>
      </c>
      <c r="W5" s="283"/>
      <c r="AB5" s="51"/>
      <c r="AC5" s="51"/>
      <c r="AD5" s="51"/>
      <c r="AE5" s="51"/>
    </row>
    <row r="6" spans="1:32" s="183" customFormat="1" ht="24" customHeight="1" x14ac:dyDescent="0.2">
      <c r="A6" s="284" t="s">
        <v>12</v>
      </c>
      <c r="B6" s="250"/>
      <c r="C6" s="251"/>
      <c r="D6" s="347" t="s">
        <v>13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0" t="s">
        <v>15</v>
      </c>
      <c r="U6" s="220"/>
      <c r="V6" s="334" t="s">
        <v>16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1"/>
      <c r="U7" s="220"/>
      <c r="V7" s="335"/>
      <c r="W7" s="336"/>
      <c r="AB7" s="51"/>
      <c r="AC7" s="51"/>
      <c r="AD7" s="51"/>
      <c r="AE7" s="51"/>
    </row>
    <row r="8" spans="1:32" s="183" customFormat="1" ht="25.5" customHeight="1" x14ac:dyDescent="0.2">
      <c r="A8" s="393" t="s">
        <v>17</v>
      </c>
      <c r="B8" s="198"/>
      <c r="C8" s="199"/>
      <c r="D8" s="242" t="s">
        <v>18</v>
      </c>
      <c r="E8" s="243"/>
      <c r="F8" s="243"/>
      <c r="G8" s="243"/>
      <c r="H8" s="243"/>
      <c r="I8" s="243"/>
      <c r="J8" s="243"/>
      <c r="K8" s="243"/>
      <c r="L8" s="243"/>
      <c r="M8" s="244"/>
      <c r="N8" s="64"/>
      <c r="P8" s="24" t="s">
        <v>19</v>
      </c>
      <c r="Q8" s="288">
        <v>0.41666666666666669</v>
      </c>
      <c r="R8" s="237"/>
      <c r="T8" s="201"/>
      <c r="U8" s="220"/>
      <c r="V8" s="335"/>
      <c r="W8" s="336"/>
      <c r="AB8" s="51"/>
      <c r="AC8" s="51"/>
      <c r="AD8" s="51"/>
      <c r="AE8" s="51"/>
    </row>
    <row r="9" spans="1:32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20</v>
      </c>
      <c r="Q9" s="280"/>
      <c r="R9" s="281"/>
      <c r="T9" s="201"/>
      <c r="U9" s="220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6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21</v>
      </c>
      <c r="Q10" s="311"/>
      <c r="R10" s="312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2"/>
      <c r="R11" s="283"/>
      <c r="U11" s="24" t="s">
        <v>26</v>
      </c>
      <c r="V11" s="356" t="s">
        <v>27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65"/>
      <c r="P12" s="24" t="s">
        <v>29</v>
      </c>
      <c r="Q12" s="288"/>
      <c r="R12" s="237"/>
      <c r="S12" s="23"/>
      <c r="U12" s="24"/>
      <c r="V12" s="215"/>
      <c r="W12" s="201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65"/>
      <c r="O13" s="26"/>
      <c r="P13" s="26" t="s">
        <v>31</v>
      </c>
      <c r="Q13" s="356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7" t="s">
        <v>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1"/>
      <c r="N15" s="66"/>
      <c r="P15" s="300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93" t="s">
        <v>37</v>
      </c>
      <c r="D17" s="223" t="s">
        <v>38</v>
      </c>
      <c r="E17" s="269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68"/>
      <c r="R17" s="268"/>
      <c r="S17" s="268"/>
      <c r="T17" s="269"/>
      <c r="U17" s="390" t="s">
        <v>50</v>
      </c>
      <c r="V17" s="251"/>
      <c r="W17" s="223" t="s">
        <v>51</v>
      </c>
      <c r="X17" s="223" t="s">
        <v>52</v>
      </c>
      <c r="Y17" s="391" t="s">
        <v>53</v>
      </c>
      <c r="Z17" s="223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8"/>
      <c r="AF17" s="369"/>
      <c r="AG17" s="278"/>
      <c r="BD17" s="321" t="s">
        <v>59</v>
      </c>
    </row>
    <row r="18" spans="1:68" ht="14.25" customHeight="1" x14ac:dyDescent="0.2">
      <c r="A18" s="224"/>
      <c r="B18" s="224"/>
      <c r="C18" s="224"/>
      <c r="D18" s="270"/>
      <c r="E18" s="272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0"/>
      <c r="Q18" s="271"/>
      <c r="R18" s="271"/>
      <c r="S18" s="271"/>
      <c r="T18" s="272"/>
      <c r="U18" s="184" t="s">
        <v>60</v>
      </c>
      <c r="V18" s="184" t="s">
        <v>61</v>
      </c>
      <c r="W18" s="224"/>
      <c r="X18" s="224"/>
      <c r="Y18" s="392"/>
      <c r="Z18" s="224"/>
      <c r="AA18" s="328"/>
      <c r="AB18" s="328"/>
      <c r="AC18" s="328"/>
      <c r="AD18" s="370"/>
      <c r="AE18" s="371"/>
      <c r="AF18" s="372"/>
      <c r="AG18" s="279"/>
      <c r="BD18" s="20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12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12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0</v>
      </c>
      <c r="Y30" s="191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0</v>
      </c>
      <c r="Y32" s="192">
        <f>IFERROR(SUM(Y28:Y31),"0")</f>
        <v>0</v>
      </c>
      <c r="Z32" s="192">
        <f>IFERROR(IF(Z28="",0,Z28),"0")+IFERROR(IF(Z29="",0,Z29),"0")+IFERROR(IF(Z30="",0,Z30),"0")+IFERROR(IF(Z31="",0,Z31),"0")</f>
        <v>0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0</v>
      </c>
      <c r="Y33" s="192">
        <f>IFERROR(SUMPRODUCT(Y28:Y31*H28:H31),"0")</f>
        <v>0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12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9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12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12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118</v>
      </c>
      <c r="C57" s="31">
        <v>4301071015</v>
      </c>
      <c r="D57" s="204">
        <v>4607111036858</v>
      </c>
      <c r="E57" s="205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204">
        <v>4607111036889</v>
      </c>
      <c r="E58" s="20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121</v>
      </c>
      <c r="B59" s="54" t="s">
        <v>122</v>
      </c>
      <c r="C59" s="31">
        <v>4301070947</v>
      </c>
      <c r="D59" s="204">
        <v>4607111037510</v>
      </c>
      <c r="E59" s="205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5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5"/>
      <c r="R59" s="195"/>
      <c r="S59" s="195"/>
      <c r="T59" s="196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69</v>
      </c>
      <c r="X60" s="192">
        <f>IFERROR(SUM(X52:X59),"0")</f>
        <v>0</v>
      </c>
      <c r="Y60" s="192">
        <f>IFERROR(SUM(Y52:Y59),"0")</f>
        <v>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3"/>
      <c r="AB60" s="193"/>
      <c r="AC60" s="193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10"/>
      <c r="P61" s="197" t="s">
        <v>71</v>
      </c>
      <c r="Q61" s="198"/>
      <c r="R61" s="198"/>
      <c r="S61" s="198"/>
      <c r="T61" s="198"/>
      <c r="U61" s="198"/>
      <c r="V61" s="199"/>
      <c r="W61" s="37" t="s">
        <v>72</v>
      </c>
      <c r="X61" s="192">
        <f>IFERROR(SUMPRODUCT(X52:X59*H52:H59),"0")</f>
        <v>0</v>
      </c>
      <c r="Y61" s="192">
        <f>IFERROR(SUMPRODUCT(Y52:Y59*H52:H59),"0")</f>
        <v>0</v>
      </c>
      <c r="Z61" s="37"/>
      <c r="AA61" s="193"/>
      <c r="AB61" s="193"/>
      <c r="AC61" s="193"/>
    </row>
    <row r="62" spans="1:68" ht="16.5" customHeight="1" x14ac:dyDescent="0.25">
      <c r="A62" s="200" t="s">
        <v>123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5"/>
      <c r="AB62" s="185"/>
      <c r="AC62" s="185"/>
    </row>
    <row r="63" spans="1:68" ht="14.25" customHeight="1" x14ac:dyDescent="0.25">
      <c r="A63" s="212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6"/>
      <c r="AB63" s="186"/>
      <c r="AC63" s="186"/>
    </row>
    <row r="64" spans="1:68" ht="27" customHeight="1" x14ac:dyDescent="0.25">
      <c r="A64" s="54" t="s">
        <v>124</v>
      </c>
      <c r="B64" s="54" t="s">
        <v>125</v>
      </c>
      <c r="C64" s="31">
        <v>4301070977</v>
      </c>
      <c r="D64" s="204">
        <v>4607111037411</v>
      </c>
      <c r="E64" s="20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5"/>
      <c r="R64" s="195"/>
      <c r="S64" s="195"/>
      <c r="T64" s="196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204">
        <v>4607111036728</v>
      </c>
      <c r="E65" s="20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5"/>
      <c r="R65" s="195"/>
      <c r="S65" s="195"/>
      <c r="T65" s="196"/>
      <c r="U65" s="34"/>
      <c r="V65" s="34"/>
      <c r="W65" s="35" t="s">
        <v>69</v>
      </c>
      <c r="X65" s="190">
        <v>0</v>
      </c>
      <c r="Y65" s="191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0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69</v>
      </c>
      <c r="X66" s="192">
        <f>IFERROR(SUM(X64:X65),"0")</f>
        <v>0</v>
      </c>
      <c r="Y66" s="192">
        <f>IFERROR(SUM(Y64:Y65),"0")</f>
        <v>0</v>
      </c>
      <c r="Z66" s="192">
        <f>IFERROR(IF(Z64="",0,Z64),"0")+IFERROR(IF(Z65="",0,Z65),"0")</f>
        <v>0</v>
      </c>
      <c r="AA66" s="193"/>
      <c r="AB66" s="193"/>
      <c r="AC66" s="193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10"/>
      <c r="P67" s="197" t="s">
        <v>71</v>
      </c>
      <c r="Q67" s="198"/>
      <c r="R67" s="198"/>
      <c r="S67" s="198"/>
      <c r="T67" s="198"/>
      <c r="U67" s="198"/>
      <c r="V67" s="199"/>
      <c r="W67" s="37" t="s">
        <v>72</v>
      </c>
      <c r="X67" s="192">
        <f>IFERROR(SUMPRODUCT(X64:X65*H64:H65),"0")</f>
        <v>0</v>
      </c>
      <c r="Y67" s="192">
        <f>IFERROR(SUMPRODUCT(Y64:Y65*H64:H65),"0")</f>
        <v>0</v>
      </c>
      <c r="Z67" s="37"/>
      <c r="AA67" s="193"/>
      <c r="AB67" s="193"/>
      <c r="AC67" s="193"/>
    </row>
    <row r="68" spans="1:68" ht="16.5" customHeight="1" x14ac:dyDescent="0.25">
      <c r="A68" s="200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5"/>
      <c r="AB68" s="185"/>
      <c r="AC68" s="185"/>
    </row>
    <row r="69" spans="1:68" ht="14.25" customHeight="1" x14ac:dyDescent="0.25">
      <c r="A69" s="212" t="s">
        <v>130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204">
        <v>4607111033659</v>
      </c>
      <c r="E70" s="20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5"/>
      <c r="R70" s="195"/>
      <c r="S70" s="195"/>
      <c r="T70" s="196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0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10"/>
      <c r="P72" s="197" t="s">
        <v>71</v>
      </c>
      <c r="Q72" s="198"/>
      <c r="R72" s="198"/>
      <c r="S72" s="198"/>
      <c r="T72" s="198"/>
      <c r="U72" s="198"/>
      <c r="V72" s="199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00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5"/>
      <c r="AB73" s="185"/>
      <c r="AC73" s="185"/>
    </row>
    <row r="74" spans="1:68" ht="14.25" customHeight="1" x14ac:dyDescent="0.25">
      <c r="A74" s="212" t="s">
        <v>134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204">
        <v>4607111034137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0</v>
      </c>
      <c r="Y75" s="191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204">
        <v>4607111034120</v>
      </c>
      <c r="E76" s="20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5"/>
      <c r="R76" s="195"/>
      <c r="S76" s="195"/>
      <c r="T76" s="196"/>
      <c r="U76" s="34"/>
      <c r="V76" s="34"/>
      <c r="W76" s="35" t="s">
        <v>69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0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69</v>
      </c>
      <c r="X77" s="192">
        <f>IFERROR(SUM(X75:X76),"0")</f>
        <v>0</v>
      </c>
      <c r="Y77" s="192">
        <f>IFERROR(SUM(Y75:Y76),"0")</f>
        <v>0</v>
      </c>
      <c r="Z77" s="192">
        <f>IFERROR(IF(Z75="",0,Z75),"0")+IFERROR(IF(Z76="",0,Z76),"0")</f>
        <v>0</v>
      </c>
      <c r="AA77" s="193"/>
      <c r="AB77" s="193"/>
      <c r="AC77" s="193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10"/>
      <c r="P78" s="197" t="s">
        <v>71</v>
      </c>
      <c r="Q78" s="198"/>
      <c r="R78" s="198"/>
      <c r="S78" s="198"/>
      <c r="T78" s="198"/>
      <c r="U78" s="198"/>
      <c r="V78" s="199"/>
      <c r="W78" s="37" t="s">
        <v>72</v>
      </c>
      <c r="X78" s="192">
        <f>IFERROR(SUMPRODUCT(X75:X76*H75:H76),"0")</f>
        <v>0</v>
      </c>
      <c r="Y78" s="192">
        <f>IFERROR(SUMPRODUCT(Y75:Y76*H75:H76),"0")</f>
        <v>0</v>
      </c>
      <c r="Z78" s="37"/>
      <c r="AA78" s="193"/>
      <c r="AB78" s="193"/>
      <c r="AC78" s="193"/>
    </row>
    <row r="79" spans="1:68" ht="16.5" customHeight="1" x14ac:dyDescent="0.25">
      <c r="A79" s="200" t="s">
        <v>139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5"/>
      <c r="AB79" s="185"/>
      <c r="AC79" s="185"/>
    </row>
    <row r="80" spans="1:68" ht="14.25" customHeight="1" x14ac:dyDescent="0.25">
      <c r="A80" s="212" t="s">
        <v>130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204">
        <v>4607111036407</v>
      </c>
      <c r="E81" s="20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204">
        <v>4607111033628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204">
        <v>4607111033451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204">
        <v>4607111035141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204">
        <v>4607111033444</v>
      </c>
      <c r="E85" s="20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5"/>
      <c r="R85" s="195"/>
      <c r="S85" s="195"/>
      <c r="T85" s="196"/>
      <c r="U85" s="34"/>
      <c r="V85" s="34"/>
      <c r="W85" s="35" t="s">
        <v>69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204">
        <v>4607111035028</v>
      </c>
      <c r="E86" s="20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5"/>
      <c r="R86" s="195"/>
      <c r="S86" s="195"/>
      <c r="T86" s="196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69</v>
      </c>
      <c r="X87" s="192">
        <f>IFERROR(SUM(X81:X86),"0")</f>
        <v>0</v>
      </c>
      <c r="Y87" s="192">
        <f>IFERROR(SUM(Y81:Y86),"0")</f>
        <v>0</v>
      </c>
      <c r="Z87" s="192">
        <f>IFERROR(IF(Z81="",0,Z81),"0")+IFERROR(IF(Z82="",0,Z82),"0")+IFERROR(IF(Z83="",0,Z83),"0")+IFERROR(IF(Z84="",0,Z84),"0")+IFERROR(IF(Z85="",0,Z85),"0")+IFERROR(IF(Z86="",0,Z86),"0")</f>
        <v>0</v>
      </c>
      <c r="AA87" s="193"/>
      <c r="AB87" s="193"/>
      <c r="AC87" s="193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10"/>
      <c r="P88" s="197" t="s">
        <v>71</v>
      </c>
      <c r="Q88" s="198"/>
      <c r="R88" s="198"/>
      <c r="S88" s="198"/>
      <c r="T88" s="198"/>
      <c r="U88" s="198"/>
      <c r="V88" s="199"/>
      <c r="W88" s="37" t="s">
        <v>72</v>
      </c>
      <c r="X88" s="192">
        <f>IFERROR(SUMPRODUCT(X81:X86*H81:H86),"0")</f>
        <v>0</v>
      </c>
      <c r="Y88" s="192">
        <f>IFERROR(SUMPRODUCT(Y81:Y86*H81:H86),"0")</f>
        <v>0</v>
      </c>
      <c r="Z88" s="37"/>
      <c r="AA88" s="193"/>
      <c r="AB88" s="193"/>
      <c r="AC88" s="193"/>
    </row>
    <row r="89" spans="1:68" ht="16.5" customHeight="1" x14ac:dyDescent="0.25">
      <c r="A89" s="200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5"/>
      <c r="AB89" s="185"/>
      <c r="AC89" s="185"/>
    </row>
    <row r="90" spans="1:68" ht="14.25" customHeight="1" x14ac:dyDescent="0.25">
      <c r="A90" s="212" t="s">
        <v>153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204">
        <v>4607025784012</v>
      </c>
      <c r="E91" s="20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204">
        <v>4607025784319</v>
      </c>
      <c r="E92" s="20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204">
        <v>4607111035370</v>
      </c>
      <c r="E93" s="20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5"/>
      <c r="R93" s="195"/>
      <c r="S93" s="195"/>
      <c r="T93" s="196"/>
      <c r="U93" s="34"/>
      <c r="V93" s="34"/>
      <c r="W93" s="35" t="s">
        <v>69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09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69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10"/>
      <c r="P95" s="197" t="s">
        <v>71</v>
      </c>
      <c r="Q95" s="198"/>
      <c r="R95" s="198"/>
      <c r="S95" s="198"/>
      <c r="T95" s="198"/>
      <c r="U95" s="198"/>
      <c r="V95" s="199"/>
      <c r="W95" s="37" t="s">
        <v>72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customHeight="1" x14ac:dyDescent="0.25">
      <c r="A96" s="200" t="s">
        <v>160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5"/>
      <c r="AB96" s="185"/>
      <c r="AC96" s="185"/>
    </row>
    <row r="97" spans="1:68" ht="14.25" customHeight="1" x14ac:dyDescent="0.25">
      <c r="A97" s="212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84</v>
      </c>
      <c r="Y101" s="191">
        <f>IFERROR(IF(X101="","",X101),"")</f>
        <v>84</v>
      </c>
      <c r="Z101" s="36">
        <f>IFERROR(IF(X101="","",X101*0.0155),"")</f>
        <v>1.302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628.82399999999996</v>
      </c>
      <c r="BN101" s="67">
        <f>IFERROR(Y101*I101,"0")</f>
        <v>628.82399999999996</v>
      </c>
      <c r="BO101" s="67">
        <f>IFERROR(X101/J101,"0")</f>
        <v>1</v>
      </c>
      <c r="BP101" s="67">
        <f>IFERROR(Y101/J101,"0")</f>
        <v>1</v>
      </c>
    </row>
    <row r="102" spans="1:68" ht="27" customHeight="1" x14ac:dyDescent="0.25">
      <c r="A102" s="54" t="s">
        <v>169</v>
      </c>
      <c r="B102" s="54" t="s">
        <v>170</v>
      </c>
      <c r="C102" s="31">
        <v>4301070945</v>
      </c>
      <c r="D102" s="204">
        <v>4607111037435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6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IFERROR(SUM(X98:X102),"0")</f>
        <v>84</v>
      </c>
      <c r="Y103" s="192">
        <f>IFERROR(SUM(Y98:Y102),"0")</f>
        <v>84</v>
      </c>
      <c r="Z103" s="192">
        <f>IFERROR(IF(Z98="",0,Z98),"0")+IFERROR(IF(Z99="",0,Z99),"0")+IFERROR(IF(Z100="",0,Z100),"0")+IFERROR(IF(Z101="",0,Z101),"0")+IFERROR(IF(Z102="",0,Z102),"0")</f>
        <v>1.302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IFERROR(SUMPRODUCT(X98:X102*H98:H102),"0")</f>
        <v>604.80000000000007</v>
      </c>
      <c r="Y104" s="192">
        <f>IFERROR(SUMPRODUCT(Y98:Y102*H98:H102),"0")</f>
        <v>604.80000000000007</v>
      </c>
      <c r="Z104" s="37"/>
      <c r="AA104" s="193"/>
      <c r="AB104" s="193"/>
      <c r="AC104" s="193"/>
    </row>
    <row r="105" spans="1:68" ht="16.5" customHeight="1" x14ac:dyDescent="0.25">
      <c r="A105" s="200" t="s">
        <v>171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70</v>
      </c>
      <c r="Y107" s="191">
        <f>IFERROR(IF(X107="","",X107),"")</f>
        <v>70</v>
      </c>
      <c r="Z107" s="36">
        <f>IFERROR(IF(X107="","",X107*0.01788),"")</f>
        <v>1.2516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0</v>
      </c>
      <c r="Y108" s="191">
        <f>IFERROR(IF(X108="","",X108),"")</f>
        <v>0</v>
      </c>
      <c r="Z108" s="36">
        <f>IFERROR(IF(X108="","",X108*0.01788),"")</f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70</v>
      </c>
      <c r="Y109" s="192">
        <f>IFERROR(SUM(Y107:Y108),"0")</f>
        <v>70</v>
      </c>
      <c r="Z109" s="192">
        <f>IFERROR(IF(Z107="",0,Z107),"0")+IFERROR(IF(Z108="",0,Z108),"0")</f>
        <v>1.2516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210</v>
      </c>
      <c r="Y110" s="192">
        <f>IFERROR(SUMPRODUCT(Y107:Y108*H107:H108),"0")</f>
        <v>210</v>
      </c>
      <c r="Z110" s="37"/>
      <c r="AA110" s="193"/>
      <c r="AB110" s="193"/>
      <c r="AC110" s="193"/>
    </row>
    <row r="111" spans="1:68" ht="16.5" customHeight="1" x14ac:dyDescent="0.25">
      <c r="A111" s="200" t="s">
        <v>176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177</v>
      </c>
      <c r="B113" s="54" t="s">
        <v>178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179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0</v>
      </c>
      <c r="Y114" s="191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0</v>
      </c>
      <c r="Y115" s="192">
        <f>IFERROR(SUM(Y113:Y114),"0")</f>
        <v>0</v>
      </c>
      <c r="Z115" s="192">
        <f>IFERROR(IF(Z113="",0,Z113),"0")+IFERROR(IF(Z114="",0,Z114),"0")</f>
        <v>0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0</v>
      </c>
      <c r="Y116" s="192">
        <f>IFERROR(SUMPRODUCT(Y113:Y114*H113:H114),"0")</f>
        <v>0</v>
      </c>
      <c r="Z116" s="37"/>
      <c r="AA116" s="193"/>
      <c r="AB116" s="193"/>
      <c r="AC116" s="193"/>
    </row>
    <row r="117" spans="1:68" ht="16.5" customHeight="1" x14ac:dyDescent="0.25">
      <c r="A117" s="200" t="s">
        <v>182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0</v>
      </c>
      <c r="Y119" s="191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0</v>
      </c>
      <c r="Y121" s="192">
        <f>IFERROR(SUM(Y119:Y120),"0")</f>
        <v>0</v>
      </c>
      <c r="Z121" s="192">
        <f>IFERROR(IF(Z119="",0,Z119),"0")+IFERROR(IF(Z120="",0,Z120),"0")</f>
        <v>0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0</v>
      </c>
      <c r="Y122" s="192">
        <f>IFERROR(SUMPRODUCT(Y119:Y120*H119:H120),"0")</f>
        <v>0</v>
      </c>
      <c r="Z122" s="37"/>
      <c r="AA122" s="193"/>
      <c r="AB122" s="193"/>
      <c r="AC122" s="193"/>
    </row>
    <row r="123" spans="1:68" ht="16.5" customHeight="1" x14ac:dyDescent="0.25">
      <c r="A123" s="200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0" t="s">
        <v>190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12" t="s">
        <v>191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192</v>
      </c>
      <c r="B130" s="54" t="s">
        <v>193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195</v>
      </c>
      <c r="B131" s="54" t="s">
        <v>196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275" t="s">
        <v>198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199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3" t="s">
        <v>202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48"/>
      <c r="AB139" s="48"/>
      <c r="AC139" s="48"/>
    </row>
    <row r="140" spans="1:68" ht="16.5" customHeight="1" x14ac:dyDescent="0.25">
      <c r="A140" s="200" t="s">
        <v>203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204</v>
      </c>
      <c r="B142" s="54" t="s">
        <v>205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6" t="s">
        <v>206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207</v>
      </c>
      <c r="B143" s="54" t="s">
        <v>208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20" t="s">
        <v>209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12" t="s">
        <v>191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210</v>
      </c>
      <c r="B147" s="54" t="s">
        <v>211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212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12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213</v>
      </c>
      <c r="B152" s="54" t="s">
        <v>214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1" t="s">
        <v>215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216</v>
      </c>
      <c r="B153" s="54" t="s">
        <v>217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5" t="s">
        <v>218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4" t="s">
        <v>221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144</v>
      </c>
      <c r="Y154" s="191">
        <f>IFERROR(IF(X154="","",X154),"")</f>
        <v>144</v>
      </c>
      <c r="Z154" s="36">
        <f>IFERROR(IF(X154="","",X154*0.00866),"")</f>
        <v>1.2470399999999999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750.70079999999996</v>
      </c>
      <c r="BN154" s="67">
        <f>IFERROR(Y154*I154,"0")</f>
        <v>750.70079999999996</v>
      </c>
      <c r="BO154" s="67">
        <f>IFERROR(X154/J154,"0")</f>
        <v>1</v>
      </c>
      <c r="BP154" s="67">
        <f>IFERROR(Y154/J154,"0")</f>
        <v>1</v>
      </c>
    </row>
    <row r="155" spans="1:68" ht="27" customHeight="1" x14ac:dyDescent="0.25">
      <c r="A155" s="54" t="s">
        <v>222</v>
      </c>
      <c r="B155" s="54" t="s">
        <v>223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224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144</v>
      </c>
      <c r="Y156" s="192">
        <f>IFERROR(SUM(Y152:Y155),"0")</f>
        <v>144</v>
      </c>
      <c r="Z156" s="192">
        <f>IFERROR(IF(Z152="",0,Z152),"0")+IFERROR(IF(Z153="",0,Z153),"0")+IFERROR(IF(Z154="",0,Z154),"0")+IFERROR(IF(Z155="",0,Z155),"0")</f>
        <v>1.2470399999999999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720</v>
      </c>
      <c r="Y157" s="192">
        <f>IFERROR(SUMPRODUCT(Y152:Y155*H152:H155),"0")</f>
        <v>720</v>
      </c>
      <c r="Z157" s="37"/>
      <c r="AA157" s="193"/>
      <c r="AB157" s="193"/>
      <c r="AC157" s="193"/>
    </row>
    <row r="158" spans="1:68" ht="14.25" customHeight="1" x14ac:dyDescent="0.25">
      <c r="A158" s="212" t="s">
        <v>225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226</v>
      </c>
      <c r="B159" s="54" t="s">
        <v>227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228</v>
      </c>
      <c r="B160" s="54" t="s">
        <v>229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3" t="s">
        <v>230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48"/>
      <c r="AB163" s="48"/>
      <c r="AC163" s="48"/>
    </row>
    <row r="164" spans="1:68" ht="16.5" customHeight="1" x14ac:dyDescent="0.25">
      <c r="A164" s="200" t="s">
        <v>231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12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0</v>
      </c>
      <c r="Y166" s="191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0</v>
      </c>
      <c r="Y169" s="192">
        <f>IFERROR(SUM(Y166:Y168),"0")</f>
        <v>0</v>
      </c>
      <c r="Z169" s="192">
        <f>IFERROR(IF(Z166="",0,Z166),"0")+IFERROR(IF(Z167="",0,Z167),"0")+IFERROR(IF(Z168="",0,Z168),"0")</f>
        <v>0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0</v>
      </c>
      <c r="Y170" s="192">
        <f>IFERROR(SUMPRODUCT(Y166:Y168*H166:H168),"0")</f>
        <v>0</v>
      </c>
      <c r="Z170" s="37"/>
      <c r="AA170" s="193"/>
      <c r="AB170" s="193"/>
      <c r="AC170" s="193"/>
    </row>
    <row r="171" spans="1:68" ht="14.25" customHeight="1" x14ac:dyDescent="0.25">
      <c r="A171" s="212" t="s">
        <v>238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239</v>
      </c>
      <c r="B172" s="54" t="s">
        <v>240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12" t="s">
        <v>243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3" t="s">
        <v>246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48"/>
      <c r="AB180" s="48"/>
      <c r="AC180" s="48"/>
    </row>
    <row r="181" spans="1:68" ht="16.5" customHeight="1" x14ac:dyDescent="0.25">
      <c r="A181" s="200" t="s">
        <v>247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12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0</v>
      </c>
      <c r="Y183" s="191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250</v>
      </c>
      <c r="B184" s="54" t="s">
        <v>251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252</v>
      </c>
      <c r="B185" s="54" t="s">
        <v>253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0</v>
      </c>
      <c r="Y186" s="192">
        <f>IFERROR(SUM(Y183:Y185),"0")</f>
        <v>0</v>
      </c>
      <c r="Z186" s="192">
        <f>IFERROR(IF(Z183="",0,Z183),"0")+IFERROR(IF(Z184="",0,Z184),"0")+IFERROR(IF(Z185="",0,Z185),"0")</f>
        <v>0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0</v>
      </c>
      <c r="Y187" s="192">
        <f>IFERROR(SUMPRODUCT(Y183:Y185*H183:H185),"0")</f>
        <v>0</v>
      </c>
      <c r="Z187" s="37"/>
      <c r="AA187" s="193"/>
      <c r="AB187" s="193"/>
      <c r="AC187" s="193"/>
    </row>
    <row r="188" spans="1:68" ht="16.5" customHeight="1" x14ac:dyDescent="0.25">
      <c r="A188" s="200" t="s">
        <v>254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12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255</v>
      </c>
      <c r="B190" s="54" t="s">
        <v>256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0</v>
      </c>
      <c r="Y191" s="191">
        <f t="shared" si="12"/>
        <v>0</v>
      </c>
      <c r="Z191" s="36">
        <f t="shared" si="13"/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0</v>
      </c>
      <c r="BN191" s="67">
        <f t="shared" si="15"/>
        <v>0</v>
      </c>
      <c r="BO191" s="67">
        <f t="shared" si="16"/>
        <v>0</v>
      </c>
      <c r="BP191" s="67">
        <f t="shared" si="17"/>
        <v>0</v>
      </c>
    </row>
    <row r="192" spans="1:68" ht="27" customHeight="1" x14ac:dyDescent="0.25">
      <c r="A192" s="54" t="s">
        <v>259</v>
      </c>
      <c r="B192" s="54" t="s">
        <v>260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0</v>
      </c>
      <c r="Y193" s="191">
        <f t="shared" si="12"/>
        <v>0</v>
      </c>
      <c r="Z193" s="36">
        <f t="shared" si="13"/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customHeight="1" x14ac:dyDescent="0.25">
      <c r="A194" s="54" t="s">
        <v>263</v>
      </c>
      <c r="B194" s="54" t="s">
        <v>264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0</v>
      </c>
      <c r="Y196" s="192">
        <f>IFERROR(SUM(Y190:Y195),"0")</f>
        <v>0</v>
      </c>
      <c r="Z196" s="192">
        <f>IFERROR(IF(Z190="",0,Z190),"0")+IFERROR(IF(Z191="",0,Z191),"0")+IFERROR(IF(Z192="",0,Z192),"0")+IFERROR(IF(Z193="",0,Z193),"0")+IFERROR(IF(Z194="",0,Z194),"0")+IFERROR(IF(Z195="",0,Z195),"0")</f>
        <v>0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0</v>
      </c>
      <c r="Y197" s="192">
        <f>IFERROR(SUMPRODUCT(Y190:Y195*H190:H195),"0")</f>
        <v>0</v>
      </c>
      <c r="Z197" s="37"/>
      <c r="AA197" s="193"/>
      <c r="AB197" s="193"/>
      <c r="AC197" s="193"/>
    </row>
    <row r="198" spans="1:68" ht="16.5" customHeight="1" x14ac:dyDescent="0.25">
      <c r="A198" s="200" t="s">
        <v>267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12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268</v>
      </c>
      <c r="B200" s="54" t="s">
        <v>269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272</v>
      </c>
      <c r="B202" s="54" t="s">
        <v>273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customHeight="1" x14ac:dyDescent="0.25">
      <c r="A206" s="200" t="s">
        <v>276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12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277</v>
      </c>
      <c r="B208" s="54" t="s">
        <v>278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99" t="s">
        <v>279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280</v>
      </c>
      <c r="B209" s="54" t="s">
        <v>281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3" t="s">
        <v>282</v>
      </c>
      <c r="B212" s="254"/>
      <c r="C212" s="254"/>
      <c r="D212" s="254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48"/>
      <c r="AB212" s="48"/>
      <c r="AC212" s="48"/>
    </row>
    <row r="213" spans="1:68" ht="16.5" customHeight="1" x14ac:dyDescent="0.25">
      <c r="A213" s="200" t="s">
        <v>283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12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284</v>
      </c>
      <c r="B215" s="54" t="s">
        <v>285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8" t="s">
        <v>286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3" t="s">
        <v>287</v>
      </c>
      <c r="B218" s="254"/>
      <c r="C218" s="254"/>
      <c r="D218" s="254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48"/>
      <c r="AB218" s="48"/>
      <c r="AC218" s="48"/>
    </row>
    <row r="219" spans="1:68" ht="16.5" customHeight="1" x14ac:dyDescent="0.25">
      <c r="A219" s="200" t="s">
        <v>288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12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7" t="s">
        <v>291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292</v>
      </c>
      <c r="B222" s="54" t="s">
        <v>293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1" t="s">
        <v>294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customHeight="1" x14ac:dyDescent="0.2">
      <c r="A225" s="253" t="s">
        <v>203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48"/>
      <c r="AB225" s="48"/>
      <c r="AC225" s="48"/>
    </row>
    <row r="226" spans="1:68" ht="16.5" customHeight="1" x14ac:dyDescent="0.25">
      <c r="A226" s="200" t="s">
        <v>203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12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8" t="s">
        <v>300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303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34" t="s">
        <v>306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customHeight="1" x14ac:dyDescent="0.25">
      <c r="A237" s="212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6" t="s">
        <v>309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310</v>
      </c>
      <c r="B239" s="54" t="s">
        <v>311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298" t="s">
        <v>312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315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316</v>
      </c>
      <c r="B244" s="54" t="s">
        <v>317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3" t="s">
        <v>320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0</v>
      </c>
      <c r="Y245" s="19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321</v>
      </c>
      <c r="B246" s="54" t="s">
        <v>322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0</v>
      </c>
      <c r="Y247" s="192">
        <f>IFERROR(SUM(Y243:Y246),"0")</f>
        <v>0</v>
      </c>
      <c r="Z247" s="192">
        <f>IFERROR(IF(Z243="",0,Z243),"0")+IFERROR(IF(Z244="",0,Z244),"0")+IFERROR(IF(Z245="",0,Z245),"0")+IFERROR(IF(Z246="",0,Z246),"0")</f>
        <v>0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0</v>
      </c>
      <c r="Y248" s="192">
        <f>IFERROR(SUMPRODUCT(Y243:Y246*H243:H246),"0")</f>
        <v>0</v>
      </c>
      <c r="Z248" s="37"/>
      <c r="AA248" s="193"/>
      <c r="AB248" s="193"/>
      <c r="AC248" s="193"/>
    </row>
    <row r="249" spans="1:68" ht="14.25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4" t="s">
        <v>325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1" t="s">
        <v>328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customHeight="1" x14ac:dyDescent="0.25">
      <c r="A252" s="54" t="s">
        <v>329</v>
      </c>
      <c r="B252" s="54" t="s">
        <v>330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5" t="s">
        <v>331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4" t="s">
        <v>334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0</v>
      </c>
      <c r="Y253" s="191">
        <f t="shared" si="18"/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0</v>
      </c>
      <c r="BN253" s="67">
        <f t="shared" si="20"/>
        <v>0</v>
      </c>
      <c r="BO253" s="67">
        <f t="shared" si="21"/>
        <v>0</v>
      </c>
      <c r="BP253" s="67">
        <f t="shared" si="22"/>
        <v>0</v>
      </c>
    </row>
    <row r="254" spans="1:68" ht="27" customHeight="1" x14ac:dyDescent="0.25">
      <c r="A254" s="54" t="s">
        <v>335</v>
      </c>
      <c r="B254" s="54" t="s">
        <v>336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0" t="s">
        <v>337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340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customHeight="1" x14ac:dyDescent="0.25">
      <c r="A256" s="54" t="s">
        <v>341</v>
      </c>
      <c r="B256" s="54" t="s">
        <v>342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3" t="s">
        <v>343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customHeight="1" x14ac:dyDescent="0.25">
      <c r="A257" s="54" t="s">
        <v>344</v>
      </c>
      <c r="B257" s="54" t="s">
        <v>345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4" t="s">
        <v>346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6" t="s">
        <v>349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9" t="s">
        <v>352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4" t="s">
        <v>355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3" t="s">
        <v>358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78" t="s">
        <v>361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customHeight="1" x14ac:dyDescent="0.25">
      <c r="A264" s="54" t="s">
        <v>365</v>
      </c>
      <c r="B264" s="54" t="s">
        <v>366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297" t="s">
        <v>367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customHeight="1" x14ac:dyDescent="0.25">
      <c r="A265" s="54" t="s">
        <v>368</v>
      </c>
      <c r="B265" s="54" t="s">
        <v>369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41" t="s">
        <v>370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47" t="s">
        <v>373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9" t="s">
        <v>376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customHeight="1" x14ac:dyDescent="0.25">
      <c r="A268" s="54" t="s">
        <v>377</v>
      </c>
      <c r="B268" s="54" t="s">
        <v>378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1" t="s">
        <v>379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0</v>
      </c>
      <c r="Y269" s="192">
        <f>IFERROR(SUM(Y250:Y268),"0")</f>
        <v>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0</v>
      </c>
      <c r="Y270" s="192">
        <f>IFERROR(SUMPRODUCT(Y250:Y268*H250:H268),"0")</f>
        <v>0</v>
      </c>
      <c r="Z270" s="37"/>
      <c r="AA270" s="193"/>
      <c r="AB270" s="193"/>
      <c r="AC270" s="193"/>
    </row>
    <row r="271" spans="1:68" ht="15" customHeight="1" x14ac:dyDescent="0.2">
      <c r="A271" s="219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0"/>
      <c r="P271" s="249" t="s">
        <v>380</v>
      </c>
      <c r="Q271" s="250"/>
      <c r="R271" s="250"/>
      <c r="S271" s="250"/>
      <c r="T271" s="250"/>
      <c r="U271" s="250"/>
      <c r="V271" s="25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1534.8000000000002</v>
      </c>
      <c r="Y271" s="192">
        <f>IFERROR(Y24+Y33+Y40+Y49+Y61+Y67+Y72+Y78+Y88+Y95+Y104+Y110+Y116+Y122+Y127+Y133+Y138+Y145+Y149+Y157+Y162+Y170+Y174+Y179+Y187+Y197+Y205+Y211+Y217+Y224+Y232+Y236+Y241+Y248+Y270,"0")</f>
        <v>1534.8000000000002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0"/>
      <c r="P272" s="249" t="s">
        <v>381</v>
      </c>
      <c r="Q272" s="250"/>
      <c r="R272" s="250"/>
      <c r="S272" s="250"/>
      <c r="T272" s="250"/>
      <c r="U272" s="250"/>
      <c r="V272" s="251"/>
      <c r="W272" s="37" t="s">
        <v>72</v>
      </c>
      <c r="X272" s="192">
        <f>IFERROR(SUM(BM22:BM268),"0")</f>
        <v>1638.7768000000001</v>
      </c>
      <c r="Y272" s="192">
        <f>IFERROR(SUM(BN22:BN268),"0")</f>
        <v>1638.7768000000001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0"/>
      <c r="P273" s="249" t="s">
        <v>382</v>
      </c>
      <c r="Q273" s="250"/>
      <c r="R273" s="250"/>
      <c r="S273" s="250"/>
      <c r="T273" s="250"/>
      <c r="U273" s="250"/>
      <c r="V273" s="251"/>
      <c r="W273" s="37" t="s">
        <v>383</v>
      </c>
      <c r="X273" s="38">
        <f>ROUNDUP(SUM(BO22:BO268),0)</f>
        <v>3</v>
      </c>
      <c r="Y273" s="38">
        <f>ROUNDUP(SUM(BP22:BP268),0)</f>
        <v>3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0"/>
      <c r="P274" s="249" t="s">
        <v>384</v>
      </c>
      <c r="Q274" s="250"/>
      <c r="R274" s="250"/>
      <c r="S274" s="250"/>
      <c r="T274" s="250"/>
      <c r="U274" s="250"/>
      <c r="V274" s="251"/>
      <c r="W274" s="37" t="s">
        <v>72</v>
      </c>
      <c r="X274" s="192">
        <f>GrossWeightTotal+PalletQtyTotal*25</f>
        <v>1713.7768000000001</v>
      </c>
      <c r="Y274" s="192">
        <f>GrossWeightTotalR+PalletQtyTotalR*25</f>
        <v>1713.7768000000001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0"/>
      <c r="P275" s="249" t="s">
        <v>385</v>
      </c>
      <c r="Q275" s="250"/>
      <c r="R275" s="250"/>
      <c r="S275" s="250"/>
      <c r="T275" s="250"/>
      <c r="U275" s="250"/>
      <c r="V275" s="25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298</v>
      </c>
      <c r="Y275" s="192">
        <f>IFERROR(Y23+Y32+Y39+Y48+Y60+Y66+Y71+Y77+Y87+Y94+Y103+Y109+Y115+Y121+Y126+Y132+Y137+Y144+Y148+Y156+Y161+Y169+Y173+Y178+Y186+Y196+Y204+Y210+Y216+Y223+Y231+Y235+Y240+Y247+Y269,"0")</f>
        <v>298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0"/>
      <c r="P276" s="249" t="s">
        <v>386</v>
      </c>
      <c r="Q276" s="250"/>
      <c r="R276" s="250"/>
      <c r="S276" s="250"/>
      <c r="T276" s="250"/>
      <c r="U276" s="250"/>
      <c r="V276" s="25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3.8006400000000005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06" t="s">
        <v>73</v>
      </c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1"/>
      <c r="P278" s="291"/>
      <c r="Q278" s="291"/>
      <c r="R278" s="291"/>
      <c r="S278" s="255"/>
      <c r="T278" s="206" t="s">
        <v>202</v>
      </c>
      <c r="U278" s="255"/>
      <c r="V278" s="206" t="s">
        <v>230</v>
      </c>
      <c r="W278" s="255"/>
      <c r="X278" s="206" t="s">
        <v>246</v>
      </c>
      <c r="Y278" s="291"/>
      <c r="Z278" s="291"/>
      <c r="AA278" s="25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4" t="s">
        <v>389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171</v>
      </c>
      <c r="N279" s="188"/>
      <c r="O279" s="206" t="s">
        <v>176</v>
      </c>
      <c r="P279" s="206" t="s">
        <v>182</v>
      </c>
      <c r="Q279" s="206" t="s">
        <v>187</v>
      </c>
      <c r="R279" s="206" t="s">
        <v>190</v>
      </c>
      <c r="S279" s="206" t="s">
        <v>199</v>
      </c>
      <c r="T279" s="206" t="s">
        <v>203</v>
      </c>
      <c r="U279" s="206" t="s">
        <v>212</v>
      </c>
      <c r="V279" s="206" t="s">
        <v>231</v>
      </c>
      <c r="W279" s="206" t="s">
        <v>243</v>
      </c>
      <c r="X279" s="206" t="s">
        <v>247</v>
      </c>
      <c r="Y279" s="206" t="s">
        <v>254</v>
      </c>
      <c r="Z279" s="206" t="s">
        <v>267</v>
      </c>
      <c r="AA279" s="206" t="s">
        <v>276</v>
      </c>
      <c r="AB279" s="206" t="s">
        <v>283</v>
      </c>
      <c r="AC279" s="206" t="s">
        <v>288</v>
      </c>
      <c r="AD279" s="206" t="s">
        <v>203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0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</f>
        <v>0</v>
      </c>
      <c r="G281" s="46">
        <f>IFERROR(X64*H64,"0")+IFERROR(X65*H65,"0")</f>
        <v>0</v>
      </c>
      <c r="H281" s="46">
        <f>IFERROR(X70*H70,"0")</f>
        <v>0</v>
      </c>
      <c r="I281" s="46">
        <f>IFERROR(X75*H75,"0")+IFERROR(X76*H76,"0")</f>
        <v>0</v>
      </c>
      <c r="J281" s="46">
        <f>IFERROR(X81*H81,"0")+IFERROR(X82*H82,"0")+IFERROR(X83*H83,"0")+IFERROR(X84*H84,"0")+IFERROR(X85*H85,"0")+IFERROR(X86*H86,"0")</f>
        <v>0</v>
      </c>
      <c r="K281" s="46">
        <f>IFERROR(X91*H91,"0")+IFERROR(X92*H92,"0")+IFERROR(X93*H93,"0")</f>
        <v>0</v>
      </c>
      <c r="L281" s="46">
        <f>IFERROR(X98*H98,"0")+IFERROR(X99*H99,"0")+IFERROR(X100*H100,"0")+IFERROR(X101*H101,"0")+IFERROR(X102*H102,"0")</f>
        <v>604.80000000000007</v>
      </c>
      <c r="M281" s="46">
        <f>IFERROR(X107*H107,"0")+IFERROR(X108*H108,"0")</f>
        <v>210</v>
      </c>
      <c r="N281" s="188"/>
      <c r="O281" s="46">
        <f>IFERROR(X113*H113,"0")+IFERROR(X114*H114,"0")</f>
        <v>0</v>
      </c>
      <c r="P281" s="46">
        <f>IFERROR(X119*H119,"0")+IFERROR(X120*H120,"0")</f>
        <v>0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720</v>
      </c>
      <c r="V281" s="46">
        <f>IFERROR(X166*H166,"0")+IFERROR(X167*H167,"0")+IFERROR(X168*H168,"0")+IFERROR(X172*H172,"0")</f>
        <v>0</v>
      </c>
      <c r="W281" s="46">
        <f>IFERROR(X177*H177,"0")</f>
        <v>0</v>
      </c>
      <c r="X281" s="46">
        <f>IFERROR(X183*H183,"0")+IFERROR(X184*H184,"0")+IFERROR(X185*H185,"0")</f>
        <v>0</v>
      </c>
      <c r="Y281" s="46">
        <f>IFERROR(X190*H190,"0")+IFERROR(X191*H191,"0")+IFERROR(X192*H192,"0")+IFERROR(X193*H193,"0")+IFERROR(X194*H194,"0")+IFERROR(X195*H195,"0")</f>
        <v>0</v>
      </c>
      <c r="Z281" s="46">
        <f>IFERROR(X200*H200,"0")+IFERROR(X201*H201,"0")+IFERROR(X202*H202,"0")+IFERROR(X203*H203,"0")</f>
        <v>0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1324.8000000000002</v>
      </c>
      <c r="B284" s="60">
        <f>SUMPRODUCT(--(BB:BB="ПГП"),--(W:W="кор"),H:H,Y:Y)+SUMPRODUCT(--(BB:BB="ПГП"),--(W:W="кг"),Y:Y)</f>
        <v>210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P93:T93"/>
    <mergeCell ref="D85:E85"/>
    <mergeCell ref="G17:G18"/>
    <mergeCell ref="D159:E159"/>
    <mergeCell ref="P121:V121"/>
    <mergeCell ref="A207:Z207"/>
    <mergeCell ref="A182:Z182"/>
    <mergeCell ref="P148:V148"/>
    <mergeCell ref="P59:T59"/>
    <mergeCell ref="P130:T130"/>
    <mergeCell ref="D136:E136"/>
    <mergeCell ref="P190:T190"/>
    <mergeCell ref="P46:T46"/>
    <mergeCell ref="D154:E154"/>
    <mergeCell ref="D200:E20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H10:M10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46:E46"/>
    <mergeCell ref="V5:W5"/>
    <mergeCell ref="Q8:R8"/>
    <mergeCell ref="A79:Z79"/>
    <mergeCell ref="T6:U9"/>
    <mergeCell ref="Q10:R10"/>
    <mergeCell ref="P60:V60"/>
    <mergeCell ref="D43:E43"/>
    <mergeCell ref="P149:V149"/>
    <mergeCell ref="A139:Z139"/>
    <mergeCell ref="D130:E130"/>
    <mergeCell ref="P126:V126"/>
    <mergeCell ref="D59:E59"/>
    <mergeCell ref="A63:Z63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D172:E172"/>
    <mergeCell ref="A156:O157"/>
    <mergeCell ref="P153:T153"/>
    <mergeCell ref="V278:W278"/>
    <mergeCell ref="Y279:Y280"/>
    <mergeCell ref="P257:T257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168:E168"/>
    <mergeCell ref="C278:S278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A124:Z124"/>
    <mergeCell ref="P99:T99"/>
    <mergeCell ref="A94:O95"/>
    <mergeCell ref="D253:E253"/>
    <mergeCell ref="P232:V232"/>
    <mergeCell ref="P160:T160"/>
    <mergeCell ref="P209:T209"/>
    <mergeCell ref="P147:T147"/>
    <mergeCell ref="P161:V161"/>
    <mergeCell ref="P217:V217"/>
    <mergeCell ref="A213:Z213"/>
    <mergeCell ref="A151:Z151"/>
    <mergeCell ref="P234:T234"/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2024-08-16T09:41:11Z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