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5,08,24 ПОКОМ КИ филиалы\3 машина Бердянск_Мелитополь_Поляков\"/>
    </mc:Choice>
  </mc:AlternateContent>
  <xr:revisionPtr revIDLastSave="0" documentId="13_ncr:1_{E402FCC1-CDDE-4675-9DFD-18E6C29591C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Y596" i="1"/>
  <c r="X596" i="1"/>
  <c r="BP595" i="1"/>
  <c r="BO595" i="1"/>
  <c r="BN595" i="1"/>
  <c r="BM595" i="1"/>
  <c r="Z595" i="1"/>
  <c r="Z596" i="1" s="1"/>
  <c r="Y595" i="1"/>
  <c r="Y597" i="1" s="1"/>
  <c r="X593" i="1"/>
  <c r="X592" i="1"/>
  <c r="BO591" i="1"/>
  <c r="BM591" i="1"/>
  <c r="Y591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Y576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Y561" i="1"/>
  <c r="X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1" i="1" s="1"/>
  <c r="Y557" i="1"/>
  <c r="Y562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N548" i="1"/>
  <c r="BM548" i="1"/>
  <c r="Z548" i="1"/>
  <c r="Y548" i="1"/>
  <c r="BP548" i="1" s="1"/>
  <c r="BP547" i="1"/>
  <c r="BO547" i="1"/>
  <c r="BN547" i="1"/>
  <c r="BM547" i="1"/>
  <c r="Z547" i="1"/>
  <c r="Y547" i="1"/>
  <c r="X543" i="1"/>
  <c r="X542" i="1"/>
  <c r="BO541" i="1"/>
  <c r="BM541" i="1"/>
  <c r="Y541" i="1"/>
  <c r="Y542" i="1" s="1"/>
  <c r="P541" i="1"/>
  <c r="X539" i="1"/>
  <c r="X538" i="1"/>
  <c r="BO537" i="1"/>
  <c r="BM537" i="1"/>
  <c r="Y537" i="1"/>
  <c r="BP537" i="1" s="1"/>
  <c r="P537" i="1"/>
  <c r="BP536" i="1"/>
  <c r="BO536" i="1"/>
  <c r="BN536" i="1"/>
  <c r="BM536" i="1"/>
  <c r="Z536" i="1"/>
  <c r="Y536" i="1"/>
  <c r="P536" i="1"/>
  <c r="BO535" i="1"/>
  <c r="BM535" i="1"/>
  <c r="Y535" i="1"/>
  <c r="Y538" i="1" s="1"/>
  <c r="P535" i="1"/>
  <c r="X533" i="1"/>
  <c r="X532" i="1"/>
  <c r="BO531" i="1"/>
  <c r="BM531" i="1"/>
  <c r="Y531" i="1"/>
  <c r="BP531" i="1" s="1"/>
  <c r="P531" i="1"/>
  <c r="BP530" i="1"/>
  <c r="BO530" i="1"/>
  <c r="BN530" i="1"/>
  <c r="BM530" i="1"/>
  <c r="Z530" i="1"/>
  <c r="Y530" i="1"/>
  <c r="P530" i="1"/>
  <c r="BO529" i="1"/>
  <c r="BM529" i="1"/>
  <c r="Y529" i="1"/>
  <c r="BP529" i="1" s="1"/>
  <c r="P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Y532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Y524" i="1" s="1"/>
  <c r="P521" i="1"/>
  <c r="X519" i="1"/>
  <c r="X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P514" i="1"/>
  <c r="BO513" i="1"/>
  <c r="BM513" i="1"/>
  <c r="Y513" i="1"/>
  <c r="BP513" i="1" s="1"/>
  <c r="P513" i="1"/>
  <c r="BP512" i="1"/>
  <c r="BO512" i="1"/>
  <c r="BN512" i="1"/>
  <c r="BM512" i="1"/>
  <c r="Z512" i="1"/>
  <c r="Y512" i="1"/>
  <c r="P512" i="1"/>
  <c r="BO511" i="1"/>
  <c r="BM511" i="1"/>
  <c r="Y511" i="1"/>
  <c r="BP511" i="1" s="1"/>
  <c r="P511" i="1"/>
  <c r="BP510" i="1"/>
  <c r="BO510" i="1"/>
  <c r="BN510" i="1"/>
  <c r="BM510" i="1"/>
  <c r="Z510" i="1"/>
  <c r="Y510" i="1"/>
  <c r="P510" i="1"/>
  <c r="BO509" i="1"/>
  <c r="BM509" i="1"/>
  <c r="Y509" i="1"/>
  <c r="AC612" i="1" s="1"/>
  <c r="P509" i="1"/>
  <c r="X505" i="1"/>
  <c r="X504" i="1"/>
  <c r="BO503" i="1"/>
  <c r="BM503" i="1"/>
  <c r="Y503" i="1"/>
  <c r="Y504" i="1" s="1"/>
  <c r="P503" i="1"/>
  <c r="X501" i="1"/>
  <c r="X500" i="1"/>
  <c r="BO499" i="1"/>
  <c r="BM499" i="1"/>
  <c r="Y499" i="1"/>
  <c r="BP499" i="1" s="1"/>
  <c r="P499" i="1"/>
  <c r="BP498" i="1"/>
  <c r="BO498" i="1"/>
  <c r="BN498" i="1"/>
  <c r="BM498" i="1"/>
  <c r="Z498" i="1"/>
  <c r="Y498" i="1"/>
  <c r="Y500" i="1" s="1"/>
  <c r="X495" i="1"/>
  <c r="X494" i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AA612" i="1" s="1"/>
  <c r="P491" i="1"/>
  <c r="X488" i="1"/>
  <c r="X487" i="1"/>
  <c r="BO486" i="1"/>
  <c r="BM486" i="1"/>
  <c r="Y486" i="1"/>
  <c r="Y487" i="1" s="1"/>
  <c r="P486" i="1"/>
  <c r="X484" i="1"/>
  <c r="X483" i="1"/>
  <c r="BO482" i="1"/>
  <c r="BM482" i="1"/>
  <c r="Y482" i="1"/>
  <c r="Y483" i="1" s="1"/>
  <c r="P482" i="1"/>
  <c r="X480" i="1"/>
  <c r="X479" i="1"/>
  <c r="BO478" i="1"/>
  <c r="BM478" i="1"/>
  <c r="Y478" i="1"/>
  <c r="BP478" i="1" s="1"/>
  <c r="P478" i="1"/>
  <c r="BP477" i="1"/>
  <c r="BO477" i="1"/>
  <c r="BN477" i="1"/>
  <c r="BM477" i="1"/>
  <c r="Z477" i="1"/>
  <c r="Y477" i="1"/>
  <c r="Y479" i="1" s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P472" i="1" s="1"/>
  <c r="P472" i="1"/>
  <c r="BP471" i="1"/>
  <c r="BO471" i="1"/>
  <c r="BN471" i="1"/>
  <c r="BM471" i="1"/>
  <c r="Z471" i="1"/>
  <c r="Y471" i="1"/>
  <c r="P471" i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Y475" i="1" s="1"/>
  <c r="P468" i="1"/>
  <c r="X466" i="1"/>
  <c r="X465" i="1"/>
  <c r="BO464" i="1"/>
  <c r="BM464" i="1"/>
  <c r="Y464" i="1"/>
  <c r="Z612" i="1" s="1"/>
  <c r="P464" i="1"/>
  <c r="X461" i="1"/>
  <c r="X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Y460" i="1" s="1"/>
  <c r="P457" i="1"/>
  <c r="X455" i="1"/>
  <c r="X454" i="1"/>
  <c r="BO453" i="1"/>
  <c r="BM453" i="1"/>
  <c r="Y453" i="1"/>
  <c r="BP453" i="1" s="1"/>
  <c r="P453" i="1"/>
  <c r="BP452" i="1"/>
  <c r="BO452" i="1"/>
  <c r="BN452" i="1"/>
  <c r="BM452" i="1"/>
  <c r="Z452" i="1"/>
  <c r="Y452" i="1"/>
  <c r="Y454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BO431" i="1"/>
  <c r="BM431" i="1"/>
  <c r="Y431" i="1"/>
  <c r="BP431" i="1" s="1"/>
  <c r="P431" i="1"/>
  <c r="BP430" i="1"/>
  <c r="BO430" i="1"/>
  <c r="BN430" i="1"/>
  <c r="BM430" i="1"/>
  <c r="Z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Y450" i="1" s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BP411" i="1" s="1"/>
  <c r="P411" i="1"/>
  <c r="BP410" i="1"/>
  <c r="BO410" i="1"/>
  <c r="BN410" i="1"/>
  <c r="BM410" i="1"/>
  <c r="Z410" i="1"/>
  <c r="Y410" i="1"/>
  <c r="Y416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BP405" i="1" s="1"/>
  <c r="P405" i="1"/>
  <c r="BP404" i="1"/>
  <c r="BO404" i="1"/>
  <c r="BN404" i="1"/>
  <c r="BM404" i="1"/>
  <c r="Z404" i="1"/>
  <c r="Y404" i="1"/>
  <c r="Y408" i="1" s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Y394" i="1" s="1"/>
  <c r="P391" i="1"/>
  <c r="X389" i="1"/>
  <c r="X388" i="1"/>
  <c r="BO387" i="1"/>
  <c r="BM387" i="1"/>
  <c r="Y387" i="1"/>
  <c r="BP387" i="1" s="1"/>
  <c r="P387" i="1"/>
  <c r="BP386" i="1"/>
  <c r="BO386" i="1"/>
  <c r="BN386" i="1"/>
  <c r="BM386" i="1"/>
  <c r="Z386" i="1"/>
  <c r="Y386" i="1"/>
  <c r="P386" i="1"/>
  <c r="BO385" i="1"/>
  <c r="BM385" i="1"/>
  <c r="Y385" i="1"/>
  <c r="Y389" i="1" s="1"/>
  <c r="P385" i="1"/>
  <c r="X383" i="1"/>
  <c r="X382" i="1"/>
  <c r="BO381" i="1"/>
  <c r="BM381" i="1"/>
  <c r="Y381" i="1"/>
  <c r="Y383" i="1" s="1"/>
  <c r="P381" i="1"/>
  <c r="BP380" i="1"/>
  <c r="BO380" i="1"/>
  <c r="BN380" i="1"/>
  <c r="BM380" i="1"/>
  <c r="Z380" i="1"/>
  <c r="Y380" i="1"/>
  <c r="Y382" i="1" s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Y363" i="1" s="1"/>
  <c r="P361" i="1"/>
  <c r="BP360" i="1"/>
  <c r="BO360" i="1"/>
  <c r="BN360" i="1"/>
  <c r="BM360" i="1"/>
  <c r="Z360" i="1"/>
  <c r="Y360" i="1"/>
  <c r="Y364" i="1" s="1"/>
  <c r="P360" i="1"/>
  <c r="X358" i="1"/>
  <c r="Y357" i="1"/>
  <c r="X357" i="1"/>
  <c r="BP356" i="1"/>
  <c r="BO356" i="1"/>
  <c r="BN356" i="1"/>
  <c r="BM356" i="1"/>
  <c r="Z356" i="1"/>
  <c r="Z357" i="1" s="1"/>
  <c r="Y356" i="1"/>
  <c r="P356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Y352" i="1" s="1"/>
  <c r="P350" i="1"/>
  <c r="BP349" i="1"/>
  <c r="BO349" i="1"/>
  <c r="BN349" i="1"/>
  <c r="BM349" i="1"/>
  <c r="Z349" i="1"/>
  <c r="Y349" i="1"/>
  <c r="Y353" i="1" s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BP342" i="1"/>
  <c r="BO342" i="1"/>
  <c r="BN342" i="1"/>
  <c r="BM342" i="1"/>
  <c r="Z342" i="1"/>
  <c r="Y342" i="1"/>
  <c r="Y346" i="1" s="1"/>
  <c r="X340" i="1"/>
  <c r="X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Y340" i="1" s="1"/>
  <c r="P336" i="1"/>
  <c r="X334" i="1"/>
  <c r="X333" i="1"/>
  <c r="BO332" i="1"/>
  <c r="BM332" i="1"/>
  <c r="Y332" i="1"/>
  <c r="BP332" i="1" s="1"/>
  <c r="P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Y334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Z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X307" i="1"/>
  <c r="X306" i="1"/>
  <c r="BO305" i="1"/>
  <c r="BM305" i="1"/>
  <c r="Y305" i="1"/>
  <c r="Y307" i="1" s="1"/>
  <c r="P305" i="1"/>
  <c r="BP304" i="1"/>
  <c r="BO304" i="1"/>
  <c r="BN304" i="1"/>
  <c r="BM304" i="1"/>
  <c r="Z304" i="1"/>
  <c r="Y304" i="1"/>
  <c r="Y306" i="1" s="1"/>
  <c r="P304" i="1"/>
  <c r="X302" i="1"/>
  <c r="Y301" i="1"/>
  <c r="X301" i="1"/>
  <c r="BP300" i="1"/>
  <c r="BO300" i="1"/>
  <c r="BN300" i="1"/>
  <c r="BM300" i="1"/>
  <c r="Z300" i="1"/>
  <c r="Z301" i="1" s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S612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Y291" i="1" s="1"/>
  <c r="P287" i="1"/>
  <c r="BP286" i="1"/>
  <c r="BO286" i="1"/>
  <c r="BN286" i="1"/>
  <c r="BM286" i="1"/>
  <c r="Z286" i="1"/>
  <c r="Y286" i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Y282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P612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Y270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M612" i="1" s="1"/>
  <c r="P253" i="1"/>
  <c r="X250" i="1"/>
  <c r="X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Y250" i="1" s="1"/>
  <c r="P242" i="1"/>
  <c r="BP241" i="1"/>
  <c r="BO241" i="1"/>
  <c r="BN241" i="1"/>
  <c r="BM241" i="1"/>
  <c r="Z241" i="1"/>
  <c r="Y241" i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Y237" i="1" s="1"/>
  <c r="P233" i="1"/>
  <c r="BP232" i="1"/>
  <c r="BO232" i="1"/>
  <c r="BN232" i="1"/>
  <c r="BM232" i="1"/>
  <c r="Z232" i="1"/>
  <c r="Y232" i="1"/>
  <c r="Y238" i="1" s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Y229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Y215" i="1" s="1"/>
  <c r="P207" i="1"/>
  <c r="X205" i="1"/>
  <c r="X204" i="1"/>
  <c r="BO203" i="1"/>
  <c r="BM203" i="1"/>
  <c r="Y203" i="1"/>
  <c r="Y205" i="1" s="1"/>
  <c r="P203" i="1"/>
  <c r="BP202" i="1"/>
  <c r="BO202" i="1"/>
  <c r="BN202" i="1"/>
  <c r="BM202" i="1"/>
  <c r="Z202" i="1"/>
  <c r="Y202" i="1"/>
  <c r="Y204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J612" i="1" s="1"/>
  <c r="P197" i="1"/>
  <c r="X194" i="1"/>
  <c r="X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4" i="1" s="1"/>
  <c r="P186" i="1"/>
  <c r="BP185" i="1"/>
  <c r="BO185" i="1"/>
  <c r="BN185" i="1"/>
  <c r="BM185" i="1"/>
  <c r="Z185" i="1"/>
  <c r="Y185" i="1"/>
  <c r="P185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Y180" i="1" s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4" i="1" s="1"/>
  <c r="P170" i="1"/>
  <c r="BP169" i="1"/>
  <c r="BO169" i="1"/>
  <c r="BN169" i="1"/>
  <c r="BM169" i="1"/>
  <c r="Z169" i="1"/>
  <c r="Y169" i="1"/>
  <c r="Y175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59" i="1" s="1"/>
  <c r="P157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4" i="1"/>
  <c r="X143" i="1"/>
  <c r="BO142" i="1"/>
  <c r="BM142" i="1"/>
  <c r="Y142" i="1"/>
  <c r="Z142" i="1" s="1"/>
  <c r="P142" i="1"/>
  <c r="BO141" i="1"/>
  <c r="BN141" i="1"/>
  <c r="BM141" i="1"/>
  <c r="Z141" i="1"/>
  <c r="Y141" i="1"/>
  <c r="Y143" i="1" s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Y138" i="1" s="1"/>
  <c r="P132" i="1"/>
  <c r="X130" i="1"/>
  <c r="X129" i="1"/>
  <c r="BO128" i="1"/>
  <c r="BM128" i="1"/>
  <c r="Y128" i="1"/>
  <c r="BP128" i="1" s="1"/>
  <c r="P128" i="1"/>
  <c r="BO127" i="1"/>
  <c r="BN127" i="1"/>
  <c r="BM127" i="1"/>
  <c r="Z127" i="1"/>
  <c r="Y127" i="1"/>
  <c r="BP127" i="1" s="1"/>
  <c r="P127" i="1"/>
  <c r="BO126" i="1"/>
  <c r="BM126" i="1"/>
  <c r="Y126" i="1"/>
  <c r="Y130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F612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5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12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X94" i="1"/>
  <c r="X93" i="1"/>
  <c r="BO92" i="1"/>
  <c r="BM92" i="1"/>
  <c r="Y92" i="1"/>
  <c r="Y94" i="1" s="1"/>
  <c r="P92" i="1"/>
  <c r="BP91" i="1"/>
  <c r="BO91" i="1"/>
  <c r="BN91" i="1"/>
  <c r="BM91" i="1"/>
  <c r="Z91" i="1"/>
  <c r="Y91" i="1"/>
  <c r="Y93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Y80" i="1" s="1"/>
  <c r="P78" i="1"/>
  <c r="BP77" i="1"/>
  <c r="BO77" i="1"/>
  <c r="BN77" i="1"/>
  <c r="BM77" i="1"/>
  <c r="Z77" i="1"/>
  <c r="Y77" i="1"/>
  <c r="Y79" i="1" s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602" i="1" s="1"/>
  <c r="X23" i="1"/>
  <c r="X606" i="1" s="1"/>
  <c r="BO22" i="1"/>
  <c r="X604" i="1" s="1"/>
  <c r="BM22" i="1"/>
  <c r="X603" i="1" s="1"/>
  <c r="X605" i="1" s="1"/>
  <c r="Y22" i="1"/>
  <c r="B612" i="1" s="1"/>
  <c r="P22" i="1"/>
  <c r="H10" i="1"/>
  <c r="A9" i="1"/>
  <c r="F10" i="1" s="1"/>
  <c r="D7" i="1"/>
  <c r="Q6" i="1"/>
  <c r="P2" i="1"/>
  <c r="Z143" i="1" l="1"/>
  <c r="H9" i="1"/>
  <c r="A10" i="1"/>
  <c r="Y24" i="1"/>
  <c r="Z26" i="1"/>
  <c r="BN26" i="1"/>
  <c r="BP26" i="1"/>
  <c r="Z28" i="1"/>
  <c r="BN28" i="1"/>
  <c r="Z30" i="1"/>
  <c r="BN30" i="1"/>
  <c r="Z34" i="1"/>
  <c r="BN34" i="1"/>
  <c r="Y37" i="1"/>
  <c r="C612" i="1"/>
  <c r="Z54" i="1"/>
  <c r="Z59" i="1" s="1"/>
  <c r="BN54" i="1"/>
  <c r="Z56" i="1"/>
  <c r="BN56" i="1"/>
  <c r="Z58" i="1"/>
  <c r="BN58" i="1"/>
  <c r="Y59" i="1"/>
  <c r="Z62" i="1"/>
  <c r="Z64" i="1" s="1"/>
  <c r="BN62" i="1"/>
  <c r="BP62" i="1"/>
  <c r="Y65" i="1"/>
  <c r="D612" i="1"/>
  <c r="Z69" i="1"/>
  <c r="Z74" i="1" s="1"/>
  <c r="BN69" i="1"/>
  <c r="Z71" i="1"/>
  <c r="BN71" i="1"/>
  <c r="Z72" i="1"/>
  <c r="BN72" i="1"/>
  <c r="Y75" i="1"/>
  <c r="Z78" i="1"/>
  <c r="Z79" i="1" s="1"/>
  <c r="BN78" i="1"/>
  <c r="BP78" i="1"/>
  <c r="Z82" i="1"/>
  <c r="BN82" i="1"/>
  <c r="BP82" i="1"/>
  <c r="Z84" i="1"/>
  <c r="BN84" i="1"/>
  <c r="Z86" i="1"/>
  <c r="BN86" i="1"/>
  <c r="Y89" i="1"/>
  <c r="Z92" i="1"/>
  <c r="Z93" i="1" s="1"/>
  <c r="BN92" i="1"/>
  <c r="BP92" i="1"/>
  <c r="Z96" i="1"/>
  <c r="BN96" i="1"/>
  <c r="BP96" i="1"/>
  <c r="Z98" i="1"/>
  <c r="BN98" i="1"/>
  <c r="Y99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Y114" i="1"/>
  <c r="Z118" i="1"/>
  <c r="BN118" i="1"/>
  <c r="BP118" i="1"/>
  <c r="Z120" i="1"/>
  <c r="BN120" i="1"/>
  <c r="Z122" i="1"/>
  <c r="BN122" i="1"/>
  <c r="Y123" i="1"/>
  <c r="Z126" i="1"/>
  <c r="BN126" i="1"/>
  <c r="BP126" i="1"/>
  <c r="Z128" i="1"/>
  <c r="BN128" i="1"/>
  <c r="Y129" i="1"/>
  <c r="Z132" i="1"/>
  <c r="BN132" i="1"/>
  <c r="BP132" i="1"/>
  <c r="Z134" i="1"/>
  <c r="BN134" i="1"/>
  <c r="Z136" i="1"/>
  <c r="BN136" i="1"/>
  <c r="Y139" i="1"/>
  <c r="Y144" i="1"/>
  <c r="G612" i="1"/>
  <c r="Y150" i="1"/>
  <c r="BP147" i="1"/>
  <c r="BN147" i="1"/>
  <c r="Z147" i="1"/>
  <c r="Z149" i="1" s="1"/>
  <c r="Y166" i="1"/>
  <c r="BP164" i="1"/>
  <c r="BN164" i="1"/>
  <c r="Z164" i="1"/>
  <c r="Z166" i="1" s="1"/>
  <c r="F9" i="1"/>
  <c r="J9" i="1"/>
  <c r="Z22" i="1"/>
  <c r="Z23" i="1" s="1"/>
  <c r="BN22" i="1"/>
  <c r="BP22" i="1"/>
  <c r="Y23" i="1"/>
  <c r="Y60" i="1"/>
  <c r="Y74" i="1"/>
  <c r="Y107" i="1"/>
  <c r="Y124" i="1"/>
  <c r="Z133" i="1"/>
  <c r="BN133" i="1"/>
  <c r="Z135" i="1"/>
  <c r="BN135" i="1"/>
  <c r="Z137" i="1"/>
  <c r="BN137" i="1"/>
  <c r="BP141" i="1"/>
  <c r="BP142" i="1"/>
  <c r="BN142" i="1"/>
  <c r="Y149" i="1"/>
  <c r="BP153" i="1"/>
  <c r="BN153" i="1"/>
  <c r="Z153" i="1"/>
  <c r="Z154" i="1" s="1"/>
  <c r="Y155" i="1"/>
  <c r="Y160" i="1"/>
  <c r="BP157" i="1"/>
  <c r="BN157" i="1"/>
  <c r="Z157" i="1"/>
  <c r="Z159" i="1" s="1"/>
  <c r="H612" i="1"/>
  <c r="Y167" i="1"/>
  <c r="Z170" i="1"/>
  <c r="Z174" i="1" s="1"/>
  <c r="BN170" i="1"/>
  <c r="BP170" i="1"/>
  <c r="Z172" i="1"/>
  <c r="BN172" i="1"/>
  <c r="Z178" i="1"/>
  <c r="Z180" i="1" s="1"/>
  <c r="BN178" i="1"/>
  <c r="BP178" i="1"/>
  <c r="I612" i="1"/>
  <c r="Z186" i="1"/>
  <c r="Z193" i="1" s="1"/>
  <c r="BN186" i="1"/>
  <c r="BP186" i="1"/>
  <c r="Z188" i="1"/>
  <c r="BN188" i="1"/>
  <c r="Z190" i="1"/>
  <c r="BN190" i="1"/>
  <c r="Z192" i="1"/>
  <c r="BN192" i="1"/>
  <c r="Y193" i="1"/>
  <c r="Z197" i="1"/>
  <c r="Z199" i="1" s="1"/>
  <c r="BN197" i="1"/>
  <c r="BP197" i="1"/>
  <c r="Y200" i="1"/>
  <c r="Z203" i="1"/>
  <c r="Z204" i="1" s="1"/>
  <c r="BN203" i="1"/>
  <c r="BP203" i="1"/>
  <c r="Z207" i="1"/>
  <c r="BN207" i="1"/>
  <c r="BP207" i="1"/>
  <c r="Z209" i="1"/>
  <c r="BN209" i="1"/>
  <c r="Z211" i="1"/>
  <c r="BN211" i="1"/>
  <c r="Z213" i="1"/>
  <c r="BN213" i="1"/>
  <c r="Y216" i="1"/>
  <c r="Z219" i="1"/>
  <c r="Z229" i="1" s="1"/>
  <c r="BN219" i="1"/>
  <c r="Z221" i="1"/>
  <c r="BN221" i="1"/>
  <c r="Z223" i="1"/>
  <c r="BN223" i="1"/>
  <c r="Z225" i="1"/>
  <c r="BN225" i="1"/>
  <c r="Z227" i="1"/>
  <c r="BN227" i="1"/>
  <c r="Y230" i="1"/>
  <c r="Z233" i="1"/>
  <c r="Z237" i="1" s="1"/>
  <c r="BN233" i="1"/>
  <c r="BP233" i="1"/>
  <c r="Z235" i="1"/>
  <c r="BN235" i="1"/>
  <c r="K612" i="1"/>
  <c r="Z242" i="1"/>
  <c r="Z249" i="1" s="1"/>
  <c r="BN242" i="1"/>
  <c r="BP242" i="1"/>
  <c r="Z244" i="1"/>
  <c r="BN244" i="1"/>
  <c r="Z246" i="1"/>
  <c r="BN246" i="1"/>
  <c r="Z248" i="1"/>
  <c r="BN248" i="1"/>
  <c r="Y249" i="1"/>
  <c r="Z253" i="1"/>
  <c r="Z261" i="1" s="1"/>
  <c r="BN253" i="1"/>
  <c r="BP253" i="1"/>
  <c r="Z255" i="1"/>
  <c r="BN255" i="1"/>
  <c r="Z257" i="1"/>
  <c r="BN257" i="1"/>
  <c r="Z259" i="1"/>
  <c r="BN259" i="1"/>
  <c r="Y262" i="1"/>
  <c r="O612" i="1"/>
  <c r="Z266" i="1"/>
  <c r="Z270" i="1" s="1"/>
  <c r="BN266" i="1"/>
  <c r="BP266" i="1"/>
  <c r="Z268" i="1"/>
  <c r="BN268" i="1"/>
  <c r="Y271" i="1"/>
  <c r="Y276" i="1"/>
  <c r="Q612" i="1"/>
  <c r="Z280" i="1"/>
  <c r="Z282" i="1" s="1"/>
  <c r="BN280" i="1"/>
  <c r="BP280" i="1"/>
  <c r="Y283" i="1"/>
  <c r="R612" i="1"/>
  <c r="Z287" i="1"/>
  <c r="Z291" i="1" s="1"/>
  <c r="BN287" i="1"/>
  <c r="BP287" i="1"/>
  <c r="Z289" i="1"/>
  <c r="BN289" i="1"/>
  <c r="Y292" i="1"/>
  <c r="Y297" i="1"/>
  <c r="T612" i="1"/>
  <c r="Y302" i="1"/>
  <c r="Z305" i="1"/>
  <c r="Z306" i="1" s="1"/>
  <c r="BN305" i="1"/>
  <c r="BP305" i="1"/>
  <c r="Z310" i="1"/>
  <c r="BN310" i="1"/>
  <c r="Z312" i="1"/>
  <c r="BN312" i="1"/>
  <c r="Y199" i="1"/>
  <c r="Y261" i="1"/>
  <c r="U612" i="1"/>
  <c r="Y317" i="1"/>
  <c r="BP314" i="1"/>
  <c r="BN314" i="1"/>
  <c r="BP316" i="1"/>
  <c r="BN316" i="1"/>
  <c r="Z316" i="1"/>
  <c r="Y318" i="1"/>
  <c r="Y324" i="1"/>
  <c r="Y325" i="1"/>
  <c r="BP320" i="1"/>
  <c r="BN320" i="1"/>
  <c r="Z320" i="1"/>
  <c r="Z324" i="1" s="1"/>
  <c r="Z352" i="1"/>
  <c r="Z322" i="1"/>
  <c r="BN322" i="1"/>
  <c r="Z328" i="1"/>
  <c r="Z333" i="1" s="1"/>
  <c r="BN328" i="1"/>
  <c r="Z330" i="1"/>
  <c r="BN330" i="1"/>
  <c r="Z332" i="1"/>
  <c r="BN332" i="1"/>
  <c r="Y333" i="1"/>
  <c r="Z336" i="1"/>
  <c r="Z339" i="1" s="1"/>
  <c r="BN336" i="1"/>
  <c r="BP336" i="1"/>
  <c r="Z338" i="1"/>
  <c r="BN338" i="1"/>
  <c r="Y339" i="1"/>
  <c r="Z344" i="1"/>
  <c r="Z346" i="1" s="1"/>
  <c r="BN344" i="1"/>
  <c r="Y347" i="1"/>
  <c r="Z350" i="1"/>
  <c r="BN350" i="1"/>
  <c r="BP350" i="1"/>
  <c r="V612" i="1"/>
  <c r="Y358" i="1"/>
  <c r="Z361" i="1"/>
  <c r="Z363" i="1" s="1"/>
  <c r="BN361" i="1"/>
  <c r="BP361" i="1"/>
  <c r="W612" i="1"/>
  <c r="Z369" i="1"/>
  <c r="Z377" i="1" s="1"/>
  <c r="BN369" i="1"/>
  <c r="Z371" i="1"/>
  <c r="BN371" i="1"/>
  <c r="Z373" i="1"/>
  <c r="BN373" i="1"/>
  <c r="Z375" i="1"/>
  <c r="BN375" i="1"/>
  <c r="Y378" i="1"/>
  <c r="Z381" i="1"/>
  <c r="Z382" i="1" s="1"/>
  <c r="BN381" i="1"/>
  <c r="BP381" i="1"/>
  <c r="Z385" i="1"/>
  <c r="Z388" i="1" s="1"/>
  <c r="BN385" i="1"/>
  <c r="BP385" i="1"/>
  <c r="Z387" i="1"/>
  <c r="BN387" i="1"/>
  <c r="Y388" i="1"/>
  <c r="Z391" i="1"/>
  <c r="Z393" i="1" s="1"/>
  <c r="BN391" i="1"/>
  <c r="BP391" i="1"/>
  <c r="Y402" i="1"/>
  <c r="BP397" i="1"/>
  <c r="BN397" i="1"/>
  <c r="Z397" i="1"/>
  <c r="X612" i="1"/>
  <c r="Y401" i="1"/>
  <c r="Y377" i="1"/>
  <c r="Y393" i="1"/>
  <c r="BP399" i="1"/>
  <c r="BN399" i="1"/>
  <c r="Z399" i="1"/>
  <c r="Y407" i="1"/>
  <c r="Y415" i="1"/>
  <c r="Y449" i="1"/>
  <c r="Y455" i="1"/>
  <c r="Y461" i="1"/>
  <c r="Y466" i="1"/>
  <c r="Y474" i="1"/>
  <c r="Y480" i="1"/>
  <c r="Y484" i="1"/>
  <c r="Y488" i="1"/>
  <c r="Y495" i="1"/>
  <c r="Y501" i="1"/>
  <c r="Y505" i="1"/>
  <c r="Y519" i="1"/>
  <c r="Y523" i="1"/>
  <c r="Y533" i="1"/>
  <c r="Y539" i="1"/>
  <c r="Y543" i="1"/>
  <c r="BP549" i="1"/>
  <c r="BN549" i="1"/>
  <c r="Z549" i="1"/>
  <c r="Z554" i="1" s="1"/>
  <c r="BP551" i="1"/>
  <c r="BN551" i="1"/>
  <c r="Z551" i="1"/>
  <c r="BP553" i="1"/>
  <c r="BN553" i="1"/>
  <c r="Z553" i="1"/>
  <c r="Y555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83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AB612" i="1"/>
  <c r="Z405" i="1"/>
  <c r="Z407" i="1" s="1"/>
  <c r="BN405" i="1"/>
  <c r="Z411" i="1"/>
  <c r="Z415" i="1" s="1"/>
  <c r="BN411" i="1"/>
  <c r="Z413" i="1"/>
  <c r="BN413" i="1"/>
  <c r="Y612" i="1"/>
  <c r="Y426" i="1"/>
  <c r="Z429" i="1"/>
  <c r="Z449" i="1" s="1"/>
  <c r="BN429" i="1"/>
  <c r="Z431" i="1"/>
  <c r="BN431" i="1"/>
  <c r="Z433" i="1"/>
  <c r="BN433" i="1"/>
  <c r="Z435" i="1"/>
  <c r="BN435" i="1"/>
  <c r="Z437" i="1"/>
  <c r="BN437" i="1"/>
  <c r="Z439" i="1"/>
  <c r="BN439" i="1"/>
  <c r="Z441" i="1"/>
  <c r="BN441" i="1"/>
  <c r="Z443" i="1"/>
  <c r="BN443" i="1"/>
  <c r="Z445" i="1"/>
  <c r="BN445" i="1"/>
  <c r="Z447" i="1"/>
  <c r="BN447" i="1"/>
  <c r="Z453" i="1"/>
  <c r="Z454" i="1" s="1"/>
  <c r="BN453" i="1"/>
  <c r="Z457" i="1"/>
  <c r="Z460" i="1" s="1"/>
  <c r="BN457" i="1"/>
  <c r="BP457" i="1"/>
  <c r="Z459" i="1"/>
  <c r="BN459" i="1"/>
  <c r="Z464" i="1"/>
  <c r="Z465" i="1" s="1"/>
  <c r="BN464" i="1"/>
  <c r="BP464" i="1"/>
  <c r="Y465" i="1"/>
  <c r="Z468" i="1"/>
  <c r="BN468" i="1"/>
  <c r="BP468" i="1"/>
  <c r="Z470" i="1"/>
  <c r="BN470" i="1"/>
  <c r="Z472" i="1"/>
  <c r="BN472" i="1"/>
  <c r="Z478" i="1"/>
  <c r="Z479" i="1" s="1"/>
  <c r="BN478" i="1"/>
  <c r="Z482" i="1"/>
  <c r="Z483" i="1" s="1"/>
  <c r="BN482" i="1"/>
  <c r="BP482" i="1"/>
  <c r="Z486" i="1"/>
  <c r="Z487" i="1" s="1"/>
  <c r="BN486" i="1"/>
  <c r="BP486" i="1"/>
  <c r="Z491" i="1"/>
  <c r="Z494" i="1" s="1"/>
  <c r="BN491" i="1"/>
  <c r="BP491" i="1"/>
  <c r="Z493" i="1"/>
  <c r="BN493" i="1"/>
  <c r="Y494" i="1"/>
  <c r="Z499" i="1"/>
  <c r="Z500" i="1" s="1"/>
  <c r="BN499" i="1"/>
  <c r="Z503" i="1"/>
  <c r="Z504" i="1" s="1"/>
  <c r="BN503" i="1"/>
  <c r="BP503" i="1"/>
  <c r="Z509" i="1"/>
  <c r="BN509" i="1"/>
  <c r="BP509" i="1"/>
  <c r="Z511" i="1"/>
  <c r="BN511" i="1"/>
  <c r="Z513" i="1"/>
  <c r="BN513" i="1"/>
  <c r="Z515" i="1"/>
  <c r="BN515" i="1"/>
  <c r="Z517" i="1"/>
  <c r="BN517" i="1"/>
  <c r="Y518" i="1"/>
  <c r="Z521" i="1"/>
  <c r="Z523" i="1" s="1"/>
  <c r="BN521" i="1"/>
  <c r="BP521" i="1"/>
  <c r="Z527" i="1"/>
  <c r="Z532" i="1" s="1"/>
  <c r="BN527" i="1"/>
  <c r="Z529" i="1"/>
  <c r="BN529" i="1"/>
  <c r="Z531" i="1"/>
  <c r="BN531" i="1"/>
  <c r="Z535" i="1"/>
  <c r="Z538" i="1" s="1"/>
  <c r="BN535" i="1"/>
  <c r="BP535" i="1"/>
  <c r="Z537" i="1"/>
  <c r="BN537" i="1"/>
  <c r="Z541" i="1"/>
  <c r="Z542" i="1" s="1"/>
  <c r="BN541" i="1"/>
  <c r="BP541" i="1"/>
  <c r="Y554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Z582" i="1" s="1"/>
  <c r="BP580" i="1"/>
  <c r="BN580" i="1"/>
  <c r="Z580" i="1"/>
  <c r="AE612" i="1"/>
  <c r="AD612" i="1"/>
  <c r="Y589" i="1"/>
  <c r="Z518" i="1" l="1"/>
  <c r="Z474" i="1"/>
  <c r="Z570" i="1"/>
  <c r="Z215" i="1"/>
  <c r="Y604" i="1"/>
  <c r="Z138" i="1"/>
  <c r="Z129" i="1"/>
  <c r="Z123" i="1"/>
  <c r="Z114" i="1"/>
  <c r="Z106" i="1"/>
  <c r="Z99" i="1"/>
  <c r="Z36" i="1"/>
  <c r="Z607" i="1" s="1"/>
  <c r="Z401" i="1"/>
  <c r="Z317" i="1"/>
  <c r="Y606" i="1"/>
  <c r="Y603" i="1"/>
  <c r="Y605" i="1" s="1"/>
  <c r="Z88" i="1"/>
  <c r="Y602" i="1"/>
</calcChain>
</file>

<file path=xl/sharedStrings.xml><?xml version="1.0" encoding="utf-8"?>
<sst xmlns="http://schemas.openxmlformats.org/spreadsheetml/2006/main" count="2467" uniqueCount="777">
  <si>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</si>
  <si>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</si>
  <si>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</si>
  <si>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</si>
  <si>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</si>
  <si>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</si>
  <si>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</si>
  <si>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</si>
  <si>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</si>
  <si>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</si>
  <si>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</si>
  <si>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</si>
  <si>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</si>
  <si>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</si>
  <si>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</si>
  <si>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</si>
  <si>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</si>
  <si>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</si>
  <si>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</si>
  <si>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</si>
  <si>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</si>
  <si>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</si>
  <si>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</si>
  <si>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</si>
  <si>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</si>
  <si>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</si>
  <si>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</si>
  <si>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</si>
  <si>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</si>
  <si>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</si>
  <si>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</si>
  <si>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</si>
  <si>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</si>
  <si>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</si>
  <si>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</si>
  <si>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</si>
  <si>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</si>
  <si>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</si>
  <si>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</si>
  <si>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</si>
  <si>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</si>
  <si>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</si>
  <si>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</si>
  <si>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</si>
  <si>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</si>
  <si>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</si>
  <si>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</si>
  <si>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</si>
  <si>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</si>
  <si>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</si>
  <si>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</si>
  <si>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</si>
  <si>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</si>
  <si>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</si>
  <si>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</si>
  <si>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</si>
  <si>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</si>
  <si>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</si>
  <si>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</si>
  <si>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</si>
  <si>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</si>
  <si>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</si>
  <si>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</si>
  <si>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</si>
  <si>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</si>
  <si>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</si>
  <si>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</si>
  <si>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</si>
  <si>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</si>
  <si>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</si>
  <si>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</si>
  <si>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</si>
  <si>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</si>
  <si>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</si>
  <si>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</si>
  <si>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</si>
  <si>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</si>
  <si>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</si>
  <si>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</si>
  <si>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</si>
  <si>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</si>
  <si>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</si>
  <si>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</si>
  <si>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</si>
  <si>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</si>
  <si>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</si>
  <si>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</si>
  <si>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</si>
  <si>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</si>
  <si>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</si>
  <si>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</si>
  <si>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</si>
  <si>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</si>
  <si>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</si>
  <si>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</si>
  <si>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</si>
  <si>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</si>
  <si>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</si>
  <si>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</si>
  <si>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</si>
  <si>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</si>
  <si>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</si>
  <si>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</si>
  <si>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</si>
  <si>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</si>
  <si>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</si>
  <si>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</si>
  <si>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</si>
  <si>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</si>
  <si>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</si>
  <si>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</si>
  <si>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</si>
  <si>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</si>
  <si>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</si>
  <si>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</si>
  <si>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</si>
  <si>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</si>
  <si>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</si>
  <si>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</si>
  <si>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</si>
  <si>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</si>
  <si>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</si>
  <si>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</si>
  <si>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</si>
  <si>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</si>
  <si>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</si>
  <si>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</si>
  <si>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</si>
  <si>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</si>
  <si>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</si>
  <si>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</si>
  <si>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</si>
  <si>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</si>
  <si>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</si>
  <si>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</si>
  <si>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</si>
  <si>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</si>
  <si>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</si>
  <si>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</si>
  <si>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</si>
  <si>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</si>
  <si>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</si>
  <si>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</si>
  <si>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</si>
  <si>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</si>
  <si>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</si>
  <si>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</si>
  <si>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</si>
  <si>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</si>
  <si>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</si>
  <si>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</si>
  <si>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</si>
  <si>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</si>
  <si>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</si>
  <si>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</si>
  <si>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</si>
  <si>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</si>
  <si>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</si>
  <si>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</si>
  <si>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</si>
  <si>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</si>
  <si>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</si>
  <si>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</si>
  <si>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</si>
  <si>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</si>
  <si>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</si>
  <si>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</si>
  <si>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</si>
  <si>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</si>
  <si>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</si>
  <si>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</si>
  <si>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</si>
  <si>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</si>
  <si>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</si>
  <si>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</si>
  <si>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</si>
  <si>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</si>
  <si>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</si>
  <si>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</si>
  <si>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</si>
  <si>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</si>
  <si>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</si>
  <si>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</si>
  <si>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</si>
  <si>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</si>
  <si>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</si>
  <si>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</si>
  <si>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</si>
  <si>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</si>
  <si>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</si>
  <si>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</si>
  <si>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</si>
  <si>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</si>
  <si>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</si>
  <si>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</si>
  <si>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</si>
  <si>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</si>
  <si>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</si>
  <si>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</si>
  <si>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</si>
  <si>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</si>
  <si>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</si>
  <si>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</si>
  <si>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</si>
  <si>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</si>
  <si>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</si>
  <si>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</si>
  <si>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</si>
  <si>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</si>
  <si>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</si>
  <si>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</si>
  <si>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</si>
  <si>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</si>
  <si>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</si>
  <si>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</si>
  <si>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</si>
  <si>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</si>
  <si>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</si>
  <si>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</si>
  <si>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</si>
  <si>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</si>
  <si>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</si>
  <si>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</si>
  <si>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</si>
  <si>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</si>
  <si>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</si>
  <si>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</si>
  <si>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</si>
  <si>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</si>
  <si>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</si>
  <si>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</si>
  <si>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</si>
  <si>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</si>
  <si>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</si>
  <si>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</si>
  <si>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</si>
  <si>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</si>
  <si>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</si>
  <si>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</si>
  <si>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</si>
  <si>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</si>
  <si>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</si>
  <si>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</si>
  <si>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</si>
  <si>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</si>
  <si>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</si>
  <si>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</si>
  <si>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</si>
  <si>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</si>
  <si>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</si>
  <si>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</si>
  <si>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</si>
  <si>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</si>
  <si>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</si>
  <si>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</si>
  <si>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</si>
  <si>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</si>
  <si>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</si>
  <si>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</si>
  <si>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</si>
  <si>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</si>
  <si>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</si>
  <si>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</si>
  <si>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</si>
  <si>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</si>
  <si>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</si>
  <si>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</si>
  <si>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</si>
  <si>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</si>
  <si>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</si>
  <si>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</si>
  <si>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</si>
  <si>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</si>
  <si>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</si>
  <si>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</si>
  <si>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</si>
  <si>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</si>
  <si>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</si>
  <si>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</si>
  <si>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</si>
  <si>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</si>
  <si>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</si>
  <si>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</si>
  <si>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</si>
  <si>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</si>
  <si>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</si>
  <si>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</si>
  <si>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</si>
  <si>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</si>
  <si>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</si>
  <si>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</si>
  <si>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</si>
  <si>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</si>
  <si>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</si>
  <si>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</si>
  <si>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</si>
  <si>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</si>
  <si>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</si>
  <si>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</si>
  <si>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</si>
  <si>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</si>
  <si>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</si>
  <si>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</si>
  <si>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</si>
  <si>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</si>
  <si>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</si>
  <si>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</si>
  <si>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</si>
  <si>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</si>
  <si>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</si>
  <si>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</si>
  <si>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</si>
  <si>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</si>
  <si>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</si>
  <si>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</si>
  <si>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</si>
  <si>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</si>
  <si>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</si>
  <si>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</si>
  <si>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</si>
  <si>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</si>
  <si>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</si>
  <si>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</si>
  <si>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</si>
  <si>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</si>
  <si>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</si>
  <si>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</si>
  <si>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</si>
  <si>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</si>
  <si>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</si>
  <si>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</si>
  <si>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</si>
  <si>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</si>
  <si>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</si>
  <si>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</si>
  <si>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</si>
  <si>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</si>
  <si>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</si>
  <si>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</si>
  <si>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</si>
  <si>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</si>
  <si>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</si>
  <si>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</si>
  <si>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</si>
  <si>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</si>
  <si>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</si>
  <si>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</si>
  <si>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</si>
  <si>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</si>
  <si>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</si>
  <si>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</si>
  <si>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</si>
  <si>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</si>
  <si>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</si>
  <si>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</si>
  <si>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</si>
  <si>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</si>
  <si>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</si>
  <si>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</si>
  <si>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</si>
  <si>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</si>
  <si>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</si>
  <si>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</si>
  <si>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</si>
  <si>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</si>
  <si>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</si>
  <si>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</si>
  <si>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</si>
  <si>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</si>
  <si>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</si>
  <si>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</si>
  <si>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</si>
  <si>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</si>
  <si>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</si>
  <si>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</si>
  <si>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</si>
  <si>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</si>
  <si>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</si>
  <si>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</si>
  <si>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</si>
  <si>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</si>
  <si>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</si>
  <si>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</si>
  <si>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</si>
  <si>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</si>
  <si>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</si>
  <si>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</si>
  <si>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</si>
  <si>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</si>
  <si>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</si>
  <si>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</si>
  <si>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</si>
  <si>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</si>
  <si>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</si>
  <si>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</si>
  <si>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</si>
  <si>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</si>
  <si>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</si>
  <si>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</si>
  <si>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</si>
  <si>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</si>
  <si>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</si>
  <si>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</si>
  <si>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</si>
  <si>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</si>
  <si>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</si>
  <si>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</si>
  <si>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</si>
  <si>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</si>
  <si>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</si>
  <si>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</si>
  <si>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</si>
  <si>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</si>
  <si>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</si>
  <si>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</si>
  <si>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</si>
  <si>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</si>
  <si>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</si>
  <si>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</si>
  <si>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</si>
  <si>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</si>
  <si>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</si>
  <si>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</si>
  <si>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</si>
  <si>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</si>
  <si>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</si>
  <si>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</si>
  <si>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</si>
  <si>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</si>
  <si>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</si>
  <si>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</si>
  <si>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</si>
  <si>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</si>
  <si>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</si>
  <si>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</si>
  <si>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</si>
  <si>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</si>
  <si>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</si>
  <si>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</si>
  <si>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</si>
  <si>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</si>
  <si>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</si>
  <si>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</si>
  <si>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</si>
  <si>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</si>
  <si>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</si>
  <si>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</si>
  <si>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</si>
  <si>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</si>
  <si>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</si>
  <si>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</si>
  <si>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</si>
  <si>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</si>
  <si>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</si>
  <si>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</si>
  <si>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</si>
  <si>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</si>
  <si>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</si>
  <si>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</si>
  <si>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</si>
  <si>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</si>
  <si>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</si>
  <si>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</si>
  <si>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</si>
  <si>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</si>
  <si>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</si>
  <si>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</si>
  <si>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</si>
  <si>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</si>
  <si>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</si>
  <si>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</si>
  <si>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</si>
  <si>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</si>
  <si>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</si>
  <si>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</si>
  <si>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</si>
  <si>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</si>
  <si>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</si>
  <si>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</si>
  <si>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</si>
  <si>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</si>
  <si>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</si>
  <si>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</si>
  <si>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</si>
  <si>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</si>
  <si>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</si>
  <si>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</si>
  <si>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</si>
  <si>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</si>
  <si>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</si>
  <si>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</si>
  <si>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</si>
  <si>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</si>
  <si>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</si>
  <si>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</si>
  <si>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</si>
  <si>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</si>
  <si>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</si>
  <si>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</si>
  <si>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</si>
  <si>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</si>
  <si>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</si>
  <si>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</si>
  <si>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</si>
  <si>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</si>
  <si>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</si>
  <si>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</si>
  <si>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</si>
  <si>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</si>
  <si>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</si>
  <si>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</si>
  <si>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</si>
  <si>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</si>
  <si>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</si>
  <si>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</si>
  <si>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</si>
  <si>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</si>
  <si>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</si>
  <si>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</si>
  <si>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</si>
  <si>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</si>
  <si>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</si>
  <si>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</si>
  <si>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</si>
  <si>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</si>
  <si>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</si>
  <si>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</si>
  <si>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</si>
  <si>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</si>
  <si>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</si>
  <si>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</si>
  <si>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</si>
  <si>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</si>
  <si>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</si>
  <si>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</si>
  <si>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</si>
  <si>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</si>
  <si>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</si>
  <si>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</si>
  <si>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</si>
  <si>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</si>
  <si>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</si>
  <si>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</si>
  <si>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</si>
  <si>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P003132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</si>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</sst>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A589" zoomScaleNormal="100" zoomScaleSheetLayoutView="100" workbookViewId="0">
      <selection activeCell="AA608" sqref="AA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04"/>
      <c r="F1" s="404"/>
      <c r="G1" s="12" t="s">
        <v>1</v>
      </c>
      <c r="H1" s="465" t="s">
        <v>2</v>
      </c>
      <c r="I1" s="404"/>
      <c r="J1" s="404"/>
      <c r="K1" s="404"/>
      <c r="L1" s="404"/>
      <c r="M1" s="404"/>
      <c r="N1" s="404"/>
      <c r="O1" s="404"/>
      <c r="P1" s="404"/>
      <c r="Q1" s="404"/>
      <c r="R1" s="403" t="s">
        <v>3</v>
      </c>
      <c r="S1" s="404"/>
      <c r="T1" s="4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68"/>
      <c r="C5" s="469"/>
      <c r="D5" s="477"/>
      <c r="E5" s="478"/>
      <c r="F5" s="735" t="s">
        <v>9</v>
      </c>
      <c r="G5" s="469"/>
      <c r="H5" s="477"/>
      <c r="I5" s="673"/>
      <c r="J5" s="673"/>
      <c r="K5" s="673"/>
      <c r="L5" s="673"/>
      <c r="M5" s="478"/>
      <c r="N5" s="58"/>
      <c r="P5" s="24" t="s">
        <v>10</v>
      </c>
      <c r="Q5" s="748">
        <v>45521</v>
      </c>
      <c r="R5" s="529"/>
      <c r="T5" s="584" t="s">
        <v>11</v>
      </c>
      <c r="U5" s="447"/>
      <c r="V5" s="585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68"/>
      <c r="C6" s="469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29"/>
      <c r="N6" s="59"/>
      <c r="P6" s="24" t="s">
        <v>15</v>
      </c>
      <c r="Q6" s="755" t="str">
        <f>IF(Q5=0," ",CHOOSE(WEEKDAY(Q5,2),"Понедельник","Вторник","Среда","Четверг","Пятница","Суббота","Воскресенье"))</f>
        <v>Суббота</v>
      </c>
      <c r="R6" s="391"/>
      <c r="T6" s="593" t="s">
        <v>16</v>
      </c>
      <c r="U6" s="447"/>
      <c r="V6" s="653" t="s">
        <v>17</v>
      </c>
      <c r="W6" s="423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75"/>
      <c r="M7" s="476"/>
      <c r="N7" s="60"/>
      <c r="P7" s="24"/>
      <c r="Q7" s="42"/>
      <c r="R7" s="42"/>
      <c r="T7" s="393"/>
      <c r="U7" s="447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64" t="s">
        <v>18</v>
      </c>
      <c r="B8" s="388"/>
      <c r="C8" s="389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8">
        <v>0.41666666666666669</v>
      </c>
      <c r="R8" s="476"/>
      <c r="T8" s="393"/>
      <c r="U8" s="447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52"/>
      <c r="E9" s="386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86"/>
      <c r="N9" s="379"/>
      <c r="P9" s="26" t="s">
        <v>20</v>
      </c>
      <c r="Q9" s="486"/>
      <c r="R9" s="487"/>
      <c r="T9" s="393"/>
      <c r="U9" s="447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52"/>
      <c r="E10" s="386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9" t="str">
        <f>IFERROR(VLOOKUP($D$10,Proxy,2,FALSE),"")</f>
        <v/>
      </c>
      <c r="I10" s="393"/>
      <c r="J10" s="393"/>
      <c r="K10" s="393"/>
      <c r="L10" s="393"/>
      <c r="M10" s="393"/>
      <c r="N10" s="376"/>
      <c r="P10" s="26" t="s">
        <v>21</v>
      </c>
      <c r="Q10" s="594"/>
      <c r="R10" s="595"/>
      <c r="U10" s="24" t="s">
        <v>22</v>
      </c>
      <c r="V10" s="422" t="s">
        <v>23</v>
      </c>
      <c r="W10" s="423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487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68"/>
      <c r="C12" s="468"/>
      <c r="D12" s="468"/>
      <c r="E12" s="468"/>
      <c r="F12" s="468"/>
      <c r="G12" s="468"/>
      <c r="H12" s="468"/>
      <c r="I12" s="468"/>
      <c r="J12" s="468"/>
      <c r="K12" s="468"/>
      <c r="L12" s="468"/>
      <c r="M12" s="469"/>
      <c r="N12" s="62"/>
      <c r="P12" s="24" t="s">
        <v>29</v>
      </c>
      <c r="Q12" s="538"/>
      <c r="R12" s="476"/>
      <c r="S12" s="23"/>
      <c r="U12" s="24"/>
      <c r="V12" s="404"/>
      <c r="W12" s="393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68"/>
      <c r="C13" s="468"/>
      <c r="D13" s="468"/>
      <c r="E13" s="468"/>
      <c r="F13" s="468"/>
      <c r="G13" s="468"/>
      <c r="H13" s="468"/>
      <c r="I13" s="468"/>
      <c r="J13" s="468"/>
      <c r="K13" s="468"/>
      <c r="L13" s="468"/>
      <c r="M13" s="469"/>
      <c r="N13" s="62"/>
      <c r="O13" s="26"/>
      <c r="P13" s="26" t="s">
        <v>31</v>
      </c>
      <c r="Q13" s="693"/>
      <c r="R13" s="4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68"/>
      <c r="C14" s="468"/>
      <c r="D14" s="468"/>
      <c r="E14" s="468"/>
      <c r="F14" s="468"/>
      <c r="G14" s="468"/>
      <c r="H14" s="468"/>
      <c r="I14" s="468"/>
      <c r="J14" s="468"/>
      <c r="K14" s="468"/>
      <c r="L14" s="468"/>
      <c r="M14" s="4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0" t="s">
        <v>33</v>
      </c>
      <c r="B15" s="468"/>
      <c r="C15" s="468"/>
      <c r="D15" s="468"/>
      <c r="E15" s="468"/>
      <c r="F15" s="468"/>
      <c r="G15" s="468"/>
      <c r="H15" s="468"/>
      <c r="I15" s="468"/>
      <c r="J15" s="468"/>
      <c r="K15" s="468"/>
      <c r="L15" s="468"/>
      <c r="M15" s="469"/>
      <c r="N15" s="63"/>
      <c r="P15" s="613" t="s">
        <v>34</v>
      </c>
      <c r="Q15" s="404"/>
      <c r="R15" s="404"/>
      <c r="S15" s="404"/>
      <c r="T15" s="4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14"/>
      <c r="Q16" s="614"/>
      <c r="R16" s="614"/>
      <c r="S16" s="614"/>
      <c r="T16" s="6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47" t="s">
        <v>37</v>
      </c>
      <c r="D17" s="439" t="s">
        <v>38</v>
      </c>
      <c r="E17" s="508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07"/>
      <c r="R17" s="507"/>
      <c r="S17" s="507"/>
      <c r="T17" s="508"/>
      <c r="U17" s="780" t="s">
        <v>50</v>
      </c>
      <c r="V17" s="469"/>
      <c r="W17" s="439" t="s">
        <v>51</v>
      </c>
      <c r="X17" s="439" t="s">
        <v>52</v>
      </c>
      <c r="Y17" s="781" t="s">
        <v>53</v>
      </c>
      <c r="Z17" s="439" t="s">
        <v>54</v>
      </c>
      <c r="AA17" s="640" t="s">
        <v>55</v>
      </c>
      <c r="AB17" s="640" t="s">
        <v>56</v>
      </c>
      <c r="AC17" s="640" t="s">
        <v>57</v>
      </c>
      <c r="AD17" s="640" t="s">
        <v>58</v>
      </c>
      <c r="AE17" s="730"/>
      <c r="AF17" s="731"/>
      <c r="AG17" s="519"/>
      <c r="BD17" s="626" t="s">
        <v>59</v>
      </c>
    </row>
    <row r="18" spans="1:68" ht="14.25" customHeight="1" x14ac:dyDescent="0.2">
      <c r="A18" s="440"/>
      <c r="B18" s="440"/>
      <c r="C18" s="440"/>
      <c r="D18" s="509"/>
      <c r="E18" s="511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09"/>
      <c r="Q18" s="510"/>
      <c r="R18" s="510"/>
      <c r="S18" s="510"/>
      <c r="T18" s="511"/>
      <c r="U18" s="378" t="s">
        <v>60</v>
      </c>
      <c r="V18" s="378" t="s">
        <v>61</v>
      </c>
      <c r="W18" s="440"/>
      <c r="X18" s="440"/>
      <c r="Y18" s="782"/>
      <c r="Z18" s="440"/>
      <c r="AA18" s="641"/>
      <c r="AB18" s="641"/>
      <c r="AC18" s="641"/>
      <c r="AD18" s="732"/>
      <c r="AE18" s="733"/>
      <c r="AF18" s="734"/>
      <c r="AG18" s="520"/>
      <c r="BD18" s="393"/>
    </row>
    <row r="19" spans="1:68" ht="27.75" customHeight="1" x14ac:dyDescent="0.2">
      <c r="A19" s="429" t="s">
        <v>62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48"/>
      <c r="AB19" s="48"/>
      <c r="AC19" s="48"/>
    </row>
    <row r="20" spans="1:68" ht="16.5" customHeight="1" x14ac:dyDescent="0.25">
      <c r="A20" s="425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5"/>
      <c r="AB20" s="375"/>
      <c r="AC20" s="375"/>
    </row>
    <row r="21" spans="1:68" ht="14.25" customHeight="1" x14ac:dyDescent="0.25">
      <c r="A21" s="418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87" t="s">
        <v>69</v>
      </c>
      <c r="Q23" s="388"/>
      <c r="R23" s="388"/>
      <c r="S23" s="388"/>
      <c r="T23" s="388"/>
      <c r="U23" s="388"/>
      <c r="V23" s="389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87" t="s">
        <v>69</v>
      </c>
      <c r="Q24" s="388"/>
      <c r="R24" s="388"/>
      <c r="S24" s="388"/>
      <c r="T24" s="388"/>
      <c r="U24" s="388"/>
      <c r="V24" s="389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customHeight="1" x14ac:dyDescent="0.25">
      <c r="A25" s="418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7" t="s">
        <v>75</v>
      </c>
      <c r="Q26" s="396"/>
      <c r="R26" s="396"/>
      <c r="S26" s="396"/>
      <c r="T26" s="397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96"/>
      <c r="R32" s="396"/>
      <c r="S32" s="396"/>
      <c r="T32" s="397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96"/>
      <c r="R33" s="396"/>
      <c r="S33" s="396"/>
      <c r="T33" s="397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7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4"/>
      <c r="P36" s="387" t="s">
        <v>69</v>
      </c>
      <c r="Q36" s="388"/>
      <c r="R36" s="388"/>
      <c r="S36" s="388"/>
      <c r="T36" s="388"/>
      <c r="U36" s="388"/>
      <c r="V36" s="389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4"/>
      <c r="P37" s="387" t="s">
        <v>69</v>
      </c>
      <c r="Q37" s="388"/>
      <c r="R37" s="388"/>
      <c r="S37" s="388"/>
      <c r="T37" s="388"/>
      <c r="U37" s="388"/>
      <c r="V37" s="389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customHeight="1" x14ac:dyDescent="0.25">
      <c r="A38" s="418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4"/>
      <c r="P40" s="387" t="s">
        <v>69</v>
      </c>
      <c r="Q40" s="388"/>
      <c r="R40" s="388"/>
      <c r="S40" s="388"/>
      <c r="T40" s="388"/>
      <c r="U40" s="388"/>
      <c r="V40" s="389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  <c r="P41" s="387" t="s">
        <v>69</v>
      </c>
      <c r="Q41" s="388"/>
      <c r="R41" s="388"/>
      <c r="S41" s="388"/>
      <c r="T41" s="388"/>
      <c r="U41" s="388"/>
      <c r="V41" s="389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customHeight="1" x14ac:dyDescent="0.25">
      <c r="A42" s="418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4"/>
      <c r="P44" s="387" t="s">
        <v>69</v>
      </c>
      <c r="Q44" s="388"/>
      <c r="R44" s="388"/>
      <c r="S44" s="388"/>
      <c r="T44" s="388"/>
      <c r="U44" s="388"/>
      <c r="V44" s="389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4"/>
      <c r="P45" s="387" t="s">
        <v>69</v>
      </c>
      <c r="Q45" s="388"/>
      <c r="R45" s="388"/>
      <c r="S45" s="388"/>
      <c r="T45" s="388"/>
      <c r="U45" s="388"/>
      <c r="V45" s="389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customHeight="1" x14ac:dyDescent="0.25">
      <c r="A46" s="418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4"/>
      <c r="P48" s="387" t="s">
        <v>69</v>
      </c>
      <c r="Q48" s="388"/>
      <c r="R48" s="388"/>
      <c r="S48" s="388"/>
      <c r="T48" s="388"/>
      <c r="U48" s="388"/>
      <c r="V48" s="389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4"/>
      <c r="P49" s="387" t="s">
        <v>69</v>
      </c>
      <c r="Q49" s="388"/>
      <c r="R49" s="388"/>
      <c r="S49" s="388"/>
      <c r="T49" s="388"/>
      <c r="U49" s="388"/>
      <c r="V49" s="389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customHeight="1" x14ac:dyDescent="0.2">
      <c r="A50" s="429" t="s">
        <v>107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48"/>
      <c r="AB50" s="48"/>
      <c r="AC50" s="48"/>
    </row>
    <row r="51" spans="1:68" ht="16.5" customHeight="1" x14ac:dyDescent="0.25">
      <c r="A51" s="425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5"/>
      <c r="AB51" s="375"/>
      <c r="AC51" s="375"/>
    </row>
    <row r="52" spans="1:68" ht="14.25" customHeight="1" x14ac:dyDescent="0.25">
      <c r="A52" s="418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4"/>
      <c r="V53" s="34"/>
      <c r="W53" s="35" t="s">
        <v>68</v>
      </c>
      <c r="X53" s="381">
        <v>0</v>
      </c>
      <c r="Y53" s="382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2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4"/>
      <c r="P59" s="387" t="s">
        <v>69</v>
      </c>
      <c r="Q59" s="388"/>
      <c r="R59" s="388"/>
      <c r="S59" s="388"/>
      <c r="T59" s="388"/>
      <c r="U59" s="388"/>
      <c r="V59" s="389"/>
      <c r="W59" s="37" t="s">
        <v>70</v>
      </c>
      <c r="X59" s="383">
        <f>IFERROR(X53/H53,"0")+IFERROR(X54/H54,"0")+IFERROR(X55/H55,"0")+IFERROR(X56/H56,"0")+IFERROR(X57/H57,"0")+IFERROR(X58/H58,"0")</f>
        <v>0</v>
      </c>
      <c r="Y59" s="383">
        <f>IFERROR(Y53/H53,"0")+IFERROR(Y54/H54,"0")+IFERROR(Y55/H55,"0")+IFERROR(Y56/H56,"0")+IFERROR(Y57/H57,"0")+IFERROR(Y58/H58,"0")</f>
        <v>0</v>
      </c>
      <c r="Z59" s="383">
        <f>IFERROR(IF(Z53="",0,Z53),"0")+IFERROR(IF(Z54="",0,Z54),"0")+IFERROR(IF(Z55="",0,Z55),"0")+IFERROR(IF(Z56="",0,Z56),"0")+IFERROR(IF(Z57="",0,Z57),"0")+IFERROR(IF(Z58="",0,Z58),"0")</f>
        <v>0</v>
      </c>
      <c r="AA59" s="384"/>
      <c r="AB59" s="384"/>
      <c r="AC59" s="384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4"/>
      <c r="P60" s="387" t="s">
        <v>69</v>
      </c>
      <c r="Q60" s="388"/>
      <c r="R60" s="388"/>
      <c r="S60" s="388"/>
      <c r="T60" s="388"/>
      <c r="U60" s="388"/>
      <c r="V60" s="389"/>
      <c r="W60" s="37" t="s">
        <v>68</v>
      </c>
      <c r="X60" s="383">
        <f>IFERROR(SUM(X53:X58),"0")</f>
        <v>0</v>
      </c>
      <c r="Y60" s="383">
        <f>IFERROR(SUM(Y53:Y58),"0")</f>
        <v>0</v>
      </c>
      <c r="Z60" s="37"/>
      <c r="AA60" s="384"/>
      <c r="AB60" s="384"/>
      <c r="AC60" s="384"/>
    </row>
    <row r="61" spans="1:68" ht="14.25" customHeight="1" x14ac:dyDescent="0.25">
      <c r="A61" s="418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2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4"/>
      <c r="P64" s="387" t="s">
        <v>69</v>
      </c>
      <c r="Q64" s="388"/>
      <c r="R64" s="388"/>
      <c r="S64" s="388"/>
      <c r="T64" s="388"/>
      <c r="U64" s="388"/>
      <c r="V64" s="389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4"/>
      <c r="P65" s="387" t="s">
        <v>69</v>
      </c>
      <c r="Q65" s="388"/>
      <c r="R65" s="388"/>
      <c r="S65" s="388"/>
      <c r="T65" s="388"/>
      <c r="U65" s="388"/>
      <c r="V65" s="389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customHeight="1" x14ac:dyDescent="0.25">
      <c r="A66" s="425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5"/>
      <c r="AB66" s="375"/>
      <c r="AC66" s="375"/>
    </row>
    <row r="67" spans="1:68" ht="14.25" customHeight="1" x14ac:dyDescent="0.25">
      <c r="A67" s="418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90">
        <v>4680115881426</v>
      </c>
      <c r="E68" s="391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90">
        <v>4680115881426</v>
      </c>
      <c r="E69" s="391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4"/>
      <c r="V69" s="34"/>
      <c r="W69" s="35" t="s">
        <v>68</v>
      </c>
      <c r="X69" s="381">
        <v>0</v>
      </c>
      <c r="Y69" s="382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0">
        <v>4680115880283</v>
      </c>
      <c r="E70" s="391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0">
        <v>4680115882720</v>
      </c>
      <c r="E71" s="391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90">
        <v>4680115881525</v>
      </c>
      <c r="E72" s="391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7" t="s">
        <v>139</v>
      </c>
      <c r="Q72" s="396"/>
      <c r="R72" s="396"/>
      <c r="S72" s="396"/>
      <c r="T72" s="397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90">
        <v>4680115881419</v>
      </c>
      <c r="E73" s="391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6"/>
      <c r="R73" s="396"/>
      <c r="S73" s="396"/>
      <c r="T73" s="397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2"/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4"/>
      <c r="P74" s="387" t="s">
        <v>69</v>
      </c>
      <c r="Q74" s="388"/>
      <c r="R74" s="388"/>
      <c r="S74" s="388"/>
      <c r="T74" s="388"/>
      <c r="U74" s="388"/>
      <c r="V74" s="389"/>
      <c r="W74" s="37" t="s">
        <v>70</v>
      </c>
      <c r="X74" s="383">
        <f>IFERROR(X68/H68,"0")+IFERROR(X69/H69,"0")+IFERROR(X70/H70,"0")+IFERROR(X71/H71,"0")+IFERROR(X72/H72,"0")+IFERROR(X73/H73,"0")</f>
        <v>0</v>
      </c>
      <c r="Y74" s="383">
        <f>IFERROR(Y68/H68,"0")+IFERROR(Y69/H69,"0")+IFERROR(Y70/H70,"0")+IFERROR(Y71/H71,"0")+IFERROR(Y72/H72,"0")+IFERROR(Y73/H73,"0")</f>
        <v>0</v>
      </c>
      <c r="Z74" s="383">
        <f>IFERROR(IF(Z68="",0,Z68),"0")+IFERROR(IF(Z69="",0,Z69),"0")+IFERROR(IF(Z70="",0,Z70),"0")+IFERROR(IF(Z71="",0,Z71),"0")+IFERROR(IF(Z72="",0,Z72),"0")+IFERROR(IF(Z73="",0,Z73),"0")</f>
        <v>0</v>
      </c>
      <c r="AA74" s="384"/>
      <c r="AB74" s="384"/>
      <c r="AC74" s="384"/>
    </row>
    <row r="75" spans="1:68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394"/>
      <c r="P75" s="387" t="s">
        <v>69</v>
      </c>
      <c r="Q75" s="388"/>
      <c r="R75" s="388"/>
      <c r="S75" s="388"/>
      <c r="T75" s="388"/>
      <c r="U75" s="388"/>
      <c r="V75" s="389"/>
      <c r="W75" s="37" t="s">
        <v>68</v>
      </c>
      <c r="X75" s="383">
        <f>IFERROR(SUM(X68:X73),"0")</f>
        <v>0</v>
      </c>
      <c r="Y75" s="383">
        <f>IFERROR(SUM(Y68:Y73),"0")</f>
        <v>0</v>
      </c>
      <c r="Z75" s="37"/>
      <c r="AA75" s="384"/>
      <c r="AB75" s="384"/>
      <c r="AC75" s="384"/>
    </row>
    <row r="76" spans="1:68" ht="14.25" customHeight="1" x14ac:dyDescent="0.25">
      <c r="A76" s="418" t="s">
        <v>142</v>
      </c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90">
        <v>4680115881440</v>
      </c>
      <c r="E77" s="391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6"/>
      <c r="R77" s="396"/>
      <c r="S77" s="396"/>
      <c r="T77" s="397"/>
      <c r="U77" s="34"/>
      <c r="V77" s="34"/>
      <c r="W77" s="35" t="s">
        <v>68</v>
      </c>
      <c r="X77" s="381">
        <v>0</v>
      </c>
      <c r="Y77" s="382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90">
        <v>4680115881433</v>
      </c>
      <c r="E78" s="391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6"/>
      <c r="R78" s="396"/>
      <c r="S78" s="396"/>
      <c r="T78" s="397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2"/>
      <c r="B79" s="393"/>
      <c r="C79" s="393"/>
      <c r="D79" s="393"/>
      <c r="E79" s="393"/>
      <c r="F79" s="393"/>
      <c r="G79" s="393"/>
      <c r="H79" s="393"/>
      <c r="I79" s="393"/>
      <c r="J79" s="393"/>
      <c r="K79" s="393"/>
      <c r="L79" s="393"/>
      <c r="M79" s="393"/>
      <c r="N79" s="393"/>
      <c r="O79" s="394"/>
      <c r="P79" s="387" t="s">
        <v>69</v>
      </c>
      <c r="Q79" s="388"/>
      <c r="R79" s="388"/>
      <c r="S79" s="388"/>
      <c r="T79" s="388"/>
      <c r="U79" s="388"/>
      <c r="V79" s="389"/>
      <c r="W79" s="37" t="s">
        <v>70</v>
      </c>
      <c r="X79" s="383">
        <f>IFERROR(X77/H77,"0")+IFERROR(X78/H78,"0")</f>
        <v>0</v>
      </c>
      <c r="Y79" s="383">
        <f>IFERROR(Y77/H77,"0")+IFERROR(Y78/H78,"0")</f>
        <v>0</v>
      </c>
      <c r="Z79" s="383">
        <f>IFERROR(IF(Z77="",0,Z77),"0")+IFERROR(IF(Z78="",0,Z78),"0")</f>
        <v>0</v>
      </c>
      <c r="AA79" s="384"/>
      <c r="AB79" s="384"/>
      <c r="AC79" s="384"/>
    </row>
    <row r="80" spans="1:68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394"/>
      <c r="P80" s="387" t="s">
        <v>69</v>
      </c>
      <c r="Q80" s="388"/>
      <c r="R80" s="388"/>
      <c r="S80" s="388"/>
      <c r="T80" s="388"/>
      <c r="U80" s="388"/>
      <c r="V80" s="389"/>
      <c r="W80" s="37" t="s">
        <v>68</v>
      </c>
      <c r="X80" s="383">
        <f>IFERROR(SUM(X77:X78),"0")</f>
        <v>0</v>
      </c>
      <c r="Y80" s="383">
        <f>IFERROR(SUM(Y77:Y78),"0")</f>
        <v>0</v>
      </c>
      <c r="Z80" s="37"/>
      <c r="AA80" s="384"/>
      <c r="AB80" s="384"/>
      <c r="AC80" s="384"/>
    </row>
    <row r="81" spans="1:68" ht="14.25" customHeight="1" x14ac:dyDescent="0.25">
      <c r="A81" s="418" t="s">
        <v>63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373"/>
      <c r="AB81" s="373"/>
      <c r="AC81" s="373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90">
        <v>4680115885066</v>
      </c>
      <c r="E82" s="391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6"/>
      <c r="R82" s="396"/>
      <c r="S82" s="396"/>
      <c r="T82" s="397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customHeight="1" x14ac:dyDescent="0.25">
      <c r="A83" s="54" t="s">
        <v>150</v>
      </c>
      <c r="B83" s="54" t="s">
        <v>151</v>
      </c>
      <c r="C83" s="31">
        <v>4301031243</v>
      </c>
      <c r="D83" s="390">
        <v>4680115885073</v>
      </c>
      <c r="E83" s="391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6"/>
      <c r="R83" s="396"/>
      <c r="S83" s="396"/>
      <c r="T83" s="397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90">
        <v>4680115885042</v>
      </c>
      <c r="E84" s="391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154</v>
      </c>
      <c r="B85" s="54" t="s">
        <v>155</v>
      </c>
      <c r="C85" s="31">
        <v>4301031241</v>
      </c>
      <c r="D85" s="390">
        <v>4680115885059</v>
      </c>
      <c r="E85" s="391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6"/>
      <c r="R85" s="396"/>
      <c r="S85" s="396"/>
      <c r="T85" s="397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156</v>
      </c>
      <c r="B86" s="54" t="s">
        <v>157</v>
      </c>
      <c r="C86" s="31">
        <v>4301031315</v>
      </c>
      <c r="D86" s="390">
        <v>4680115885080</v>
      </c>
      <c r="E86" s="391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3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4301031316</v>
      </c>
      <c r="D87" s="390">
        <v>4680115885097</v>
      </c>
      <c r="E87" s="391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6"/>
      <c r="R87" s="396"/>
      <c r="S87" s="396"/>
      <c r="T87" s="397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2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4"/>
      <c r="P88" s="387" t="s">
        <v>69</v>
      </c>
      <c r="Q88" s="388"/>
      <c r="R88" s="388"/>
      <c r="S88" s="388"/>
      <c r="T88" s="388"/>
      <c r="U88" s="388"/>
      <c r="V88" s="389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4"/>
      <c r="P89" s="387" t="s">
        <v>69</v>
      </c>
      <c r="Q89" s="388"/>
      <c r="R89" s="388"/>
      <c r="S89" s="388"/>
      <c r="T89" s="388"/>
      <c r="U89" s="388"/>
      <c r="V89" s="389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customHeight="1" x14ac:dyDescent="0.25">
      <c r="A90" s="418" t="s">
        <v>71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373"/>
      <c r="AB90" s="373"/>
      <c r="AC90" s="373"/>
    </row>
    <row r="91" spans="1:68" ht="16.5" customHeight="1" x14ac:dyDescent="0.25">
      <c r="A91" s="54" t="s">
        <v>160</v>
      </c>
      <c r="B91" s="54" t="s">
        <v>161</v>
      </c>
      <c r="C91" s="31">
        <v>4301051827</v>
      </c>
      <c r="D91" s="390">
        <v>4680115884403</v>
      </c>
      <c r="E91" s="391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7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6"/>
      <c r="R91" s="396"/>
      <c r="S91" s="396"/>
      <c r="T91" s="397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390">
        <v>4680115884311</v>
      </c>
      <c r="E92" s="391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5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6"/>
      <c r="R92" s="396"/>
      <c r="S92" s="396"/>
      <c r="T92" s="397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87" t="s">
        <v>69</v>
      </c>
      <c r="Q93" s="388"/>
      <c r="R93" s="388"/>
      <c r="S93" s="388"/>
      <c r="T93" s="388"/>
      <c r="U93" s="388"/>
      <c r="V93" s="389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4"/>
      <c r="P94" s="387" t="s">
        <v>69</v>
      </c>
      <c r="Q94" s="388"/>
      <c r="R94" s="388"/>
      <c r="S94" s="388"/>
      <c r="T94" s="388"/>
      <c r="U94" s="388"/>
      <c r="V94" s="389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customHeight="1" x14ac:dyDescent="0.25">
      <c r="A95" s="418" t="s">
        <v>164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373"/>
      <c r="AB95" s="373"/>
      <c r="AC95" s="373"/>
    </row>
    <row r="96" spans="1:68" ht="27" customHeight="1" x14ac:dyDescent="0.25">
      <c r="A96" s="54" t="s">
        <v>165</v>
      </c>
      <c r="B96" s="54" t="s">
        <v>166</v>
      </c>
      <c r="C96" s="31">
        <v>4301060366</v>
      </c>
      <c r="D96" s="390">
        <v>4680115881532</v>
      </c>
      <c r="E96" s="391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6"/>
      <c r="R96" s="396"/>
      <c r="S96" s="396"/>
      <c r="T96" s="397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90">
        <v>4680115881532</v>
      </c>
      <c r="E97" s="391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168</v>
      </c>
      <c r="B98" s="54" t="s">
        <v>169</v>
      </c>
      <c r="C98" s="31">
        <v>4301060351</v>
      </c>
      <c r="D98" s="390">
        <v>4680115881464</v>
      </c>
      <c r="E98" s="391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7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6"/>
      <c r="R98" s="396"/>
      <c r="S98" s="396"/>
      <c r="T98" s="397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2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394"/>
      <c r="P99" s="387" t="s">
        <v>69</v>
      </c>
      <c r="Q99" s="388"/>
      <c r="R99" s="388"/>
      <c r="S99" s="388"/>
      <c r="T99" s="388"/>
      <c r="U99" s="388"/>
      <c r="V99" s="389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4"/>
      <c r="P100" s="387" t="s">
        <v>69</v>
      </c>
      <c r="Q100" s="388"/>
      <c r="R100" s="388"/>
      <c r="S100" s="388"/>
      <c r="T100" s="388"/>
      <c r="U100" s="388"/>
      <c r="V100" s="389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customHeight="1" x14ac:dyDescent="0.25">
      <c r="A101" s="425" t="s">
        <v>170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93"/>
      <c r="AA101" s="375"/>
      <c r="AB101" s="375"/>
      <c r="AC101" s="375"/>
    </row>
    <row r="102" spans="1:68" ht="14.25" customHeight="1" x14ac:dyDescent="0.25">
      <c r="A102" s="418" t="s">
        <v>109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90">
        <v>4680115881327</v>
      </c>
      <c r="E103" s="391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6"/>
      <c r="R103" s="396"/>
      <c r="S103" s="396"/>
      <c r="T103" s="397"/>
      <c r="U103" s="34"/>
      <c r="V103" s="34"/>
      <c r="W103" s="35" t="s">
        <v>68</v>
      </c>
      <c r="X103" s="381">
        <v>0</v>
      </c>
      <c r="Y103" s="38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174</v>
      </c>
      <c r="B104" s="54" t="s">
        <v>175</v>
      </c>
      <c r="C104" s="31">
        <v>4301011476</v>
      </c>
      <c r="D104" s="390">
        <v>4680115881518</v>
      </c>
      <c r="E104" s="391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6"/>
      <c r="R104" s="396"/>
      <c r="S104" s="396"/>
      <c r="T104" s="397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90">
        <v>4680115881303</v>
      </c>
      <c r="E105" s="391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6"/>
      <c r="R105" s="396"/>
      <c r="S105" s="396"/>
      <c r="T105" s="397"/>
      <c r="U105" s="34"/>
      <c r="V105" s="34"/>
      <c r="W105" s="35" t="s">
        <v>68</v>
      </c>
      <c r="X105" s="381">
        <v>0</v>
      </c>
      <c r="Y105" s="38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392"/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4"/>
      <c r="P106" s="387" t="s">
        <v>69</v>
      </c>
      <c r="Q106" s="388"/>
      <c r="R106" s="388"/>
      <c r="S106" s="388"/>
      <c r="T106" s="388"/>
      <c r="U106" s="388"/>
      <c r="V106" s="389"/>
      <c r="W106" s="37" t="s">
        <v>70</v>
      </c>
      <c r="X106" s="383">
        <f>IFERROR(X103/H103,"0")+IFERROR(X104/H104,"0")+IFERROR(X105/H105,"0")</f>
        <v>0</v>
      </c>
      <c r="Y106" s="383">
        <f>IFERROR(Y103/H103,"0")+IFERROR(Y104/H104,"0")+IFERROR(Y105/H105,"0")</f>
        <v>0</v>
      </c>
      <c r="Z106" s="383">
        <f>IFERROR(IF(Z103="",0,Z103),"0")+IFERROR(IF(Z104="",0,Z104),"0")+IFERROR(IF(Z105="",0,Z105),"0")</f>
        <v>0</v>
      </c>
      <c r="AA106" s="384"/>
      <c r="AB106" s="384"/>
      <c r="AC106" s="384"/>
    </row>
    <row r="107" spans="1:68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4"/>
      <c r="P107" s="387" t="s">
        <v>69</v>
      </c>
      <c r="Q107" s="388"/>
      <c r="R107" s="388"/>
      <c r="S107" s="388"/>
      <c r="T107" s="388"/>
      <c r="U107" s="388"/>
      <c r="V107" s="389"/>
      <c r="W107" s="37" t="s">
        <v>68</v>
      </c>
      <c r="X107" s="383">
        <f>IFERROR(SUM(X103:X105),"0")</f>
        <v>0</v>
      </c>
      <c r="Y107" s="383">
        <f>IFERROR(SUM(Y103:Y105),"0")</f>
        <v>0</v>
      </c>
      <c r="Z107" s="37"/>
      <c r="AA107" s="384"/>
      <c r="AB107" s="384"/>
      <c r="AC107" s="384"/>
    </row>
    <row r="108" spans="1:68" ht="14.25" customHeight="1" x14ac:dyDescent="0.25">
      <c r="A108" s="418" t="s">
        <v>71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373"/>
      <c r="AB108" s="373"/>
      <c r="AC108" s="373"/>
    </row>
    <row r="109" spans="1:68" ht="27" customHeight="1" x14ac:dyDescent="0.25">
      <c r="A109" s="54" t="s">
        <v>178</v>
      </c>
      <c r="B109" s="54" t="s">
        <v>179</v>
      </c>
      <c r="C109" s="31">
        <v>4301051437</v>
      </c>
      <c r="D109" s="390">
        <v>4607091386967</v>
      </c>
      <c r="E109" s="391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6"/>
      <c r="R109" s="396"/>
      <c r="S109" s="396"/>
      <c r="T109" s="397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90">
        <v>4607091386967</v>
      </c>
      <c r="E110" s="391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6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34"/>
      <c r="V110" s="34"/>
      <c r="W110" s="35" t="s">
        <v>68</v>
      </c>
      <c r="X110" s="381">
        <v>0</v>
      </c>
      <c r="Y110" s="38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90">
        <v>4607091385731</v>
      </c>
      <c r="E111" s="391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6"/>
      <c r="R111" s="396"/>
      <c r="S111" s="396"/>
      <c r="T111" s="397"/>
      <c r="U111" s="34"/>
      <c r="V111" s="34"/>
      <c r="W111" s="35" t="s">
        <v>68</v>
      </c>
      <c r="X111" s="381">
        <v>0</v>
      </c>
      <c r="Y111" s="38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183</v>
      </c>
      <c r="B112" s="54" t="s">
        <v>184</v>
      </c>
      <c r="C112" s="31">
        <v>4301051438</v>
      </c>
      <c r="D112" s="390">
        <v>4680115880894</v>
      </c>
      <c r="E112" s="391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6"/>
      <c r="R112" s="396"/>
      <c r="S112" s="396"/>
      <c r="T112" s="397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185</v>
      </c>
      <c r="B113" s="54" t="s">
        <v>186</v>
      </c>
      <c r="C113" s="31">
        <v>4301051439</v>
      </c>
      <c r="D113" s="390">
        <v>4680115880214</v>
      </c>
      <c r="E113" s="391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6"/>
      <c r="R113" s="396"/>
      <c r="S113" s="396"/>
      <c r="T113" s="397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2"/>
      <c r="B114" s="393"/>
      <c r="C114" s="393"/>
      <c r="D114" s="393"/>
      <c r="E114" s="393"/>
      <c r="F114" s="393"/>
      <c r="G114" s="393"/>
      <c r="H114" s="393"/>
      <c r="I114" s="393"/>
      <c r="J114" s="393"/>
      <c r="K114" s="393"/>
      <c r="L114" s="393"/>
      <c r="M114" s="393"/>
      <c r="N114" s="393"/>
      <c r="O114" s="394"/>
      <c r="P114" s="387" t="s">
        <v>69</v>
      </c>
      <c r="Q114" s="388"/>
      <c r="R114" s="388"/>
      <c r="S114" s="388"/>
      <c r="T114" s="388"/>
      <c r="U114" s="388"/>
      <c r="V114" s="389"/>
      <c r="W114" s="37" t="s">
        <v>70</v>
      </c>
      <c r="X114" s="383">
        <f>IFERROR(X109/H109,"0")+IFERROR(X110/H110,"0")+IFERROR(X111/H111,"0")+IFERROR(X112/H112,"0")+IFERROR(X113/H113,"0")</f>
        <v>0</v>
      </c>
      <c r="Y114" s="383">
        <f>IFERROR(Y109/H109,"0")+IFERROR(Y110/H110,"0")+IFERROR(Y111/H111,"0")+IFERROR(Y112/H112,"0")+IFERROR(Y113/H113,"0")</f>
        <v>0</v>
      </c>
      <c r="Z114" s="383">
        <f>IFERROR(IF(Z109="",0,Z109),"0")+IFERROR(IF(Z110="",0,Z110),"0")+IFERROR(IF(Z111="",0,Z111),"0")+IFERROR(IF(Z112="",0,Z112),"0")+IFERROR(IF(Z113="",0,Z113),"0")</f>
        <v>0</v>
      </c>
      <c r="AA114" s="384"/>
      <c r="AB114" s="384"/>
      <c r="AC114" s="384"/>
    </row>
    <row r="115" spans="1:68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4"/>
      <c r="P115" s="387" t="s">
        <v>69</v>
      </c>
      <c r="Q115" s="388"/>
      <c r="R115" s="388"/>
      <c r="S115" s="388"/>
      <c r="T115" s="388"/>
      <c r="U115" s="388"/>
      <c r="V115" s="389"/>
      <c r="W115" s="37" t="s">
        <v>68</v>
      </c>
      <c r="X115" s="383">
        <f>IFERROR(SUM(X109:X113),"0")</f>
        <v>0</v>
      </c>
      <c r="Y115" s="383">
        <f>IFERROR(SUM(Y109:Y113),"0")</f>
        <v>0</v>
      </c>
      <c r="Z115" s="37"/>
      <c r="AA115" s="384"/>
      <c r="AB115" s="384"/>
      <c r="AC115" s="384"/>
    </row>
    <row r="116" spans="1:68" ht="16.5" customHeight="1" x14ac:dyDescent="0.25">
      <c r="A116" s="425" t="s">
        <v>187</v>
      </c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/>
      <c r="X116" s="393"/>
      <c r="Y116" s="393"/>
      <c r="Z116" s="393"/>
      <c r="AA116" s="375"/>
      <c r="AB116" s="375"/>
      <c r="AC116" s="375"/>
    </row>
    <row r="117" spans="1:68" ht="14.25" customHeight="1" x14ac:dyDescent="0.25">
      <c r="A117" s="418" t="s">
        <v>109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3"/>
      <c r="AB117" s="373"/>
      <c r="AC117" s="373"/>
    </row>
    <row r="118" spans="1:68" ht="16.5" customHeight="1" x14ac:dyDescent="0.25">
      <c r="A118" s="54" t="s">
        <v>188</v>
      </c>
      <c r="B118" s="54" t="s">
        <v>189</v>
      </c>
      <c r="C118" s="31">
        <v>4301011514</v>
      </c>
      <c r="D118" s="390">
        <v>4680115882133</v>
      </c>
      <c r="E118" s="391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6"/>
      <c r="R118" s="396"/>
      <c r="S118" s="396"/>
      <c r="T118" s="397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90">
        <v>4680115882133</v>
      </c>
      <c r="E119" s="391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34"/>
      <c r="V119" s="34"/>
      <c r="W119" s="35" t="s">
        <v>68</v>
      </c>
      <c r="X119" s="381">
        <v>0</v>
      </c>
      <c r="Y119" s="38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192</v>
      </c>
      <c r="C120" s="31">
        <v>4301011417</v>
      </c>
      <c r="D120" s="390">
        <v>4680115880269</v>
      </c>
      <c r="E120" s="391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6"/>
      <c r="R120" s="396"/>
      <c r="S120" s="396"/>
      <c r="T120" s="397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90">
        <v>4680115880429</v>
      </c>
      <c r="E121" s="391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6"/>
      <c r="R121" s="396"/>
      <c r="S121" s="396"/>
      <c r="T121" s="397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195</v>
      </c>
      <c r="B122" s="54" t="s">
        <v>196</v>
      </c>
      <c r="C122" s="31">
        <v>4301011462</v>
      </c>
      <c r="D122" s="390">
        <v>4680115881457</v>
      </c>
      <c r="E122" s="391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6"/>
      <c r="R122" s="396"/>
      <c r="S122" s="396"/>
      <c r="T122" s="397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2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4"/>
      <c r="P123" s="387" t="s">
        <v>69</v>
      </c>
      <c r="Q123" s="388"/>
      <c r="R123" s="388"/>
      <c r="S123" s="388"/>
      <c r="T123" s="388"/>
      <c r="U123" s="388"/>
      <c r="V123" s="389"/>
      <c r="W123" s="37" t="s">
        <v>70</v>
      </c>
      <c r="X123" s="383">
        <f>IFERROR(X118/H118,"0")+IFERROR(X119/H119,"0")+IFERROR(X120/H120,"0")+IFERROR(X121/H121,"0")+IFERROR(X122/H122,"0")</f>
        <v>0</v>
      </c>
      <c r="Y123" s="383">
        <f>IFERROR(Y118/H118,"0")+IFERROR(Y119/H119,"0")+IFERROR(Y120/H120,"0")+IFERROR(Y121/H121,"0")+IFERROR(Y122/H122,"0")</f>
        <v>0</v>
      </c>
      <c r="Z123" s="383">
        <f>IFERROR(IF(Z118="",0,Z118),"0")+IFERROR(IF(Z119="",0,Z119),"0")+IFERROR(IF(Z120="",0,Z120),"0")+IFERROR(IF(Z121="",0,Z121),"0")+IFERROR(IF(Z122="",0,Z122),"0")</f>
        <v>0</v>
      </c>
      <c r="AA123" s="384"/>
      <c r="AB123" s="384"/>
      <c r="AC123" s="384"/>
    </row>
    <row r="124" spans="1:68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4"/>
      <c r="P124" s="387" t="s">
        <v>69</v>
      </c>
      <c r="Q124" s="388"/>
      <c r="R124" s="388"/>
      <c r="S124" s="388"/>
      <c r="T124" s="388"/>
      <c r="U124" s="388"/>
      <c r="V124" s="389"/>
      <c r="W124" s="37" t="s">
        <v>68</v>
      </c>
      <c r="X124" s="383">
        <f>IFERROR(SUM(X118:X122),"0")</f>
        <v>0</v>
      </c>
      <c r="Y124" s="383">
        <f>IFERROR(SUM(Y118:Y122),"0")</f>
        <v>0</v>
      </c>
      <c r="Z124" s="37"/>
      <c r="AA124" s="384"/>
      <c r="AB124" s="384"/>
      <c r="AC124" s="384"/>
    </row>
    <row r="125" spans="1:68" ht="14.25" customHeight="1" x14ac:dyDescent="0.25">
      <c r="A125" s="418" t="s">
        <v>142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390">
        <v>4680115881488</v>
      </c>
      <c r="E126" s="391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6"/>
      <c r="R126" s="396"/>
      <c r="S126" s="396"/>
      <c r="T126" s="397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199</v>
      </c>
      <c r="B127" s="54" t="s">
        <v>200</v>
      </c>
      <c r="C127" s="31">
        <v>4301020258</v>
      </c>
      <c r="D127" s="390">
        <v>4680115882775</v>
      </c>
      <c r="E127" s="391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6"/>
      <c r="R127" s="396"/>
      <c r="S127" s="396"/>
      <c r="T127" s="397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201</v>
      </c>
      <c r="B128" s="54" t="s">
        <v>202</v>
      </c>
      <c r="C128" s="31">
        <v>4301020217</v>
      </c>
      <c r="D128" s="390">
        <v>4680115880658</v>
      </c>
      <c r="E128" s="391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6"/>
      <c r="R128" s="396"/>
      <c r="S128" s="396"/>
      <c r="T128" s="397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4"/>
      <c r="P129" s="387" t="s">
        <v>69</v>
      </c>
      <c r="Q129" s="388"/>
      <c r="R129" s="388"/>
      <c r="S129" s="388"/>
      <c r="T129" s="388"/>
      <c r="U129" s="388"/>
      <c r="V129" s="389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4"/>
      <c r="P130" s="387" t="s">
        <v>69</v>
      </c>
      <c r="Q130" s="388"/>
      <c r="R130" s="388"/>
      <c r="S130" s="388"/>
      <c r="T130" s="388"/>
      <c r="U130" s="388"/>
      <c r="V130" s="389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customHeight="1" x14ac:dyDescent="0.25">
      <c r="A131" s="418" t="s">
        <v>71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373"/>
      <c r="AB131" s="373"/>
      <c r="AC131" s="373"/>
    </row>
    <row r="132" spans="1:68" ht="16.5" customHeight="1" x14ac:dyDescent="0.25">
      <c r="A132" s="54" t="s">
        <v>203</v>
      </c>
      <c r="B132" s="54" t="s">
        <v>204</v>
      </c>
      <c r="C132" s="31">
        <v>4301051360</v>
      </c>
      <c r="D132" s="390">
        <v>4607091385168</v>
      </c>
      <c r="E132" s="391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6"/>
      <c r="R132" s="396"/>
      <c r="S132" s="396"/>
      <c r="T132" s="397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90">
        <v>4607091385168</v>
      </c>
      <c r="E133" s="391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6"/>
      <c r="R133" s="396"/>
      <c r="S133" s="396"/>
      <c r="T133" s="397"/>
      <c r="U133" s="34"/>
      <c r="V133" s="34"/>
      <c r="W133" s="35" t="s">
        <v>68</v>
      </c>
      <c r="X133" s="381">
        <v>0</v>
      </c>
      <c r="Y133" s="382">
        <f t="shared" si="21"/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16.5" customHeight="1" x14ac:dyDescent="0.25">
      <c r="A134" s="54" t="s">
        <v>206</v>
      </c>
      <c r="B134" s="54" t="s">
        <v>207</v>
      </c>
      <c r="C134" s="31">
        <v>4301051362</v>
      </c>
      <c r="D134" s="390">
        <v>4607091383256</v>
      </c>
      <c r="E134" s="391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6"/>
      <c r="R134" s="396"/>
      <c r="S134" s="396"/>
      <c r="T134" s="397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90">
        <v>4607091385748</v>
      </c>
      <c r="E135" s="391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6"/>
      <c r="R135" s="396"/>
      <c r="S135" s="396"/>
      <c r="T135" s="397"/>
      <c r="U135" s="34"/>
      <c r="V135" s="34"/>
      <c r="W135" s="35" t="s">
        <v>68</v>
      </c>
      <c r="X135" s="381">
        <v>0</v>
      </c>
      <c r="Y135" s="382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390">
        <v>4680115884533</v>
      </c>
      <c r="E136" s="391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6"/>
      <c r="R136" s="396"/>
      <c r="S136" s="396"/>
      <c r="T136" s="397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212</v>
      </c>
      <c r="B137" s="54" t="s">
        <v>213</v>
      </c>
      <c r="C137" s="31">
        <v>4301051480</v>
      </c>
      <c r="D137" s="390">
        <v>4680115882645</v>
      </c>
      <c r="E137" s="391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6"/>
      <c r="R137" s="396"/>
      <c r="S137" s="396"/>
      <c r="T137" s="397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4"/>
      <c r="P138" s="387" t="s">
        <v>69</v>
      </c>
      <c r="Q138" s="388"/>
      <c r="R138" s="388"/>
      <c r="S138" s="388"/>
      <c r="T138" s="388"/>
      <c r="U138" s="388"/>
      <c r="V138" s="389"/>
      <c r="W138" s="37" t="s">
        <v>70</v>
      </c>
      <c r="X138" s="383">
        <f>IFERROR(X132/H132,"0")+IFERROR(X133/H133,"0")+IFERROR(X134/H134,"0")+IFERROR(X135/H135,"0")+IFERROR(X136/H136,"0")+IFERROR(X137/H137,"0")</f>
        <v>0</v>
      </c>
      <c r="Y138" s="383">
        <f>IFERROR(Y132/H132,"0")+IFERROR(Y133/H133,"0")+IFERROR(Y134/H134,"0")+IFERROR(Y135/H135,"0")+IFERROR(Y136/H136,"0")+IFERROR(Y137/H137,"0")</f>
        <v>0</v>
      </c>
      <c r="Z138" s="383">
        <f>IFERROR(IF(Z132="",0,Z132),"0")+IFERROR(IF(Z133="",0,Z133),"0")+IFERROR(IF(Z134="",0,Z134),"0")+IFERROR(IF(Z135="",0,Z135),"0")+IFERROR(IF(Z136="",0,Z136),"0")+IFERROR(IF(Z137="",0,Z137),"0")</f>
        <v>0</v>
      </c>
      <c r="AA138" s="384"/>
      <c r="AB138" s="384"/>
      <c r="AC138" s="384"/>
    </row>
    <row r="139" spans="1:68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4"/>
      <c r="P139" s="387" t="s">
        <v>69</v>
      </c>
      <c r="Q139" s="388"/>
      <c r="R139" s="388"/>
      <c r="S139" s="388"/>
      <c r="T139" s="388"/>
      <c r="U139" s="388"/>
      <c r="V139" s="389"/>
      <c r="W139" s="37" t="s">
        <v>68</v>
      </c>
      <c r="X139" s="383">
        <f>IFERROR(SUM(X132:X137),"0")</f>
        <v>0</v>
      </c>
      <c r="Y139" s="383">
        <f>IFERROR(SUM(Y132:Y137),"0")</f>
        <v>0</v>
      </c>
      <c r="Z139" s="37"/>
      <c r="AA139" s="384"/>
      <c r="AB139" s="384"/>
      <c r="AC139" s="384"/>
    </row>
    <row r="140" spans="1:68" ht="14.25" customHeight="1" x14ac:dyDescent="0.25">
      <c r="A140" s="418" t="s">
        <v>164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373"/>
      <c r="AB140" s="373"/>
      <c r="AC140" s="373"/>
    </row>
    <row r="141" spans="1:68" ht="27" customHeight="1" x14ac:dyDescent="0.25">
      <c r="A141" s="54" t="s">
        <v>214</v>
      </c>
      <c r="B141" s="54" t="s">
        <v>215</v>
      </c>
      <c r="C141" s="31">
        <v>4301060356</v>
      </c>
      <c r="D141" s="390">
        <v>4680115882652</v>
      </c>
      <c r="E141" s="391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6"/>
      <c r="R141" s="396"/>
      <c r="S141" s="396"/>
      <c r="T141" s="397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390">
        <v>4680115880238</v>
      </c>
      <c r="E142" s="391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6"/>
      <c r="R142" s="396"/>
      <c r="S142" s="396"/>
      <c r="T142" s="397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87" t="s">
        <v>69</v>
      </c>
      <c r="Q143" s="388"/>
      <c r="R143" s="388"/>
      <c r="S143" s="388"/>
      <c r="T143" s="388"/>
      <c r="U143" s="388"/>
      <c r="V143" s="389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87" t="s">
        <v>69</v>
      </c>
      <c r="Q144" s="388"/>
      <c r="R144" s="388"/>
      <c r="S144" s="388"/>
      <c r="T144" s="388"/>
      <c r="U144" s="388"/>
      <c r="V144" s="389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customHeight="1" x14ac:dyDescent="0.25">
      <c r="A145" s="425" t="s">
        <v>218</v>
      </c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393"/>
      <c r="P145" s="393"/>
      <c r="Q145" s="393"/>
      <c r="R145" s="393"/>
      <c r="S145" s="393"/>
      <c r="T145" s="393"/>
      <c r="U145" s="393"/>
      <c r="V145" s="393"/>
      <c r="W145" s="393"/>
      <c r="X145" s="393"/>
      <c r="Y145" s="393"/>
      <c r="Z145" s="393"/>
      <c r="AA145" s="375"/>
      <c r="AB145" s="375"/>
      <c r="AC145" s="375"/>
    </row>
    <row r="146" spans="1:68" ht="14.25" customHeight="1" x14ac:dyDescent="0.25">
      <c r="A146" s="418" t="s">
        <v>109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90">
        <v>4680115882577</v>
      </c>
      <c r="E147" s="391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6"/>
      <c r="R147" s="396"/>
      <c r="S147" s="396"/>
      <c r="T147" s="397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219</v>
      </c>
      <c r="B148" s="54" t="s">
        <v>221</v>
      </c>
      <c r="C148" s="31">
        <v>4301011564</v>
      </c>
      <c r="D148" s="390">
        <v>4680115882577</v>
      </c>
      <c r="E148" s="391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6"/>
      <c r="R148" s="396"/>
      <c r="S148" s="396"/>
      <c r="T148" s="397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2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4"/>
      <c r="P149" s="387" t="s">
        <v>69</v>
      </c>
      <c r="Q149" s="388"/>
      <c r="R149" s="388"/>
      <c r="S149" s="388"/>
      <c r="T149" s="388"/>
      <c r="U149" s="388"/>
      <c r="V149" s="389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4"/>
      <c r="P150" s="387" t="s">
        <v>69</v>
      </c>
      <c r="Q150" s="388"/>
      <c r="R150" s="388"/>
      <c r="S150" s="388"/>
      <c r="T150" s="388"/>
      <c r="U150" s="388"/>
      <c r="V150" s="389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customHeight="1" x14ac:dyDescent="0.25">
      <c r="A151" s="418" t="s">
        <v>63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3"/>
      <c r="AB151" s="373"/>
      <c r="AC151" s="373"/>
    </row>
    <row r="152" spans="1:68" ht="27" customHeight="1" x14ac:dyDescent="0.25">
      <c r="A152" s="54" t="s">
        <v>222</v>
      </c>
      <c r="B152" s="54" t="s">
        <v>223</v>
      </c>
      <c r="C152" s="31">
        <v>4301031235</v>
      </c>
      <c r="D152" s="390">
        <v>4680115883444</v>
      </c>
      <c r="E152" s="391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6"/>
      <c r="R152" s="396"/>
      <c r="S152" s="396"/>
      <c r="T152" s="397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90">
        <v>4680115883444</v>
      </c>
      <c r="E153" s="391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6"/>
      <c r="R153" s="396"/>
      <c r="S153" s="396"/>
      <c r="T153" s="397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392"/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4"/>
      <c r="P154" s="387" t="s">
        <v>69</v>
      </c>
      <c r="Q154" s="388"/>
      <c r="R154" s="388"/>
      <c r="S154" s="388"/>
      <c r="T154" s="388"/>
      <c r="U154" s="388"/>
      <c r="V154" s="389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x14ac:dyDescent="0.2">
      <c r="A155" s="393"/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4"/>
      <c r="P155" s="387" t="s">
        <v>69</v>
      </c>
      <c r="Q155" s="388"/>
      <c r="R155" s="388"/>
      <c r="S155" s="388"/>
      <c r="T155" s="388"/>
      <c r="U155" s="388"/>
      <c r="V155" s="389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customHeight="1" x14ac:dyDescent="0.25">
      <c r="A156" s="418" t="s">
        <v>71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90">
        <v>4680115882584</v>
      </c>
      <c r="E157" s="391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6"/>
      <c r="R157" s="396"/>
      <c r="S157" s="396"/>
      <c r="T157" s="397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225</v>
      </c>
      <c r="B158" s="54" t="s">
        <v>227</v>
      </c>
      <c r="C158" s="31">
        <v>4301051477</v>
      </c>
      <c r="D158" s="390">
        <v>4680115882584</v>
      </c>
      <c r="E158" s="391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6"/>
      <c r="R158" s="396"/>
      <c r="S158" s="396"/>
      <c r="T158" s="397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4"/>
      <c r="P159" s="387" t="s">
        <v>69</v>
      </c>
      <c r="Q159" s="388"/>
      <c r="R159" s="388"/>
      <c r="S159" s="388"/>
      <c r="T159" s="388"/>
      <c r="U159" s="388"/>
      <c r="V159" s="389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4"/>
      <c r="P160" s="387" t="s">
        <v>69</v>
      </c>
      <c r="Q160" s="388"/>
      <c r="R160" s="388"/>
      <c r="S160" s="388"/>
      <c r="T160" s="388"/>
      <c r="U160" s="388"/>
      <c r="V160" s="389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customHeight="1" x14ac:dyDescent="0.25">
      <c r="A161" s="425" t="s">
        <v>107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93"/>
      <c r="AA161" s="375"/>
      <c r="AB161" s="375"/>
      <c r="AC161" s="375"/>
    </row>
    <row r="162" spans="1:68" ht="14.25" customHeight="1" x14ac:dyDescent="0.25">
      <c r="A162" s="418" t="s">
        <v>109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390">
        <v>4607091382945</v>
      </c>
      <c r="E163" s="391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6"/>
      <c r="R163" s="396"/>
      <c r="S163" s="396"/>
      <c r="T163" s="397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90">
        <v>4607091382952</v>
      </c>
      <c r="E164" s="391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6"/>
      <c r="R164" s="396"/>
      <c r="S164" s="396"/>
      <c r="T164" s="397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232</v>
      </c>
      <c r="B165" s="54" t="s">
        <v>233</v>
      </c>
      <c r="C165" s="31">
        <v>4301011705</v>
      </c>
      <c r="D165" s="390">
        <v>4607091384604</v>
      </c>
      <c r="E165" s="391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6"/>
      <c r="R165" s="396"/>
      <c r="S165" s="396"/>
      <c r="T165" s="397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2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4"/>
      <c r="P166" s="387" t="s">
        <v>69</v>
      </c>
      <c r="Q166" s="388"/>
      <c r="R166" s="388"/>
      <c r="S166" s="388"/>
      <c r="T166" s="388"/>
      <c r="U166" s="388"/>
      <c r="V166" s="389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x14ac:dyDescent="0.2">
      <c r="A167" s="393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4"/>
      <c r="P167" s="387" t="s">
        <v>69</v>
      </c>
      <c r="Q167" s="388"/>
      <c r="R167" s="388"/>
      <c r="S167" s="388"/>
      <c r="T167" s="388"/>
      <c r="U167" s="388"/>
      <c r="V167" s="389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customHeight="1" x14ac:dyDescent="0.25">
      <c r="A168" s="418" t="s">
        <v>63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390">
        <v>4607091387667</v>
      </c>
      <c r="E169" s="391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6"/>
      <c r="R169" s="396"/>
      <c r="S169" s="396"/>
      <c r="T169" s="397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236</v>
      </c>
      <c r="B170" s="54" t="s">
        <v>237</v>
      </c>
      <c r="C170" s="31">
        <v>4301030961</v>
      </c>
      <c r="D170" s="390">
        <v>4607091387636</v>
      </c>
      <c r="E170" s="391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6"/>
      <c r="R170" s="396"/>
      <c r="S170" s="396"/>
      <c r="T170" s="397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customHeight="1" x14ac:dyDescent="0.25">
      <c r="A171" s="54" t="s">
        <v>238</v>
      </c>
      <c r="B171" s="54" t="s">
        <v>239</v>
      </c>
      <c r="C171" s="31">
        <v>4301030963</v>
      </c>
      <c r="D171" s="390">
        <v>4607091382426</v>
      </c>
      <c r="E171" s="391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6"/>
      <c r="R171" s="396"/>
      <c r="S171" s="396"/>
      <c r="T171" s="397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240</v>
      </c>
      <c r="B172" s="54" t="s">
        <v>241</v>
      </c>
      <c r="C172" s="31">
        <v>4301030962</v>
      </c>
      <c r="D172" s="390">
        <v>4607091386547</v>
      </c>
      <c r="E172" s="391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6"/>
      <c r="R172" s="396"/>
      <c r="S172" s="396"/>
      <c r="T172" s="397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4301030964</v>
      </c>
      <c r="D173" s="390">
        <v>4607091382464</v>
      </c>
      <c r="E173" s="391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6"/>
      <c r="R173" s="396"/>
      <c r="S173" s="396"/>
      <c r="T173" s="397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92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4"/>
      <c r="P174" s="387" t="s">
        <v>69</v>
      </c>
      <c r="Q174" s="388"/>
      <c r="R174" s="388"/>
      <c r="S174" s="388"/>
      <c r="T174" s="388"/>
      <c r="U174" s="388"/>
      <c r="V174" s="389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87" t="s">
        <v>69</v>
      </c>
      <c r="Q175" s="388"/>
      <c r="R175" s="388"/>
      <c r="S175" s="388"/>
      <c r="T175" s="388"/>
      <c r="U175" s="388"/>
      <c r="V175" s="389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customHeight="1" x14ac:dyDescent="0.25">
      <c r="A176" s="418" t="s">
        <v>71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90">
        <v>4607091385304</v>
      </c>
      <c r="E177" s="391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6"/>
      <c r="R177" s="396"/>
      <c r="S177" s="396"/>
      <c r="T177" s="397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246</v>
      </c>
      <c r="B178" s="54" t="s">
        <v>247</v>
      </c>
      <c r="C178" s="31">
        <v>4301051648</v>
      </c>
      <c r="D178" s="390">
        <v>4607091386264</v>
      </c>
      <c r="E178" s="391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6"/>
      <c r="R178" s="396"/>
      <c r="S178" s="396"/>
      <c r="T178" s="397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90">
        <v>4607091385427</v>
      </c>
      <c r="E179" s="391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6"/>
      <c r="R179" s="396"/>
      <c r="S179" s="396"/>
      <c r="T179" s="397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2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4"/>
      <c r="P180" s="387" t="s">
        <v>69</v>
      </c>
      <c r="Q180" s="388"/>
      <c r="R180" s="388"/>
      <c r="S180" s="388"/>
      <c r="T180" s="388"/>
      <c r="U180" s="388"/>
      <c r="V180" s="389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3"/>
      <c r="O181" s="394"/>
      <c r="P181" s="387" t="s">
        <v>69</v>
      </c>
      <c r="Q181" s="388"/>
      <c r="R181" s="388"/>
      <c r="S181" s="388"/>
      <c r="T181" s="388"/>
      <c r="U181" s="388"/>
      <c r="V181" s="389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customHeight="1" x14ac:dyDescent="0.2">
      <c r="A182" s="429" t="s">
        <v>250</v>
      </c>
      <c r="B182" s="430"/>
      <c r="C182" s="430"/>
      <c r="D182" s="430"/>
      <c r="E182" s="430"/>
      <c r="F182" s="430"/>
      <c r="G182" s="430"/>
      <c r="H182" s="430"/>
      <c r="I182" s="430"/>
      <c r="J182" s="430"/>
      <c r="K182" s="430"/>
      <c r="L182" s="430"/>
      <c r="M182" s="430"/>
      <c r="N182" s="430"/>
      <c r="O182" s="430"/>
      <c r="P182" s="430"/>
      <c r="Q182" s="430"/>
      <c r="R182" s="430"/>
      <c r="S182" s="430"/>
      <c r="T182" s="430"/>
      <c r="U182" s="430"/>
      <c r="V182" s="430"/>
      <c r="W182" s="430"/>
      <c r="X182" s="430"/>
      <c r="Y182" s="430"/>
      <c r="Z182" s="430"/>
      <c r="AA182" s="48"/>
      <c r="AB182" s="48"/>
      <c r="AC182" s="48"/>
    </row>
    <row r="183" spans="1:68" ht="16.5" customHeight="1" x14ac:dyDescent="0.25">
      <c r="A183" s="425" t="s">
        <v>251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93"/>
      <c r="AA183" s="375"/>
      <c r="AB183" s="375"/>
      <c r="AC183" s="375"/>
    </row>
    <row r="184" spans="1:68" ht="14.25" customHeight="1" x14ac:dyDescent="0.25">
      <c r="A184" s="418" t="s">
        <v>63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90">
        <v>4680115880993</v>
      </c>
      <c r="E185" s="391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6"/>
      <c r="R185" s="396"/>
      <c r="S185" s="396"/>
      <c r="T185" s="397"/>
      <c r="U185" s="34"/>
      <c r="V185" s="34"/>
      <c r="W185" s="35" t="s">
        <v>68</v>
      </c>
      <c r="X185" s="381">
        <v>0</v>
      </c>
      <c r="Y185" s="382">
        <f t="shared" ref="Y185:Y192" si="26"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0</v>
      </c>
      <c r="BN185" s="64">
        <f t="shared" ref="BN185:BN192" si="28">IFERROR(Y185*I185/H185,"0")</f>
        <v>0</v>
      </c>
      <c r="BO185" s="64">
        <f t="shared" ref="BO185:BO192" si="29">IFERROR(1/J185*(X185/H185),"0")</f>
        <v>0</v>
      </c>
      <c r="BP185" s="64">
        <f t="shared" ref="BP185:BP192" si="30">IFERROR(1/J185*(Y185/H185),"0")</f>
        <v>0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90">
        <v>4680115881761</v>
      </c>
      <c r="E186" s="391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6"/>
      <c r="R186" s="396"/>
      <c r="S186" s="396"/>
      <c r="T186" s="397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90">
        <v>4680115881563</v>
      </c>
      <c r="E187" s="391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6"/>
      <c r="R187" s="396"/>
      <c r="S187" s="396"/>
      <c r="T187" s="397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90">
        <v>4680115880986</v>
      </c>
      <c r="E188" s="391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6"/>
      <c r="R188" s="396"/>
      <c r="S188" s="396"/>
      <c r="T188" s="397"/>
      <c r="U188" s="34"/>
      <c r="V188" s="34"/>
      <c r="W188" s="35" t="s">
        <v>68</v>
      </c>
      <c r="X188" s="381">
        <v>0</v>
      </c>
      <c r="Y188" s="382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390">
        <v>4680115881785</v>
      </c>
      <c r="E189" s="391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6"/>
      <c r="R189" s="396"/>
      <c r="S189" s="396"/>
      <c r="T189" s="397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90">
        <v>4680115881679</v>
      </c>
      <c r="E190" s="391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6"/>
      <c r="R190" s="396"/>
      <c r="S190" s="396"/>
      <c r="T190" s="397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264</v>
      </c>
      <c r="B191" s="54" t="s">
        <v>265</v>
      </c>
      <c r="C191" s="31">
        <v>4301031158</v>
      </c>
      <c r="D191" s="390">
        <v>4680115880191</v>
      </c>
      <c r="E191" s="391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6"/>
      <c r="R191" s="396"/>
      <c r="S191" s="396"/>
      <c r="T191" s="397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4301031245</v>
      </c>
      <c r="D192" s="390">
        <v>4680115883963</v>
      </c>
      <c r="E192" s="391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6"/>
      <c r="R192" s="396"/>
      <c r="S192" s="396"/>
      <c r="T192" s="397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2"/>
      <c r="B193" s="393"/>
      <c r="C193" s="393"/>
      <c r="D193" s="393"/>
      <c r="E193" s="393"/>
      <c r="F193" s="393"/>
      <c r="G193" s="393"/>
      <c r="H193" s="393"/>
      <c r="I193" s="393"/>
      <c r="J193" s="393"/>
      <c r="K193" s="393"/>
      <c r="L193" s="393"/>
      <c r="M193" s="393"/>
      <c r="N193" s="393"/>
      <c r="O193" s="394"/>
      <c r="P193" s="387" t="s">
        <v>69</v>
      </c>
      <c r="Q193" s="388"/>
      <c r="R193" s="388"/>
      <c r="S193" s="388"/>
      <c r="T193" s="388"/>
      <c r="U193" s="388"/>
      <c r="V193" s="389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0</v>
      </c>
      <c r="Y193" s="383">
        <f>IFERROR(Y185/H185,"0")+IFERROR(Y186/H186,"0")+IFERROR(Y187/H187,"0")+IFERROR(Y188/H188,"0")+IFERROR(Y189/H189,"0")+IFERROR(Y190/H190,"0")+IFERROR(Y191/H191,"0")+IFERROR(Y192/H192,"0")</f>
        <v>0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</v>
      </c>
      <c r="AA193" s="384"/>
      <c r="AB193" s="384"/>
      <c r="AC193" s="384"/>
    </row>
    <row r="194" spans="1:68" x14ac:dyDescent="0.2">
      <c r="A194" s="39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4"/>
      <c r="P194" s="387" t="s">
        <v>69</v>
      </c>
      <c r="Q194" s="388"/>
      <c r="R194" s="388"/>
      <c r="S194" s="388"/>
      <c r="T194" s="388"/>
      <c r="U194" s="388"/>
      <c r="V194" s="389"/>
      <c r="W194" s="37" t="s">
        <v>68</v>
      </c>
      <c r="X194" s="383">
        <f>IFERROR(SUM(X185:X192),"0")</f>
        <v>0</v>
      </c>
      <c r="Y194" s="383">
        <f>IFERROR(SUM(Y185:Y192),"0")</f>
        <v>0</v>
      </c>
      <c r="Z194" s="37"/>
      <c r="AA194" s="384"/>
      <c r="AB194" s="384"/>
      <c r="AC194" s="384"/>
    </row>
    <row r="195" spans="1:68" ht="16.5" customHeight="1" x14ac:dyDescent="0.25">
      <c r="A195" s="425" t="s">
        <v>268</v>
      </c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393"/>
      <c r="P195" s="393"/>
      <c r="Q195" s="393"/>
      <c r="R195" s="393"/>
      <c r="S195" s="393"/>
      <c r="T195" s="393"/>
      <c r="U195" s="393"/>
      <c r="V195" s="393"/>
      <c r="W195" s="393"/>
      <c r="X195" s="393"/>
      <c r="Y195" s="393"/>
      <c r="Z195" s="393"/>
      <c r="AA195" s="375"/>
      <c r="AB195" s="375"/>
      <c r="AC195" s="375"/>
    </row>
    <row r="196" spans="1:68" ht="14.25" customHeight="1" x14ac:dyDescent="0.25">
      <c r="A196" s="418" t="s">
        <v>109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16.5" customHeight="1" x14ac:dyDescent="0.25">
      <c r="A197" s="54" t="s">
        <v>269</v>
      </c>
      <c r="B197" s="54" t="s">
        <v>270</v>
      </c>
      <c r="C197" s="31">
        <v>4301011450</v>
      </c>
      <c r="D197" s="390">
        <v>4680115881402</v>
      </c>
      <c r="E197" s="391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6"/>
      <c r="R197" s="396"/>
      <c r="S197" s="396"/>
      <c r="T197" s="397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customHeight="1" x14ac:dyDescent="0.25">
      <c r="A198" s="54" t="s">
        <v>271</v>
      </c>
      <c r="B198" s="54" t="s">
        <v>272</v>
      </c>
      <c r="C198" s="31">
        <v>4301011454</v>
      </c>
      <c r="D198" s="390">
        <v>4680115881396</v>
      </c>
      <c r="E198" s="391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6"/>
      <c r="R198" s="396"/>
      <c r="S198" s="396"/>
      <c r="T198" s="397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392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4"/>
      <c r="P199" s="387" t="s">
        <v>69</v>
      </c>
      <c r="Q199" s="388"/>
      <c r="R199" s="388"/>
      <c r="S199" s="388"/>
      <c r="T199" s="388"/>
      <c r="U199" s="388"/>
      <c r="V199" s="389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x14ac:dyDescent="0.2">
      <c r="A200" s="393"/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4"/>
      <c r="P200" s="387" t="s">
        <v>69</v>
      </c>
      <c r="Q200" s="388"/>
      <c r="R200" s="388"/>
      <c r="S200" s="388"/>
      <c r="T200" s="388"/>
      <c r="U200" s="388"/>
      <c r="V200" s="389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customHeight="1" x14ac:dyDescent="0.25">
      <c r="A201" s="418" t="s">
        <v>142</v>
      </c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373"/>
      <c r="AB201" s="373"/>
      <c r="AC201" s="373"/>
    </row>
    <row r="202" spans="1:68" ht="16.5" customHeight="1" x14ac:dyDescent="0.25">
      <c r="A202" s="54" t="s">
        <v>273</v>
      </c>
      <c r="B202" s="54" t="s">
        <v>274</v>
      </c>
      <c r="C202" s="31">
        <v>4301020262</v>
      </c>
      <c r="D202" s="390">
        <v>4680115882935</v>
      </c>
      <c r="E202" s="391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6"/>
      <c r="R202" s="396"/>
      <c r="S202" s="396"/>
      <c r="T202" s="397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customHeight="1" x14ac:dyDescent="0.25">
      <c r="A203" s="54" t="s">
        <v>275</v>
      </c>
      <c r="B203" s="54" t="s">
        <v>276</v>
      </c>
      <c r="C203" s="31">
        <v>4301020220</v>
      </c>
      <c r="D203" s="390">
        <v>4680115880764</v>
      </c>
      <c r="E203" s="391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6"/>
      <c r="R203" s="396"/>
      <c r="S203" s="396"/>
      <c r="T203" s="397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392"/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4"/>
      <c r="P204" s="387" t="s">
        <v>69</v>
      </c>
      <c r="Q204" s="388"/>
      <c r="R204" s="388"/>
      <c r="S204" s="388"/>
      <c r="T204" s="388"/>
      <c r="U204" s="388"/>
      <c r="V204" s="389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x14ac:dyDescent="0.2">
      <c r="A205" s="39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87" t="s">
        <v>69</v>
      </c>
      <c r="Q205" s="388"/>
      <c r="R205" s="388"/>
      <c r="S205" s="388"/>
      <c r="T205" s="388"/>
      <c r="U205" s="388"/>
      <c r="V205" s="389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customHeight="1" x14ac:dyDescent="0.25">
      <c r="A206" s="418" t="s">
        <v>63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90">
        <v>4680115882683</v>
      </c>
      <c r="E207" s="391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6"/>
      <c r="R207" s="396"/>
      <c r="S207" s="396"/>
      <c r="T207" s="397"/>
      <c r="U207" s="34"/>
      <c r="V207" s="34"/>
      <c r="W207" s="35" t="s">
        <v>68</v>
      </c>
      <c r="X207" s="381">
        <v>0</v>
      </c>
      <c r="Y207" s="382">
        <f t="shared" ref="Y207:Y214" si="31">IFERROR(IF(X207="",0,CEILING((X207/$H207),1)*$H207),"")</f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0</v>
      </c>
      <c r="BN207" s="64">
        <f t="shared" ref="BN207:BN214" si="33">IFERROR(Y207*I207/H207,"0")</f>
        <v>0</v>
      </c>
      <c r="BO207" s="64">
        <f t="shared" ref="BO207:BO214" si="34">IFERROR(1/J207*(X207/H207),"0")</f>
        <v>0</v>
      </c>
      <c r="BP207" s="64">
        <f t="shared" ref="BP207:BP214" si="35">IFERROR(1/J207*(Y207/H207),"0")</f>
        <v>0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90">
        <v>4680115882690</v>
      </c>
      <c r="E208" s="391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6"/>
      <c r="R208" s="396"/>
      <c r="S208" s="396"/>
      <c r="T208" s="397"/>
      <c r="U208" s="34"/>
      <c r="V208" s="34"/>
      <c r="W208" s="35" t="s">
        <v>68</v>
      </c>
      <c r="X208" s="381">
        <v>0</v>
      </c>
      <c r="Y208" s="382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90">
        <v>4680115882669</v>
      </c>
      <c r="E209" s="391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6"/>
      <c r="R209" s="396"/>
      <c r="S209" s="396"/>
      <c r="T209" s="397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90">
        <v>4680115882676</v>
      </c>
      <c r="E210" s="391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6"/>
      <c r="R210" s="396"/>
      <c r="S210" s="396"/>
      <c r="T210" s="397"/>
      <c r="U210" s="34"/>
      <c r="V210" s="34"/>
      <c r="W210" s="35" t="s">
        <v>68</v>
      </c>
      <c r="X210" s="381">
        <v>0</v>
      </c>
      <c r="Y210" s="382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285</v>
      </c>
      <c r="B211" s="54" t="s">
        <v>286</v>
      </c>
      <c r="C211" s="31">
        <v>4301031223</v>
      </c>
      <c r="D211" s="390">
        <v>4680115884014</v>
      </c>
      <c r="E211" s="391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6"/>
      <c r="R211" s="396"/>
      <c r="S211" s="396"/>
      <c r="T211" s="397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4301031222</v>
      </c>
      <c r="D212" s="390">
        <v>4680115884007</v>
      </c>
      <c r="E212" s="391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6"/>
      <c r="R212" s="396"/>
      <c r="S212" s="396"/>
      <c r="T212" s="397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4301031229</v>
      </c>
      <c r="D213" s="390">
        <v>4680115884038</v>
      </c>
      <c r="E213" s="391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6"/>
      <c r="R213" s="396"/>
      <c r="S213" s="396"/>
      <c r="T213" s="397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4301031225</v>
      </c>
      <c r="D214" s="390">
        <v>4680115884021</v>
      </c>
      <c r="E214" s="391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6"/>
      <c r="R214" s="396"/>
      <c r="S214" s="396"/>
      <c r="T214" s="397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2"/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4"/>
      <c r="P215" s="387" t="s">
        <v>69</v>
      </c>
      <c r="Q215" s="388"/>
      <c r="R215" s="388"/>
      <c r="S215" s="388"/>
      <c r="T215" s="388"/>
      <c r="U215" s="388"/>
      <c r="V215" s="389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0</v>
      </c>
      <c r="Y215" s="383">
        <f>IFERROR(Y207/H207,"0")+IFERROR(Y208/H208,"0")+IFERROR(Y209/H209,"0")+IFERROR(Y210/H210,"0")+IFERROR(Y211/H211,"0")+IFERROR(Y212/H212,"0")+IFERROR(Y213/H213,"0")+IFERROR(Y214/H214,"0")</f>
        <v>0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384"/>
      <c r="AB215" s="384"/>
      <c r="AC215" s="384"/>
    </row>
    <row r="216" spans="1:68" x14ac:dyDescent="0.2">
      <c r="A216" s="393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4"/>
      <c r="P216" s="387" t="s">
        <v>69</v>
      </c>
      <c r="Q216" s="388"/>
      <c r="R216" s="388"/>
      <c r="S216" s="388"/>
      <c r="T216" s="388"/>
      <c r="U216" s="388"/>
      <c r="V216" s="389"/>
      <c r="W216" s="37" t="s">
        <v>68</v>
      </c>
      <c r="X216" s="383">
        <f>IFERROR(SUM(X207:X214),"0")</f>
        <v>0</v>
      </c>
      <c r="Y216" s="383">
        <f>IFERROR(SUM(Y207:Y214),"0")</f>
        <v>0</v>
      </c>
      <c r="Z216" s="37"/>
      <c r="AA216" s="384"/>
      <c r="AB216" s="384"/>
      <c r="AC216" s="384"/>
    </row>
    <row r="217" spans="1:68" ht="14.25" customHeight="1" x14ac:dyDescent="0.25">
      <c r="A217" s="418" t="s">
        <v>71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390">
        <v>4680115881594</v>
      </c>
      <c r="E218" s="391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6"/>
      <c r="R218" s="396"/>
      <c r="S218" s="396"/>
      <c r="T218" s="397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90">
        <v>4680115880962</v>
      </c>
      <c r="E219" s="391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6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6"/>
      <c r="R219" s="396"/>
      <c r="S219" s="396"/>
      <c r="T219" s="397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297</v>
      </c>
      <c r="B220" s="54" t="s">
        <v>298</v>
      </c>
      <c r="C220" s="31">
        <v>4301051411</v>
      </c>
      <c r="D220" s="390">
        <v>4680115881617</v>
      </c>
      <c r="E220" s="391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3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6"/>
      <c r="R220" s="396"/>
      <c r="S220" s="396"/>
      <c r="T220" s="397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90">
        <v>4680115880573</v>
      </c>
      <c r="E221" s="391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6"/>
      <c r="R221" s="396"/>
      <c r="S221" s="396"/>
      <c r="T221" s="397"/>
      <c r="U221" s="34"/>
      <c r="V221" s="34"/>
      <c r="W221" s="35" t="s">
        <v>68</v>
      </c>
      <c r="X221" s="381">
        <v>0</v>
      </c>
      <c r="Y221" s="382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90">
        <v>4680115882195</v>
      </c>
      <c r="E222" s="391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6"/>
      <c r="R222" s="396"/>
      <c r="S222" s="396"/>
      <c r="T222" s="397"/>
      <c r="U222" s="34"/>
      <c r="V222" s="34"/>
      <c r="W222" s="35" t="s">
        <v>68</v>
      </c>
      <c r="X222" s="381">
        <v>0</v>
      </c>
      <c r="Y222" s="382">
        <f t="shared" si="36"/>
        <v>0</v>
      </c>
      <c r="Z222" s="36" t="str">
        <f t="shared" ref="Z222:Z228" si="41">IFERROR(IF(Y222=0,"",ROUNDUP(Y222/H222,0)*0.00753),"")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303</v>
      </c>
      <c r="B223" s="54" t="s">
        <v>304</v>
      </c>
      <c r="C223" s="31">
        <v>4301051752</v>
      </c>
      <c r="D223" s="390">
        <v>4680115882607</v>
      </c>
      <c r="E223" s="391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6"/>
      <c r="R223" s="396"/>
      <c r="S223" s="396"/>
      <c r="T223" s="397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90">
        <v>4680115880092</v>
      </c>
      <c r="E224" s="391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6"/>
      <c r="R224" s="396"/>
      <c r="S224" s="396"/>
      <c r="T224" s="397"/>
      <c r="U224" s="34"/>
      <c r="V224" s="34"/>
      <c r="W224" s="35" t="s">
        <v>68</v>
      </c>
      <c r="X224" s="381">
        <v>0</v>
      </c>
      <c r="Y224" s="382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90">
        <v>4680115880221</v>
      </c>
      <c r="E225" s="391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6"/>
      <c r="R225" s="396"/>
      <c r="S225" s="396"/>
      <c r="T225" s="397"/>
      <c r="U225" s="34"/>
      <c r="V225" s="34"/>
      <c r="W225" s="35" t="s">
        <v>68</v>
      </c>
      <c r="X225" s="381">
        <v>0</v>
      </c>
      <c r="Y225" s="382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309</v>
      </c>
      <c r="B226" s="54" t="s">
        <v>310</v>
      </c>
      <c r="C226" s="31">
        <v>4301051749</v>
      </c>
      <c r="D226" s="390">
        <v>4680115882942</v>
      </c>
      <c r="E226" s="391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6"/>
      <c r="R226" s="396"/>
      <c r="S226" s="396"/>
      <c r="T226" s="397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90">
        <v>4680115880504</v>
      </c>
      <c r="E227" s="391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6"/>
      <c r="R227" s="396"/>
      <c r="S227" s="396"/>
      <c r="T227" s="397"/>
      <c r="U227" s="34"/>
      <c r="V227" s="34"/>
      <c r="W227" s="35" t="s">
        <v>68</v>
      </c>
      <c r="X227" s="381">
        <v>0</v>
      </c>
      <c r="Y227" s="382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90">
        <v>4680115882164</v>
      </c>
      <c r="E228" s="391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5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6"/>
      <c r="R228" s="396"/>
      <c r="S228" s="396"/>
      <c r="T228" s="397"/>
      <c r="U228" s="34"/>
      <c r="V228" s="34"/>
      <c r="W228" s="35" t="s">
        <v>68</v>
      </c>
      <c r="X228" s="381">
        <v>0</v>
      </c>
      <c r="Y228" s="382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x14ac:dyDescent="0.2">
      <c r="A229" s="392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4"/>
      <c r="P229" s="387" t="s">
        <v>69</v>
      </c>
      <c r="Q229" s="388"/>
      <c r="R229" s="388"/>
      <c r="S229" s="388"/>
      <c r="T229" s="388"/>
      <c r="U229" s="388"/>
      <c r="V229" s="389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0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0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384"/>
      <c r="AB229" s="384"/>
      <c r="AC229" s="384"/>
    </row>
    <row r="230" spans="1:68" x14ac:dyDescent="0.2">
      <c r="A230" s="393"/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4"/>
      <c r="P230" s="387" t="s">
        <v>69</v>
      </c>
      <c r="Q230" s="388"/>
      <c r="R230" s="388"/>
      <c r="S230" s="388"/>
      <c r="T230" s="388"/>
      <c r="U230" s="388"/>
      <c r="V230" s="389"/>
      <c r="W230" s="37" t="s">
        <v>68</v>
      </c>
      <c r="X230" s="383">
        <f>IFERROR(SUM(X218:X228),"0")</f>
        <v>0</v>
      </c>
      <c r="Y230" s="383">
        <f>IFERROR(SUM(Y218:Y228),"0")</f>
        <v>0</v>
      </c>
      <c r="Z230" s="37"/>
      <c r="AA230" s="384"/>
      <c r="AB230" s="384"/>
      <c r="AC230" s="384"/>
    </row>
    <row r="231" spans="1:68" ht="14.25" customHeight="1" x14ac:dyDescent="0.25">
      <c r="A231" s="418" t="s">
        <v>164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373"/>
      <c r="AB231" s="373"/>
      <c r="AC231" s="373"/>
    </row>
    <row r="232" spans="1:68" ht="16.5" customHeight="1" x14ac:dyDescent="0.25">
      <c r="A232" s="54" t="s">
        <v>315</v>
      </c>
      <c r="B232" s="54" t="s">
        <v>316</v>
      </c>
      <c r="C232" s="31">
        <v>4301060404</v>
      </c>
      <c r="D232" s="390">
        <v>4680115882874</v>
      </c>
      <c r="E232" s="391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6"/>
      <c r="R232" s="396"/>
      <c r="S232" s="396"/>
      <c r="T232" s="397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customHeight="1" x14ac:dyDescent="0.25">
      <c r="A233" s="54" t="s">
        <v>315</v>
      </c>
      <c r="B233" s="54" t="s">
        <v>317</v>
      </c>
      <c r="C233" s="31">
        <v>4301060360</v>
      </c>
      <c r="D233" s="390">
        <v>4680115882874</v>
      </c>
      <c r="E233" s="391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6"/>
      <c r="R233" s="396"/>
      <c r="S233" s="396"/>
      <c r="T233" s="397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customHeight="1" x14ac:dyDescent="0.25">
      <c r="A234" s="54" t="s">
        <v>318</v>
      </c>
      <c r="B234" s="54" t="s">
        <v>319</v>
      </c>
      <c r="C234" s="31">
        <v>4301060359</v>
      </c>
      <c r="D234" s="390">
        <v>4680115884434</v>
      </c>
      <c r="E234" s="391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6"/>
      <c r="R234" s="396"/>
      <c r="S234" s="396"/>
      <c r="T234" s="397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90">
        <v>4680115880818</v>
      </c>
      <c r="E235" s="391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6"/>
      <c r="R235" s="396"/>
      <c r="S235" s="396"/>
      <c r="T235" s="397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90">
        <v>4680115880801</v>
      </c>
      <c r="E236" s="391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6"/>
      <c r="R236" s="396"/>
      <c r="S236" s="396"/>
      <c r="T236" s="397"/>
      <c r="U236" s="34"/>
      <c r="V236" s="34"/>
      <c r="W236" s="35" t="s">
        <v>68</v>
      </c>
      <c r="X236" s="381">
        <v>0</v>
      </c>
      <c r="Y236" s="382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394"/>
      <c r="P237" s="387" t="s">
        <v>69</v>
      </c>
      <c r="Q237" s="388"/>
      <c r="R237" s="388"/>
      <c r="S237" s="388"/>
      <c r="T237" s="388"/>
      <c r="U237" s="388"/>
      <c r="V237" s="389"/>
      <c r="W237" s="37" t="s">
        <v>70</v>
      </c>
      <c r="X237" s="383">
        <f>IFERROR(X232/H232,"0")+IFERROR(X233/H233,"0")+IFERROR(X234/H234,"0")+IFERROR(X235/H235,"0")+IFERROR(X236/H236,"0")</f>
        <v>0</v>
      </c>
      <c r="Y237" s="383">
        <f>IFERROR(Y232/H232,"0")+IFERROR(Y233/H233,"0")+IFERROR(Y234/H234,"0")+IFERROR(Y235/H235,"0")+IFERROR(Y236/H236,"0")</f>
        <v>0</v>
      </c>
      <c r="Z237" s="383">
        <f>IFERROR(IF(Z232="",0,Z232),"0")+IFERROR(IF(Z233="",0,Z233),"0")+IFERROR(IF(Z234="",0,Z234),"0")+IFERROR(IF(Z235="",0,Z235),"0")+IFERROR(IF(Z236="",0,Z236),"0")</f>
        <v>0</v>
      </c>
      <c r="AA237" s="384"/>
      <c r="AB237" s="384"/>
      <c r="AC237" s="384"/>
    </row>
    <row r="238" spans="1:68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394"/>
      <c r="P238" s="387" t="s">
        <v>69</v>
      </c>
      <c r="Q238" s="388"/>
      <c r="R238" s="388"/>
      <c r="S238" s="388"/>
      <c r="T238" s="388"/>
      <c r="U238" s="388"/>
      <c r="V238" s="389"/>
      <c r="W238" s="37" t="s">
        <v>68</v>
      </c>
      <c r="X238" s="383">
        <f>IFERROR(SUM(X232:X236),"0")</f>
        <v>0</v>
      </c>
      <c r="Y238" s="383">
        <f>IFERROR(SUM(Y232:Y236),"0")</f>
        <v>0</v>
      </c>
      <c r="Z238" s="37"/>
      <c r="AA238" s="384"/>
      <c r="AB238" s="384"/>
      <c r="AC238" s="384"/>
    </row>
    <row r="239" spans="1:68" ht="16.5" customHeight="1" x14ac:dyDescent="0.25">
      <c r="A239" s="425" t="s">
        <v>324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75"/>
      <c r="AB239" s="375"/>
      <c r="AC239" s="375"/>
    </row>
    <row r="240" spans="1:68" ht="14.25" customHeight="1" x14ac:dyDescent="0.25">
      <c r="A240" s="418" t="s">
        <v>109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373"/>
      <c r="AB240" s="373"/>
      <c r="AC240" s="373"/>
    </row>
    <row r="241" spans="1:68" ht="27" customHeight="1" x14ac:dyDescent="0.25">
      <c r="A241" s="54" t="s">
        <v>325</v>
      </c>
      <c r="B241" s="54" t="s">
        <v>326</v>
      </c>
      <c r="C241" s="31">
        <v>4301011945</v>
      </c>
      <c r="D241" s="390">
        <v>4680115884274</v>
      </c>
      <c r="E241" s="391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7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6"/>
      <c r="R241" s="396"/>
      <c r="S241" s="396"/>
      <c r="T241" s="397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customHeight="1" x14ac:dyDescent="0.25">
      <c r="A242" s="54" t="s">
        <v>325</v>
      </c>
      <c r="B242" s="54" t="s">
        <v>327</v>
      </c>
      <c r="C242" s="31">
        <v>4301011717</v>
      </c>
      <c r="D242" s="390">
        <v>4680115884274</v>
      </c>
      <c r="E242" s="391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6"/>
      <c r="R242" s="396"/>
      <c r="S242" s="396"/>
      <c r="T242" s="397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328</v>
      </c>
      <c r="B243" s="54" t="s">
        <v>329</v>
      </c>
      <c r="C243" s="31">
        <v>4301011719</v>
      </c>
      <c r="D243" s="390">
        <v>4680115884298</v>
      </c>
      <c r="E243" s="391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6"/>
      <c r="R243" s="396"/>
      <c r="S243" s="396"/>
      <c r="T243" s="397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330</v>
      </c>
      <c r="B244" s="54" t="s">
        <v>331</v>
      </c>
      <c r="C244" s="31">
        <v>4301011944</v>
      </c>
      <c r="D244" s="390">
        <v>4680115884250</v>
      </c>
      <c r="E244" s="391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43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6"/>
      <c r="R244" s="396"/>
      <c r="S244" s="396"/>
      <c r="T244" s="397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90">
        <v>4680115884250</v>
      </c>
      <c r="E245" s="391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6"/>
      <c r="R245" s="396"/>
      <c r="S245" s="396"/>
      <c r="T245" s="397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4301011718</v>
      </c>
      <c r="D246" s="390">
        <v>4680115884281</v>
      </c>
      <c r="E246" s="391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6"/>
      <c r="R246" s="396"/>
      <c r="S246" s="396"/>
      <c r="T246" s="397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4301011720</v>
      </c>
      <c r="D247" s="390">
        <v>4680115884199</v>
      </c>
      <c r="E247" s="391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6"/>
      <c r="R247" s="396"/>
      <c r="S247" s="396"/>
      <c r="T247" s="397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90">
        <v>4680115884267</v>
      </c>
      <c r="E248" s="391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6"/>
      <c r="R248" s="396"/>
      <c r="S248" s="396"/>
      <c r="T248" s="397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3"/>
      <c r="O249" s="394"/>
      <c r="P249" s="387" t="s">
        <v>69</v>
      </c>
      <c r="Q249" s="388"/>
      <c r="R249" s="388"/>
      <c r="S249" s="388"/>
      <c r="T249" s="388"/>
      <c r="U249" s="388"/>
      <c r="V249" s="389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4"/>
      <c r="P250" s="387" t="s">
        <v>69</v>
      </c>
      <c r="Q250" s="388"/>
      <c r="R250" s="388"/>
      <c r="S250" s="388"/>
      <c r="T250" s="388"/>
      <c r="U250" s="388"/>
      <c r="V250" s="389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customHeight="1" x14ac:dyDescent="0.25">
      <c r="A251" s="425" t="s">
        <v>339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375"/>
      <c r="AB251" s="375"/>
      <c r="AC251" s="375"/>
    </row>
    <row r="252" spans="1:68" ht="14.25" customHeight="1" x14ac:dyDescent="0.25">
      <c r="A252" s="418" t="s">
        <v>109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373"/>
      <c r="AB252" s="373"/>
      <c r="AC252" s="373"/>
    </row>
    <row r="253" spans="1:68" ht="27" customHeight="1" x14ac:dyDescent="0.25">
      <c r="A253" s="54" t="s">
        <v>340</v>
      </c>
      <c r="B253" s="54" t="s">
        <v>341</v>
      </c>
      <c r="C253" s="31">
        <v>4301011942</v>
      </c>
      <c r="D253" s="390">
        <v>4680115884137</v>
      </c>
      <c r="E253" s="391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6"/>
      <c r="R253" s="396"/>
      <c r="S253" s="396"/>
      <c r="T253" s="397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90">
        <v>4680115884137</v>
      </c>
      <c r="E254" s="391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6"/>
      <c r="R254" s="396"/>
      <c r="S254" s="396"/>
      <c r="T254" s="397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343</v>
      </c>
      <c r="B255" s="54" t="s">
        <v>344</v>
      </c>
      <c r="C255" s="31">
        <v>4301011724</v>
      </c>
      <c r="D255" s="390">
        <v>4680115884236</v>
      </c>
      <c r="E255" s="391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5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6"/>
      <c r="R255" s="396"/>
      <c r="S255" s="396"/>
      <c r="T255" s="397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390">
        <v>4680115884175</v>
      </c>
      <c r="E256" s="391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6"/>
      <c r="R256" s="396"/>
      <c r="S256" s="396"/>
      <c r="T256" s="397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90">
        <v>4680115884144</v>
      </c>
      <c r="E257" s="391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6"/>
      <c r="R257" s="396"/>
      <c r="S257" s="396"/>
      <c r="T257" s="397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4301011963</v>
      </c>
      <c r="D258" s="390">
        <v>4680115885288</v>
      </c>
      <c r="E258" s="391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6"/>
      <c r="R258" s="396"/>
      <c r="S258" s="396"/>
      <c r="T258" s="397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4301011726</v>
      </c>
      <c r="D259" s="390">
        <v>4680115884182</v>
      </c>
      <c r="E259" s="391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6"/>
      <c r="R259" s="396"/>
      <c r="S259" s="396"/>
      <c r="T259" s="397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90">
        <v>4680115884205</v>
      </c>
      <c r="E260" s="391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6"/>
      <c r="R260" s="396"/>
      <c r="S260" s="396"/>
      <c r="T260" s="397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x14ac:dyDescent="0.2">
      <c r="A261" s="392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4"/>
      <c r="P261" s="387" t="s">
        <v>69</v>
      </c>
      <c r="Q261" s="388"/>
      <c r="R261" s="388"/>
      <c r="S261" s="388"/>
      <c r="T261" s="388"/>
      <c r="U261" s="388"/>
      <c r="V261" s="389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0</v>
      </c>
      <c r="Y261" s="383">
        <f>IFERROR(Y253/H253,"0")+IFERROR(Y254/H254,"0")+IFERROR(Y255/H255,"0")+IFERROR(Y256/H256,"0")+IFERROR(Y257/H257,"0")+IFERROR(Y258/H258,"0")+IFERROR(Y259/H259,"0")+IFERROR(Y260/H260,"0")</f>
        <v>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384"/>
      <c r="AB261" s="384"/>
      <c r="AC261" s="384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394"/>
      <c r="P262" s="387" t="s">
        <v>69</v>
      </c>
      <c r="Q262" s="388"/>
      <c r="R262" s="388"/>
      <c r="S262" s="388"/>
      <c r="T262" s="388"/>
      <c r="U262" s="388"/>
      <c r="V262" s="389"/>
      <c r="W262" s="37" t="s">
        <v>68</v>
      </c>
      <c r="X262" s="383">
        <f>IFERROR(SUM(X253:X260),"0")</f>
        <v>0</v>
      </c>
      <c r="Y262" s="383">
        <f>IFERROR(SUM(Y253:Y260),"0")</f>
        <v>0</v>
      </c>
      <c r="Z262" s="37"/>
      <c r="AA262" s="384"/>
      <c r="AB262" s="384"/>
      <c r="AC262" s="384"/>
    </row>
    <row r="263" spans="1:68" ht="16.5" customHeight="1" x14ac:dyDescent="0.25">
      <c r="A263" s="425" t="s">
        <v>355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5"/>
      <c r="AB263" s="375"/>
      <c r="AC263" s="375"/>
    </row>
    <row r="264" spans="1:68" ht="14.25" customHeight="1" x14ac:dyDescent="0.25">
      <c r="A264" s="418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customHeight="1" x14ac:dyDescent="0.25">
      <c r="A265" s="54" t="s">
        <v>356</v>
      </c>
      <c r="B265" s="54" t="s">
        <v>357</v>
      </c>
      <c r="C265" s="31">
        <v>4301011855</v>
      </c>
      <c r="D265" s="390">
        <v>4680115885837</v>
      </c>
      <c r="E265" s="391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6"/>
      <c r="R265" s="396"/>
      <c r="S265" s="396"/>
      <c r="T265" s="397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4301011850</v>
      </c>
      <c r="D266" s="390">
        <v>4680115885806</v>
      </c>
      <c r="E266" s="391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6"/>
      <c r="R266" s="396"/>
      <c r="S266" s="396"/>
      <c r="T266" s="397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360</v>
      </c>
      <c r="B267" s="54" t="s">
        <v>361</v>
      </c>
      <c r="C267" s="31">
        <v>4301011853</v>
      </c>
      <c r="D267" s="390">
        <v>4680115885851</v>
      </c>
      <c r="E267" s="391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6"/>
      <c r="R267" s="396"/>
      <c r="S267" s="396"/>
      <c r="T267" s="397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362</v>
      </c>
      <c r="B268" s="54" t="s">
        <v>363</v>
      </c>
      <c r="C268" s="31">
        <v>4301011852</v>
      </c>
      <c r="D268" s="390">
        <v>4680115885844</v>
      </c>
      <c r="E268" s="391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6"/>
      <c r="R268" s="396"/>
      <c r="S268" s="396"/>
      <c r="T268" s="397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4301011851</v>
      </c>
      <c r="D269" s="390">
        <v>4680115885820</v>
      </c>
      <c r="E269" s="391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6"/>
      <c r="R269" s="396"/>
      <c r="S269" s="396"/>
      <c r="T269" s="397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392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87" t="s">
        <v>69</v>
      </c>
      <c r="Q270" s="388"/>
      <c r="R270" s="388"/>
      <c r="S270" s="388"/>
      <c r="T270" s="388"/>
      <c r="U270" s="388"/>
      <c r="V270" s="389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x14ac:dyDescent="0.2">
      <c r="A271" s="393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4"/>
      <c r="P271" s="387" t="s">
        <v>69</v>
      </c>
      <c r="Q271" s="388"/>
      <c r="R271" s="388"/>
      <c r="S271" s="388"/>
      <c r="T271" s="388"/>
      <c r="U271" s="388"/>
      <c r="V271" s="389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customHeight="1" x14ac:dyDescent="0.25">
      <c r="A272" s="425" t="s">
        <v>366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75"/>
      <c r="AB272" s="375"/>
      <c r="AC272" s="375"/>
    </row>
    <row r="273" spans="1:68" ht="14.25" customHeight="1" x14ac:dyDescent="0.25">
      <c r="A273" s="418" t="s">
        <v>109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373"/>
      <c r="AB273" s="373"/>
      <c r="AC273" s="373"/>
    </row>
    <row r="274" spans="1:68" ht="27" customHeight="1" x14ac:dyDescent="0.25">
      <c r="A274" s="54" t="s">
        <v>367</v>
      </c>
      <c r="B274" s="54" t="s">
        <v>368</v>
      </c>
      <c r="C274" s="31">
        <v>4301011876</v>
      </c>
      <c r="D274" s="390">
        <v>4680115885707</v>
      </c>
      <c r="E274" s="391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6"/>
      <c r="R274" s="396"/>
      <c r="S274" s="396"/>
      <c r="T274" s="397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392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4"/>
      <c r="P275" s="387" t="s">
        <v>69</v>
      </c>
      <c r="Q275" s="388"/>
      <c r="R275" s="388"/>
      <c r="S275" s="388"/>
      <c r="T275" s="388"/>
      <c r="U275" s="388"/>
      <c r="V275" s="389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x14ac:dyDescent="0.2">
      <c r="A276" s="393"/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4"/>
      <c r="P276" s="387" t="s">
        <v>69</v>
      </c>
      <c r="Q276" s="388"/>
      <c r="R276" s="388"/>
      <c r="S276" s="388"/>
      <c r="T276" s="388"/>
      <c r="U276" s="388"/>
      <c r="V276" s="389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customHeight="1" x14ac:dyDescent="0.25">
      <c r="A277" s="425" t="s">
        <v>369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5"/>
      <c r="AB277" s="375"/>
      <c r="AC277" s="375"/>
    </row>
    <row r="278" spans="1:68" ht="14.25" customHeight="1" x14ac:dyDescent="0.25">
      <c r="A278" s="418" t="s">
        <v>109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373"/>
      <c r="AB278" s="373"/>
      <c r="AC278" s="373"/>
    </row>
    <row r="279" spans="1:68" ht="27" customHeight="1" x14ac:dyDescent="0.25">
      <c r="A279" s="54" t="s">
        <v>370</v>
      </c>
      <c r="B279" s="54" t="s">
        <v>371</v>
      </c>
      <c r="C279" s="31">
        <v>4301011223</v>
      </c>
      <c r="D279" s="390">
        <v>4607091383423</v>
      </c>
      <c r="E279" s="391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6"/>
      <c r="R279" s="396"/>
      <c r="S279" s="396"/>
      <c r="T279" s="397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372</v>
      </c>
      <c r="B280" s="54" t="s">
        <v>373</v>
      </c>
      <c r="C280" s="31">
        <v>4301011879</v>
      </c>
      <c r="D280" s="390">
        <v>4680115885691</v>
      </c>
      <c r="E280" s="391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6"/>
      <c r="R280" s="396"/>
      <c r="S280" s="396"/>
      <c r="T280" s="397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4301011878</v>
      </c>
      <c r="D281" s="390">
        <v>4680115885660</v>
      </c>
      <c r="E281" s="391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6"/>
      <c r="R281" s="396"/>
      <c r="S281" s="396"/>
      <c r="T281" s="397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2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4"/>
      <c r="P282" s="387" t="s">
        <v>69</v>
      </c>
      <c r="Q282" s="388"/>
      <c r="R282" s="388"/>
      <c r="S282" s="388"/>
      <c r="T282" s="388"/>
      <c r="U282" s="388"/>
      <c r="V282" s="389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394"/>
      <c r="P283" s="387" t="s">
        <v>69</v>
      </c>
      <c r="Q283" s="388"/>
      <c r="R283" s="388"/>
      <c r="S283" s="388"/>
      <c r="T283" s="388"/>
      <c r="U283" s="388"/>
      <c r="V283" s="389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customHeight="1" x14ac:dyDescent="0.25">
      <c r="A284" s="425" t="s">
        <v>376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5"/>
      <c r="AB284" s="375"/>
      <c r="AC284" s="375"/>
    </row>
    <row r="285" spans="1:68" ht="14.25" customHeight="1" x14ac:dyDescent="0.25">
      <c r="A285" s="418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customHeight="1" x14ac:dyDescent="0.25">
      <c r="A286" s="54" t="s">
        <v>377</v>
      </c>
      <c r="B286" s="54" t="s">
        <v>378</v>
      </c>
      <c r="C286" s="31">
        <v>4301051409</v>
      </c>
      <c r="D286" s="390">
        <v>4680115881556</v>
      </c>
      <c r="E286" s="391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6"/>
      <c r="R286" s="396"/>
      <c r="S286" s="396"/>
      <c r="T286" s="397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379</v>
      </c>
      <c r="B287" s="54" t="s">
        <v>380</v>
      </c>
      <c r="C287" s="31">
        <v>4301051506</v>
      </c>
      <c r="D287" s="390">
        <v>4680115881037</v>
      </c>
      <c r="E287" s="391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6"/>
      <c r="R287" s="396"/>
      <c r="S287" s="396"/>
      <c r="T287" s="397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90">
        <v>4680115881228</v>
      </c>
      <c r="E288" s="391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6"/>
      <c r="R288" s="396"/>
      <c r="S288" s="396"/>
      <c r="T288" s="397"/>
      <c r="U288" s="34"/>
      <c r="V288" s="34"/>
      <c r="W288" s="35" t="s">
        <v>68</v>
      </c>
      <c r="X288" s="381">
        <v>0</v>
      </c>
      <c r="Y288" s="382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90">
        <v>4680115881211</v>
      </c>
      <c r="E289" s="391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6"/>
      <c r="R289" s="396"/>
      <c r="S289" s="396"/>
      <c r="T289" s="397"/>
      <c r="U289" s="34"/>
      <c r="V289" s="34"/>
      <c r="W289" s="35" t="s">
        <v>68</v>
      </c>
      <c r="X289" s="381">
        <v>0</v>
      </c>
      <c r="Y289" s="382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385</v>
      </c>
      <c r="B290" s="54" t="s">
        <v>386</v>
      </c>
      <c r="C290" s="31">
        <v>4301051378</v>
      </c>
      <c r="D290" s="390">
        <v>4680115881020</v>
      </c>
      <c r="E290" s="391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6"/>
      <c r="R290" s="396"/>
      <c r="S290" s="396"/>
      <c r="T290" s="397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87" t="s">
        <v>69</v>
      </c>
      <c r="Q291" s="388"/>
      <c r="R291" s="388"/>
      <c r="S291" s="388"/>
      <c r="T291" s="388"/>
      <c r="U291" s="388"/>
      <c r="V291" s="389"/>
      <c r="W291" s="37" t="s">
        <v>70</v>
      </c>
      <c r="X291" s="383">
        <f>IFERROR(X286/H286,"0")+IFERROR(X287/H287,"0")+IFERROR(X288/H288,"0")+IFERROR(X289/H289,"0")+IFERROR(X290/H290,"0")</f>
        <v>0</v>
      </c>
      <c r="Y291" s="383">
        <f>IFERROR(Y286/H286,"0")+IFERROR(Y287/H287,"0")+IFERROR(Y288/H288,"0")+IFERROR(Y289/H289,"0")+IFERROR(Y290/H290,"0")</f>
        <v>0</v>
      </c>
      <c r="Z291" s="383">
        <f>IFERROR(IF(Z286="",0,Z286),"0")+IFERROR(IF(Z287="",0,Z287),"0")+IFERROR(IF(Z288="",0,Z288),"0")+IFERROR(IF(Z289="",0,Z289),"0")+IFERROR(IF(Z290="",0,Z290),"0")</f>
        <v>0</v>
      </c>
      <c r="AA291" s="384"/>
      <c r="AB291" s="384"/>
      <c r="AC291" s="384"/>
    </row>
    <row r="292" spans="1:68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87" t="s">
        <v>69</v>
      </c>
      <c r="Q292" s="388"/>
      <c r="R292" s="388"/>
      <c r="S292" s="388"/>
      <c r="T292" s="388"/>
      <c r="U292" s="388"/>
      <c r="V292" s="389"/>
      <c r="W292" s="37" t="s">
        <v>68</v>
      </c>
      <c r="X292" s="383">
        <f>IFERROR(SUM(X286:X290),"0")</f>
        <v>0</v>
      </c>
      <c r="Y292" s="383">
        <f>IFERROR(SUM(Y286:Y290),"0")</f>
        <v>0</v>
      </c>
      <c r="Z292" s="37"/>
      <c r="AA292" s="384"/>
      <c r="AB292" s="384"/>
      <c r="AC292" s="384"/>
    </row>
    <row r="293" spans="1:68" ht="16.5" customHeight="1" x14ac:dyDescent="0.25">
      <c r="A293" s="425" t="s">
        <v>387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4.25" customHeight="1" x14ac:dyDescent="0.25">
      <c r="A294" s="418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customHeight="1" x14ac:dyDescent="0.25">
      <c r="A295" s="54" t="s">
        <v>388</v>
      </c>
      <c r="B295" s="54" t="s">
        <v>389</v>
      </c>
      <c r="C295" s="31">
        <v>4301051731</v>
      </c>
      <c r="D295" s="390">
        <v>4680115884618</v>
      </c>
      <c r="E295" s="391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6"/>
      <c r="R295" s="396"/>
      <c r="S295" s="396"/>
      <c r="T295" s="397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392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4"/>
      <c r="P296" s="387" t="s">
        <v>69</v>
      </c>
      <c r="Q296" s="388"/>
      <c r="R296" s="388"/>
      <c r="S296" s="388"/>
      <c r="T296" s="388"/>
      <c r="U296" s="388"/>
      <c r="V296" s="389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87" t="s">
        <v>69</v>
      </c>
      <c r="Q297" s="388"/>
      <c r="R297" s="388"/>
      <c r="S297" s="388"/>
      <c r="T297" s="388"/>
      <c r="U297" s="388"/>
      <c r="V297" s="389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customHeight="1" x14ac:dyDescent="0.25">
      <c r="A298" s="425" t="s">
        <v>390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5"/>
      <c r="AB298" s="375"/>
      <c r="AC298" s="375"/>
    </row>
    <row r="299" spans="1:68" ht="14.25" customHeight="1" x14ac:dyDescent="0.25">
      <c r="A299" s="418" t="s">
        <v>109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3"/>
      <c r="AB299" s="373"/>
      <c r="AC299" s="373"/>
    </row>
    <row r="300" spans="1:68" ht="27" customHeight="1" x14ac:dyDescent="0.25">
      <c r="A300" s="54" t="s">
        <v>391</v>
      </c>
      <c r="B300" s="54" t="s">
        <v>392</v>
      </c>
      <c r="C300" s="31">
        <v>4301011593</v>
      </c>
      <c r="D300" s="390">
        <v>4680115882973</v>
      </c>
      <c r="E300" s="391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6"/>
      <c r="R300" s="396"/>
      <c r="S300" s="396"/>
      <c r="T300" s="397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392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4"/>
      <c r="P301" s="387" t="s">
        <v>69</v>
      </c>
      <c r="Q301" s="388"/>
      <c r="R301" s="388"/>
      <c r="S301" s="388"/>
      <c r="T301" s="388"/>
      <c r="U301" s="388"/>
      <c r="V301" s="389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x14ac:dyDescent="0.2">
      <c r="A302" s="393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87" t="s">
        <v>69</v>
      </c>
      <c r="Q302" s="388"/>
      <c r="R302" s="388"/>
      <c r="S302" s="388"/>
      <c r="T302" s="388"/>
      <c r="U302" s="388"/>
      <c r="V302" s="389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customHeight="1" x14ac:dyDescent="0.25">
      <c r="A303" s="418" t="s">
        <v>63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90">
        <v>4607091389845</v>
      </c>
      <c r="E304" s="391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6"/>
      <c r="R304" s="396"/>
      <c r="S304" s="396"/>
      <c r="T304" s="397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customHeight="1" x14ac:dyDescent="0.25">
      <c r="A305" s="54" t="s">
        <v>395</v>
      </c>
      <c r="B305" s="54" t="s">
        <v>396</v>
      </c>
      <c r="C305" s="31">
        <v>4301031306</v>
      </c>
      <c r="D305" s="390">
        <v>4680115882881</v>
      </c>
      <c r="E305" s="391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6"/>
      <c r="R305" s="396"/>
      <c r="S305" s="396"/>
      <c r="T305" s="397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2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4"/>
      <c r="P306" s="387" t="s">
        <v>69</v>
      </c>
      <c r="Q306" s="388"/>
      <c r="R306" s="388"/>
      <c r="S306" s="388"/>
      <c r="T306" s="388"/>
      <c r="U306" s="388"/>
      <c r="V306" s="389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87" t="s">
        <v>69</v>
      </c>
      <c r="Q307" s="388"/>
      <c r="R307" s="388"/>
      <c r="S307" s="388"/>
      <c r="T307" s="388"/>
      <c r="U307" s="388"/>
      <c r="V307" s="389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customHeight="1" x14ac:dyDescent="0.25">
      <c r="A308" s="425" t="s">
        <v>397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75"/>
      <c r="AB308" s="375"/>
      <c r="AC308" s="375"/>
    </row>
    <row r="309" spans="1:68" ht="14.25" customHeight="1" x14ac:dyDescent="0.25">
      <c r="A309" s="418" t="s">
        <v>109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3"/>
      <c r="AB309" s="373"/>
      <c r="AC309" s="373"/>
    </row>
    <row r="310" spans="1:68" ht="27" customHeight="1" x14ac:dyDescent="0.25">
      <c r="A310" s="54" t="s">
        <v>398</v>
      </c>
      <c r="B310" s="54" t="s">
        <v>399</v>
      </c>
      <c r="C310" s="31">
        <v>4301012024</v>
      </c>
      <c r="D310" s="390">
        <v>4680115885615</v>
      </c>
      <c r="E310" s="391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6"/>
      <c r="R310" s="396"/>
      <c r="S310" s="396"/>
      <c r="T310" s="397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customHeight="1" x14ac:dyDescent="0.25">
      <c r="A311" s="54" t="s">
        <v>400</v>
      </c>
      <c r="B311" s="54" t="s">
        <v>401</v>
      </c>
      <c r="C311" s="31">
        <v>4301011858</v>
      </c>
      <c r="D311" s="390">
        <v>4680115885646</v>
      </c>
      <c r="E311" s="391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6"/>
      <c r="R311" s="396"/>
      <c r="S311" s="396"/>
      <c r="T311" s="397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402</v>
      </c>
      <c r="B312" s="54" t="s">
        <v>403</v>
      </c>
      <c r="C312" s="31">
        <v>4301012016</v>
      </c>
      <c r="D312" s="390">
        <v>4680115885554</v>
      </c>
      <c r="E312" s="391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4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6"/>
      <c r="R312" s="396"/>
      <c r="S312" s="396"/>
      <c r="T312" s="397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404</v>
      </c>
      <c r="B313" s="54" t="s">
        <v>405</v>
      </c>
      <c r="C313" s="31">
        <v>4301011857</v>
      </c>
      <c r="D313" s="390">
        <v>4680115885622</v>
      </c>
      <c r="E313" s="391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6"/>
      <c r="R313" s="396"/>
      <c r="S313" s="396"/>
      <c r="T313" s="397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406</v>
      </c>
      <c r="B314" s="54" t="s">
        <v>407</v>
      </c>
      <c r="C314" s="31">
        <v>4301011573</v>
      </c>
      <c r="D314" s="390">
        <v>4680115881938</v>
      </c>
      <c r="E314" s="391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6"/>
      <c r="R314" s="396"/>
      <c r="S314" s="396"/>
      <c r="T314" s="397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408</v>
      </c>
      <c r="B315" s="54" t="s">
        <v>409</v>
      </c>
      <c r="C315" s="31">
        <v>4301010944</v>
      </c>
      <c r="D315" s="390">
        <v>4607091387346</v>
      </c>
      <c r="E315" s="391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4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6"/>
      <c r="R315" s="396"/>
      <c r="S315" s="396"/>
      <c r="T315" s="397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4301011859</v>
      </c>
      <c r="D316" s="390">
        <v>4680115885608</v>
      </c>
      <c r="E316" s="391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6"/>
      <c r="R316" s="396"/>
      <c r="S316" s="396"/>
      <c r="T316" s="397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87" t="s">
        <v>69</v>
      </c>
      <c r="Q317" s="388"/>
      <c r="R317" s="388"/>
      <c r="S317" s="388"/>
      <c r="T317" s="388"/>
      <c r="U317" s="388"/>
      <c r="V317" s="389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87" t="s">
        <v>69</v>
      </c>
      <c r="Q318" s="388"/>
      <c r="R318" s="388"/>
      <c r="S318" s="388"/>
      <c r="T318" s="388"/>
      <c r="U318" s="388"/>
      <c r="V318" s="389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customHeight="1" x14ac:dyDescent="0.25">
      <c r="A319" s="418" t="s">
        <v>63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93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90">
        <v>4607091387193</v>
      </c>
      <c r="E320" s="391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6"/>
      <c r="R320" s="396"/>
      <c r="S320" s="396"/>
      <c r="T320" s="397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390">
        <v>4607091387230</v>
      </c>
      <c r="E321" s="391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6"/>
      <c r="R321" s="396"/>
      <c r="S321" s="396"/>
      <c r="T321" s="397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416</v>
      </c>
      <c r="B322" s="54" t="s">
        <v>417</v>
      </c>
      <c r="C322" s="31">
        <v>4301031154</v>
      </c>
      <c r="D322" s="390">
        <v>4607091387292</v>
      </c>
      <c r="E322" s="391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6"/>
      <c r="R322" s="396"/>
      <c r="S322" s="396"/>
      <c r="T322" s="397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418</v>
      </c>
      <c r="B323" s="54" t="s">
        <v>419</v>
      </c>
      <c r="C323" s="31">
        <v>4301031152</v>
      </c>
      <c r="D323" s="390">
        <v>4607091387285</v>
      </c>
      <c r="E323" s="391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6"/>
      <c r="R323" s="396"/>
      <c r="S323" s="396"/>
      <c r="T323" s="397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92"/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4"/>
      <c r="P324" s="387" t="s">
        <v>69</v>
      </c>
      <c r="Q324" s="388"/>
      <c r="R324" s="388"/>
      <c r="S324" s="388"/>
      <c r="T324" s="388"/>
      <c r="U324" s="388"/>
      <c r="V324" s="389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x14ac:dyDescent="0.2">
      <c r="A325" s="39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4"/>
      <c r="P325" s="387" t="s">
        <v>69</v>
      </c>
      <c r="Q325" s="388"/>
      <c r="R325" s="388"/>
      <c r="S325" s="388"/>
      <c r="T325" s="388"/>
      <c r="U325" s="388"/>
      <c r="V325" s="389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customHeight="1" x14ac:dyDescent="0.25">
      <c r="A326" s="418" t="s">
        <v>71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393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90">
        <v>4607091387766</v>
      </c>
      <c r="E327" s="391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7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6"/>
      <c r="R327" s="396"/>
      <c r="S327" s="396"/>
      <c r="T327" s="397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customHeight="1" x14ac:dyDescent="0.25">
      <c r="A328" s="54" t="s">
        <v>422</v>
      </c>
      <c r="B328" s="54" t="s">
        <v>423</v>
      </c>
      <c r="C328" s="31">
        <v>4301051116</v>
      </c>
      <c r="D328" s="390">
        <v>4607091387957</v>
      </c>
      <c r="E328" s="391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6"/>
      <c r="R328" s="396"/>
      <c r="S328" s="396"/>
      <c r="T328" s="397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424</v>
      </c>
      <c r="B329" s="54" t="s">
        <v>425</v>
      </c>
      <c r="C329" s="31">
        <v>4301051115</v>
      </c>
      <c r="D329" s="390">
        <v>4607091387964</v>
      </c>
      <c r="E329" s="391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6"/>
      <c r="R329" s="396"/>
      <c r="S329" s="396"/>
      <c r="T329" s="397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426</v>
      </c>
      <c r="B330" s="54" t="s">
        <v>427</v>
      </c>
      <c r="C330" s="31">
        <v>4301051705</v>
      </c>
      <c r="D330" s="390">
        <v>4680115884588</v>
      </c>
      <c r="E330" s="391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6"/>
      <c r="R330" s="396"/>
      <c r="S330" s="396"/>
      <c r="T330" s="397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428</v>
      </c>
      <c r="B331" s="54" t="s">
        <v>429</v>
      </c>
      <c r="C331" s="31">
        <v>4301051130</v>
      </c>
      <c r="D331" s="390">
        <v>4607091387537</v>
      </c>
      <c r="E331" s="391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6"/>
      <c r="R331" s="396"/>
      <c r="S331" s="396"/>
      <c r="T331" s="397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430</v>
      </c>
      <c r="B332" s="54" t="s">
        <v>431</v>
      </c>
      <c r="C332" s="31">
        <v>4301051132</v>
      </c>
      <c r="D332" s="390">
        <v>4607091387513</v>
      </c>
      <c r="E332" s="391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6"/>
      <c r="R332" s="396"/>
      <c r="S332" s="396"/>
      <c r="T332" s="397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92"/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4"/>
      <c r="P333" s="387" t="s">
        <v>69</v>
      </c>
      <c r="Q333" s="388"/>
      <c r="R333" s="388"/>
      <c r="S333" s="388"/>
      <c r="T333" s="388"/>
      <c r="U333" s="388"/>
      <c r="V333" s="389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x14ac:dyDescent="0.2">
      <c r="A334" s="393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87" t="s">
        <v>69</v>
      </c>
      <c r="Q334" s="388"/>
      <c r="R334" s="388"/>
      <c r="S334" s="388"/>
      <c r="T334" s="388"/>
      <c r="U334" s="388"/>
      <c r="V334" s="389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customHeight="1" x14ac:dyDescent="0.25">
      <c r="A335" s="418" t="s">
        <v>164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393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90">
        <v>4607091380880</v>
      </c>
      <c r="E336" s="391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7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6"/>
      <c r="R336" s="396"/>
      <c r="S336" s="396"/>
      <c r="T336" s="397"/>
      <c r="U336" s="34"/>
      <c r="V336" s="34"/>
      <c r="W336" s="35" t="s">
        <v>68</v>
      </c>
      <c r="X336" s="381">
        <v>80</v>
      </c>
      <c r="Y336" s="382">
        <f>IFERROR(IF(X336="",0,CEILING((X336/$H336),1)*$H336),"")</f>
        <v>84</v>
      </c>
      <c r="Z336" s="36">
        <f>IFERROR(IF(Y336=0,"",ROUNDUP(Y336/H336,0)*0.02175),"")</f>
        <v>0.21749999999999997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85.371428571428567</v>
      </c>
      <c r="BN336" s="64">
        <f>IFERROR(Y336*I336/H336,"0")</f>
        <v>89.64</v>
      </c>
      <c r="BO336" s="64">
        <f>IFERROR(1/J336*(X336/H336),"0")</f>
        <v>0.17006802721088435</v>
      </c>
      <c r="BP336" s="64">
        <f>IFERROR(1/J336*(Y336/H336),"0")</f>
        <v>0.17857142857142855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90">
        <v>4607091384482</v>
      </c>
      <c r="E337" s="391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6"/>
      <c r="R337" s="396"/>
      <c r="S337" s="396"/>
      <c r="T337" s="397"/>
      <c r="U337" s="34"/>
      <c r="V337" s="34"/>
      <c r="W337" s="35" t="s">
        <v>68</v>
      </c>
      <c r="X337" s="381">
        <v>0</v>
      </c>
      <c r="Y337" s="382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90">
        <v>4607091380897</v>
      </c>
      <c r="E338" s="391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6"/>
      <c r="R338" s="396"/>
      <c r="S338" s="396"/>
      <c r="T338" s="397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87" t="s">
        <v>69</v>
      </c>
      <c r="Q339" s="388"/>
      <c r="R339" s="388"/>
      <c r="S339" s="388"/>
      <c r="T339" s="388"/>
      <c r="U339" s="388"/>
      <c r="V339" s="389"/>
      <c r="W339" s="37" t="s">
        <v>70</v>
      </c>
      <c r="X339" s="383">
        <f>IFERROR(X336/H336,"0")+IFERROR(X337/H337,"0")+IFERROR(X338/H338,"0")</f>
        <v>9.5238095238095237</v>
      </c>
      <c r="Y339" s="383">
        <f>IFERROR(Y336/H336,"0")+IFERROR(Y337/H337,"0")+IFERROR(Y338/H338,"0")</f>
        <v>10</v>
      </c>
      <c r="Z339" s="383">
        <f>IFERROR(IF(Z336="",0,Z336),"0")+IFERROR(IF(Z337="",0,Z337),"0")+IFERROR(IF(Z338="",0,Z338),"0")</f>
        <v>0.21749999999999997</v>
      </c>
      <c r="AA339" s="384"/>
      <c r="AB339" s="384"/>
      <c r="AC339" s="384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87" t="s">
        <v>69</v>
      </c>
      <c r="Q340" s="388"/>
      <c r="R340" s="388"/>
      <c r="S340" s="388"/>
      <c r="T340" s="388"/>
      <c r="U340" s="388"/>
      <c r="V340" s="389"/>
      <c r="W340" s="37" t="s">
        <v>68</v>
      </c>
      <c r="X340" s="383">
        <f>IFERROR(SUM(X336:X338),"0")</f>
        <v>80</v>
      </c>
      <c r="Y340" s="383">
        <f>IFERROR(SUM(Y336:Y338),"0")</f>
        <v>84</v>
      </c>
      <c r="Z340" s="37"/>
      <c r="AA340" s="384"/>
      <c r="AB340" s="384"/>
      <c r="AC340" s="384"/>
    </row>
    <row r="341" spans="1:68" ht="14.25" customHeight="1" x14ac:dyDescent="0.25">
      <c r="A341" s="418" t="s">
        <v>95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3"/>
      <c r="AB341" s="373"/>
      <c r="AC341" s="373"/>
    </row>
    <row r="342" spans="1:68" ht="16.5" customHeight="1" x14ac:dyDescent="0.25">
      <c r="A342" s="54" t="s">
        <v>438</v>
      </c>
      <c r="B342" s="54" t="s">
        <v>439</v>
      </c>
      <c r="C342" s="31">
        <v>4301030232</v>
      </c>
      <c r="D342" s="390">
        <v>4607091388374</v>
      </c>
      <c r="E342" s="391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42" t="s">
        <v>440</v>
      </c>
      <c r="Q342" s="396"/>
      <c r="R342" s="396"/>
      <c r="S342" s="396"/>
      <c r="T342" s="397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441</v>
      </c>
      <c r="B343" s="54" t="s">
        <v>442</v>
      </c>
      <c r="C343" s="31">
        <v>4301030235</v>
      </c>
      <c r="D343" s="390">
        <v>4607091388381</v>
      </c>
      <c r="E343" s="391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7" t="s">
        <v>443</v>
      </c>
      <c r="Q343" s="396"/>
      <c r="R343" s="396"/>
      <c r="S343" s="396"/>
      <c r="T343" s="397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390">
        <v>4607091383102</v>
      </c>
      <c r="E344" s="391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6"/>
      <c r="R344" s="396"/>
      <c r="S344" s="396"/>
      <c r="T344" s="397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90">
        <v>4607091388404</v>
      </c>
      <c r="E345" s="391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6"/>
      <c r="R345" s="396"/>
      <c r="S345" s="396"/>
      <c r="T345" s="397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392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87" t="s">
        <v>69</v>
      </c>
      <c r="Q346" s="388"/>
      <c r="R346" s="388"/>
      <c r="S346" s="388"/>
      <c r="T346" s="388"/>
      <c r="U346" s="388"/>
      <c r="V346" s="389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4"/>
      <c r="P347" s="387" t="s">
        <v>69</v>
      </c>
      <c r="Q347" s="388"/>
      <c r="R347" s="388"/>
      <c r="S347" s="388"/>
      <c r="T347" s="388"/>
      <c r="U347" s="388"/>
      <c r="V347" s="389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customHeight="1" x14ac:dyDescent="0.25">
      <c r="A348" s="418" t="s">
        <v>448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93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390">
        <v>4680115881808</v>
      </c>
      <c r="E349" s="391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6"/>
      <c r="R349" s="396"/>
      <c r="S349" s="396"/>
      <c r="T349" s="397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453</v>
      </c>
      <c r="B350" s="54" t="s">
        <v>454</v>
      </c>
      <c r="C350" s="31">
        <v>4301180006</v>
      </c>
      <c r="D350" s="390">
        <v>4680115881822</v>
      </c>
      <c r="E350" s="391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6"/>
      <c r="R350" s="396"/>
      <c r="S350" s="396"/>
      <c r="T350" s="397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390">
        <v>4680115880016</v>
      </c>
      <c r="E351" s="391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6"/>
      <c r="R351" s="396"/>
      <c r="S351" s="396"/>
      <c r="T351" s="397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392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4"/>
      <c r="P352" s="387" t="s">
        <v>69</v>
      </c>
      <c r="Q352" s="388"/>
      <c r="R352" s="388"/>
      <c r="S352" s="388"/>
      <c r="T352" s="388"/>
      <c r="U352" s="388"/>
      <c r="V352" s="389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4"/>
      <c r="P353" s="387" t="s">
        <v>69</v>
      </c>
      <c r="Q353" s="388"/>
      <c r="R353" s="388"/>
      <c r="S353" s="388"/>
      <c r="T353" s="388"/>
      <c r="U353" s="388"/>
      <c r="V353" s="389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customHeight="1" x14ac:dyDescent="0.25">
      <c r="A354" s="425" t="s">
        <v>457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93"/>
      <c r="AA354" s="375"/>
      <c r="AB354" s="375"/>
      <c r="AC354" s="375"/>
    </row>
    <row r="355" spans="1:68" ht="14.25" customHeight="1" x14ac:dyDescent="0.25">
      <c r="A355" s="418" t="s">
        <v>63</v>
      </c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3"/>
      <c r="P355" s="393"/>
      <c r="Q355" s="393"/>
      <c r="R355" s="393"/>
      <c r="S355" s="393"/>
      <c r="T355" s="393"/>
      <c r="U355" s="393"/>
      <c r="V355" s="393"/>
      <c r="W355" s="393"/>
      <c r="X355" s="393"/>
      <c r="Y355" s="393"/>
      <c r="Z355" s="393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90">
        <v>4607091383836</v>
      </c>
      <c r="E356" s="391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6"/>
      <c r="R356" s="396"/>
      <c r="S356" s="396"/>
      <c r="T356" s="397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392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4"/>
      <c r="P357" s="387" t="s">
        <v>69</v>
      </c>
      <c r="Q357" s="388"/>
      <c r="R357" s="388"/>
      <c r="S357" s="388"/>
      <c r="T357" s="388"/>
      <c r="U357" s="388"/>
      <c r="V357" s="389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4"/>
      <c r="P358" s="387" t="s">
        <v>69</v>
      </c>
      <c r="Q358" s="388"/>
      <c r="R358" s="388"/>
      <c r="S358" s="388"/>
      <c r="T358" s="388"/>
      <c r="U358" s="388"/>
      <c r="V358" s="389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customHeight="1" x14ac:dyDescent="0.25">
      <c r="A359" s="418" t="s">
        <v>71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customHeight="1" x14ac:dyDescent="0.25">
      <c r="A360" s="54" t="s">
        <v>460</v>
      </c>
      <c r="B360" s="54" t="s">
        <v>461</v>
      </c>
      <c r="C360" s="31">
        <v>4301051142</v>
      </c>
      <c r="D360" s="390">
        <v>4607091387919</v>
      </c>
      <c r="E360" s="391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6"/>
      <c r="R360" s="396"/>
      <c r="S360" s="396"/>
      <c r="T360" s="397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90">
        <v>4680115883604</v>
      </c>
      <c r="E361" s="391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6"/>
      <c r="R361" s="396"/>
      <c r="S361" s="396"/>
      <c r="T361" s="397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90">
        <v>4680115883567</v>
      </c>
      <c r="E362" s="391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6"/>
      <c r="R362" s="396"/>
      <c r="S362" s="396"/>
      <c r="T362" s="397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392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4"/>
      <c r="P363" s="387" t="s">
        <v>69</v>
      </c>
      <c r="Q363" s="388"/>
      <c r="R363" s="388"/>
      <c r="S363" s="388"/>
      <c r="T363" s="388"/>
      <c r="U363" s="388"/>
      <c r="V363" s="389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x14ac:dyDescent="0.2">
      <c r="A364" s="393"/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4"/>
      <c r="P364" s="387" t="s">
        <v>69</v>
      </c>
      <c r="Q364" s="388"/>
      <c r="R364" s="388"/>
      <c r="S364" s="388"/>
      <c r="T364" s="388"/>
      <c r="U364" s="388"/>
      <c r="V364" s="389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customHeight="1" x14ac:dyDescent="0.2">
      <c r="A365" s="429" t="s">
        <v>466</v>
      </c>
      <c r="B365" s="430"/>
      <c r="C365" s="430"/>
      <c r="D365" s="430"/>
      <c r="E365" s="430"/>
      <c r="F365" s="430"/>
      <c r="G365" s="430"/>
      <c r="H365" s="430"/>
      <c r="I365" s="430"/>
      <c r="J365" s="430"/>
      <c r="K365" s="430"/>
      <c r="L365" s="430"/>
      <c r="M365" s="430"/>
      <c r="N365" s="430"/>
      <c r="O365" s="430"/>
      <c r="P365" s="430"/>
      <c r="Q365" s="430"/>
      <c r="R365" s="430"/>
      <c r="S365" s="430"/>
      <c r="T365" s="430"/>
      <c r="U365" s="430"/>
      <c r="V365" s="430"/>
      <c r="W365" s="430"/>
      <c r="X365" s="430"/>
      <c r="Y365" s="430"/>
      <c r="Z365" s="430"/>
      <c r="AA365" s="48"/>
      <c r="AB365" s="48"/>
      <c r="AC365" s="48"/>
    </row>
    <row r="366" spans="1:68" ht="16.5" customHeight="1" x14ac:dyDescent="0.25">
      <c r="A366" s="425" t="s">
        <v>467</v>
      </c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393"/>
      <c r="O366" s="393"/>
      <c r="P366" s="393"/>
      <c r="Q366" s="393"/>
      <c r="R366" s="393"/>
      <c r="S366" s="393"/>
      <c r="T366" s="393"/>
      <c r="U366" s="393"/>
      <c r="V366" s="393"/>
      <c r="W366" s="393"/>
      <c r="X366" s="393"/>
      <c r="Y366" s="393"/>
      <c r="Z366" s="393"/>
      <c r="AA366" s="375"/>
      <c r="AB366" s="375"/>
      <c r="AC366" s="375"/>
    </row>
    <row r="367" spans="1:68" ht="14.25" customHeight="1" x14ac:dyDescent="0.25">
      <c r="A367" s="418" t="s">
        <v>109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93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90">
        <v>4680115884847</v>
      </c>
      <c r="E368" s="391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6"/>
      <c r="R368" s="396"/>
      <c r="S368" s="396"/>
      <c r="T368" s="397"/>
      <c r="U368" s="34"/>
      <c r="V368" s="34"/>
      <c r="W368" s="35" t="s">
        <v>68</v>
      </c>
      <c r="X368" s="381">
        <v>2000</v>
      </c>
      <c r="Y368" s="382">
        <f t="shared" ref="Y368:Y376" si="62">IFERROR(IF(X368="",0,CEILING((X368/$H368),1)*$H368),"")</f>
        <v>2010</v>
      </c>
      <c r="Z368" s="36">
        <f>IFERROR(IF(Y368=0,"",ROUNDUP(Y368/H368,0)*0.02175),"")</f>
        <v>2.9144999999999999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2064</v>
      </c>
      <c r="BN368" s="64">
        <f t="shared" ref="BN368:BN376" si="64">IFERROR(Y368*I368/H368,"0")</f>
        <v>2074.3200000000002</v>
      </c>
      <c r="BO368" s="64">
        <f t="shared" ref="BO368:BO376" si="65">IFERROR(1/J368*(X368/H368),"0")</f>
        <v>2.7777777777777777</v>
      </c>
      <c r="BP368" s="64">
        <f t="shared" ref="BP368:BP376" si="66">IFERROR(1/J368*(Y368/H368),"0")</f>
        <v>2.7916666666666665</v>
      </c>
    </row>
    <row r="369" spans="1:68" ht="27" customHeight="1" x14ac:dyDescent="0.25">
      <c r="A369" s="54" t="s">
        <v>468</v>
      </c>
      <c r="B369" s="54" t="s">
        <v>470</v>
      </c>
      <c r="C369" s="31">
        <v>4301011946</v>
      </c>
      <c r="D369" s="390">
        <v>4680115884847</v>
      </c>
      <c r="E369" s="391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6"/>
      <c r="R369" s="396"/>
      <c r="S369" s="396"/>
      <c r="T369" s="397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90">
        <v>4680115884854</v>
      </c>
      <c r="E370" s="391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6"/>
      <c r="R370" s="396"/>
      <c r="S370" s="396"/>
      <c r="T370" s="397"/>
      <c r="U370" s="34"/>
      <c r="V370" s="34"/>
      <c r="W370" s="35" t="s">
        <v>68</v>
      </c>
      <c r="X370" s="381">
        <v>1000</v>
      </c>
      <c r="Y370" s="382">
        <f t="shared" si="62"/>
        <v>1005</v>
      </c>
      <c r="Z370" s="36">
        <f>IFERROR(IF(Y370=0,"",ROUNDUP(Y370/H370,0)*0.02175),"")</f>
        <v>1.4572499999999999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1032</v>
      </c>
      <c r="BN370" s="64">
        <f t="shared" si="64"/>
        <v>1037.1600000000001</v>
      </c>
      <c r="BO370" s="64">
        <f t="shared" si="65"/>
        <v>1.3888888888888888</v>
      </c>
      <c r="BP370" s="64">
        <f t="shared" si="66"/>
        <v>1.3958333333333333</v>
      </c>
    </row>
    <row r="371" spans="1:68" ht="27" customHeight="1" x14ac:dyDescent="0.25">
      <c r="A371" s="54" t="s">
        <v>471</v>
      </c>
      <c r="B371" s="54" t="s">
        <v>473</v>
      </c>
      <c r="C371" s="31">
        <v>4301011947</v>
      </c>
      <c r="D371" s="390">
        <v>4680115884854</v>
      </c>
      <c r="E371" s="391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6"/>
      <c r="R371" s="396"/>
      <c r="S371" s="396"/>
      <c r="T371" s="397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90">
        <v>4680115884830</v>
      </c>
      <c r="E372" s="391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6"/>
      <c r="R372" s="396"/>
      <c r="S372" s="396"/>
      <c r="T372" s="397"/>
      <c r="U372" s="34"/>
      <c r="V372" s="34"/>
      <c r="W372" s="35" t="s">
        <v>68</v>
      </c>
      <c r="X372" s="381">
        <v>3000</v>
      </c>
      <c r="Y372" s="382">
        <f t="shared" si="62"/>
        <v>3000</v>
      </c>
      <c r="Z372" s="36">
        <f>IFERROR(IF(Y372=0,"",ROUNDUP(Y372/H372,0)*0.02175),"")</f>
        <v>4.3499999999999996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3096</v>
      </c>
      <c r="BN372" s="64">
        <f t="shared" si="64"/>
        <v>3096</v>
      </c>
      <c r="BO372" s="64">
        <f t="shared" si="65"/>
        <v>4.1666666666666661</v>
      </c>
      <c r="BP372" s="64">
        <f t="shared" si="66"/>
        <v>4.1666666666666661</v>
      </c>
    </row>
    <row r="373" spans="1:68" ht="27" customHeight="1" x14ac:dyDescent="0.25">
      <c r="A373" s="54" t="s">
        <v>474</v>
      </c>
      <c r="B373" s="54" t="s">
        <v>476</v>
      </c>
      <c r="C373" s="31">
        <v>4301011943</v>
      </c>
      <c r="D373" s="390">
        <v>4680115884830</v>
      </c>
      <c r="E373" s="391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6"/>
      <c r="R373" s="396"/>
      <c r="S373" s="396"/>
      <c r="T373" s="397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478</v>
      </c>
      <c r="C374" s="31">
        <v>4301011433</v>
      </c>
      <c r="D374" s="390">
        <v>4680115882638</v>
      </c>
      <c r="E374" s="391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6"/>
      <c r="R374" s="396"/>
      <c r="S374" s="396"/>
      <c r="T374" s="397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479</v>
      </c>
      <c r="B375" s="54" t="s">
        <v>480</v>
      </c>
      <c r="C375" s="31">
        <v>4301011952</v>
      </c>
      <c r="D375" s="390">
        <v>4680115884922</v>
      </c>
      <c r="E375" s="391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6"/>
      <c r="R375" s="396"/>
      <c r="S375" s="396"/>
      <c r="T375" s="397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90">
        <v>4680115884861</v>
      </c>
      <c r="E376" s="391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6"/>
      <c r="R376" s="396"/>
      <c r="S376" s="396"/>
      <c r="T376" s="397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2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4"/>
      <c r="P377" s="387" t="s">
        <v>69</v>
      </c>
      <c r="Q377" s="388"/>
      <c r="R377" s="388"/>
      <c r="S377" s="388"/>
      <c r="T377" s="388"/>
      <c r="U377" s="388"/>
      <c r="V377" s="389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400</v>
      </c>
      <c r="Y377" s="383">
        <f>IFERROR(Y368/H368,"0")+IFERROR(Y369/H369,"0")+IFERROR(Y370/H370,"0")+IFERROR(Y371/H371,"0")+IFERROR(Y372/H372,"0")+IFERROR(Y373/H373,"0")+IFERROR(Y374/H374,"0")+IFERROR(Y375/H375,"0")+IFERROR(Y376/H376,"0")</f>
        <v>401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8.7217500000000001</v>
      </c>
      <c r="AA377" s="384"/>
      <c r="AB377" s="384"/>
      <c r="AC377" s="384"/>
    </row>
    <row r="378" spans="1:68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4"/>
      <c r="P378" s="387" t="s">
        <v>69</v>
      </c>
      <c r="Q378" s="388"/>
      <c r="R378" s="388"/>
      <c r="S378" s="388"/>
      <c r="T378" s="388"/>
      <c r="U378" s="388"/>
      <c r="V378" s="389"/>
      <c r="W378" s="37" t="s">
        <v>68</v>
      </c>
      <c r="X378" s="383">
        <f>IFERROR(SUM(X368:X376),"0")</f>
        <v>6000</v>
      </c>
      <c r="Y378" s="383">
        <f>IFERROR(SUM(Y368:Y376),"0")</f>
        <v>6015</v>
      </c>
      <c r="Z378" s="37"/>
      <c r="AA378" s="384"/>
      <c r="AB378" s="384"/>
      <c r="AC378" s="384"/>
    </row>
    <row r="379" spans="1:68" ht="14.25" customHeight="1" x14ac:dyDescent="0.25">
      <c r="A379" s="418" t="s">
        <v>142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93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90">
        <v>4607091383980</v>
      </c>
      <c r="E380" s="391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6"/>
      <c r="R380" s="396"/>
      <c r="S380" s="396"/>
      <c r="T380" s="397"/>
      <c r="U380" s="34"/>
      <c r="V380" s="34"/>
      <c r="W380" s="35" t="s">
        <v>68</v>
      </c>
      <c r="X380" s="381">
        <v>1000</v>
      </c>
      <c r="Y380" s="382">
        <f>IFERROR(IF(X380="",0,CEILING((X380/$H380),1)*$H380),"")</f>
        <v>1005</v>
      </c>
      <c r="Z380" s="36">
        <f>IFERROR(IF(Y380=0,"",ROUNDUP(Y380/H380,0)*0.02175),"")</f>
        <v>1.4572499999999999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1032</v>
      </c>
      <c r="BN380" s="64">
        <f>IFERROR(Y380*I380/H380,"0")</f>
        <v>1037.1600000000001</v>
      </c>
      <c r="BO380" s="64">
        <f>IFERROR(1/J380*(X380/H380),"0")</f>
        <v>1.3888888888888888</v>
      </c>
      <c r="BP380" s="64">
        <f>IFERROR(1/J380*(Y380/H380),"0")</f>
        <v>1.3958333333333333</v>
      </c>
    </row>
    <row r="381" spans="1:68" ht="27" customHeight="1" x14ac:dyDescent="0.25">
      <c r="A381" s="54" t="s">
        <v>485</v>
      </c>
      <c r="B381" s="54" t="s">
        <v>486</v>
      </c>
      <c r="C381" s="31">
        <v>4301020179</v>
      </c>
      <c r="D381" s="390">
        <v>4607091384178</v>
      </c>
      <c r="E381" s="391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6"/>
      <c r="R381" s="396"/>
      <c r="S381" s="396"/>
      <c r="T381" s="397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2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4"/>
      <c r="P382" s="387" t="s">
        <v>69</v>
      </c>
      <c r="Q382" s="388"/>
      <c r="R382" s="388"/>
      <c r="S382" s="388"/>
      <c r="T382" s="388"/>
      <c r="U382" s="388"/>
      <c r="V382" s="389"/>
      <c r="W382" s="37" t="s">
        <v>70</v>
      </c>
      <c r="X382" s="383">
        <f>IFERROR(X380/H380,"0")+IFERROR(X381/H381,"0")</f>
        <v>66.666666666666671</v>
      </c>
      <c r="Y382" s="383">
        <f>IFERROR(Y380/H380,"0")+IFERROR(Y381/H381,"0")</f>
        <v>67</v>
      </c>
      <c r="Z382" s="383">
        <f>IFERROR(IF(Z380="",0,Z380),"0")+IFERROR(IF(Z381="",0,Z381),"0")</f>
        <v>1.4572499999999999</v>
      </c>
      <c r="AA382" s="384"/>
      <c r="AB382" s="384"/>
      <c r="AC382" s="384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4"/>
      <c r="P383" s="387" t="s">
        <v>69</v>
      </c>
      <c r="Q383" s="388"/>
      <c r="R383" s="388"/>
      <c r="S383" s="388"/>
      <c r="T383" s="388"/>
      <c r="U383" s="388"/>
      <c r="V383" s="389"/>
      <c r="W383" s="37" t="s">
        <v>68</v>
      </c>
      <c r="X383" s="383">
        <f>IFERROR(SUM(X380:X381),"0")</f>
        <v>1000</v>
      </c>
      <c r="Y383" s="383">
        <f>IFERROR(SUM(Y380:Y381),"0")</f>
        <v>1005</v>
      </c>
      <c r="Z383" s="37"/>
      <c r="AA383" s="384"/>
      <c r="AB383" s="384"/>
      <c r="AC383" s="384"/>
    </row>
    <row r="384" spans="1:68" ht="14.25" customHeight="1" x14ac:dyDescent="0.25">
      <c r="A384" s="418" t="s">
        <v>71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customHeight="1" x14ac:dyDescent="0.25">
      <c r="A385" s="54" t="s">
        <v>487</v>
      </c>
      <c r="B385" s="54" t="s">
        <v>488</v>
      </c>
      <c r="C385" s="31">
        <v>4301051560</v>
      </c>
      <c r="D385" s="390">
        <v>4607091383928</v>
      </c>
      <c r="E385" s="391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6"/>
      <c r="R385" s="396"/>
      <c r="S385" s="396"/>
      <c r="T385" s="397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487</v>
      </c>
      <c r="B386" s="54" t="s">
        <v>489</v>
      </c>
      <c r="C386" s="31">
        <v>4301051639</v>
      </c>
      <c r="D386" s="390">
        <v>4607091383928</v>
      </c>
      <c r="E386" s="391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6"/>
      <c r="R386" s="396"/>
      <c r="S386" s="396"/>
      <c r="T386" s="397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90">
        <v>4607091384260</v>
      </c>
      <c r="E387" s="391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6"/>
      <c r="R387" s="396"/>
      <c r="S387" s="396"/>
      <c r="T387" s="397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392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4"/>
      <c r="P388" s="387" t="s">
        <v>69</v>
      </c>
      <c r="Q388" s="388"/>
      <c r="R388" s="388"/>
      <c r="S388" s="388"/>
      <c r="T388" s="388"/>
      <c r="U388" s="388"/>
      <c r="V388" s="389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4"/>
      <c r="P389" s="387" t="s">
        <v>69</v>
      </c>
      <c r="Q389" s="388"/>
      <c r="R389" s="388"/>
      <c r="S389" s="388"/>
      <c r="T389" s="388"/>
      <c r="U389" s="388"/>
      <c r="V389" s="389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customHeight="1" x14ac:dyDescent="0.25">
      <c r="A390" s="418" t="s">
        <v>164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93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90">
        <v>4607091384673</v>
      </c>
      <c r="E391" s="391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3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6"/>
      <c r="R391" s="396"/>
      <c r="S391" s="396"/>
      <c r="T391" s="397"/>
      <c r="U391" s="34"/>
      <c r="V391" s="34"/>
      <c r="W391" s="35" t="s">
        <v>68</v>
      </c>
      <c r="X391" s="381">
        <v>450</v>
      </c>
      <c r="Y391" s="382">
        <f>IFERROR(IF(X391="",0,CEILING((X391/$H391),1)*$H391),"")</f>
        <v>452.4</v>
      </c>
      <c r="Z391" s="36">
        <f>IFERROR(IF(Y391=0,"",ROUNDUP(Y391/H391,0)*0.02175),"")</f>
        <v>1.2614999999999998</v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482.53846153846155</v>
      </c>
      <c r="BN391" s="64">
        <f>IFERROR(Y391*I391/H391,"0")</f>
        <v>485.11200000000008</v>
      </c>
      <c r="BO391" s="64">
        <f>IFERROR(1/J391*(X391/H391),"0")</f>
        <v>1.0302197802197801</v>
      </c>
      <c r="BP391" s="64">
        <f>IFERROR(1/J391*(Y391/H391),"0")</f>
        <v>1.0357142857142856</v>
      </c>
    </row>
    <row r="392" spans="1:68" ht="16.5" customHeight="1" x14ac:dyDescent="0.25">
      <c r="A392" s="54" t="s">
        <v>492</v>
      </c>
      <c r="B392" s="54" t="s">
        <v>494</v>
      </c>
      <c r="C392" s="31">
        <v>4301060345</v>
      </c>
      <c r="D392" s="390">
        <v>4607091384673</v>
      </c>
      <c r="E392" s="391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6"/>
      <c r="R392" s="396"/>
      <c r="S392" s="396"/>
      <c r="T392" s="397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2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394"/>
      <c r="P393" s="387" t="s">
        <v>69</v>
      </c>
      <c r="Q393" s="388"/>
      <c r="R393" s="388"/>
      <c r="S393" s="388"/>
      <c r="T393" s="388"/>
      <c r="U393" s="388"/>
      <c r="V393" s="389"/>
      <c r="W393" s="37" t="s">
        <v>70</v>
      </c>
      <c r="X393" s="383">
        <f>IFERROR(X391/H391,"0")+IFERROR(X392/H392,"0")</f>
        <v>57.692307692307693</v>
      </c>
      <c r="Y393" s="383">
        <f>IFERROR(Y391/H391,"0")+IFERROR(Y392/H392,"0")</f>
        <v>58</v>
      </c>
      <c r="Z393" s="383">
        <f>IFERROR(IF(Z391="",0,Z391),"0")+IFERROR(IF(Z392="",0,Z392),"0")</f>
        <v>1.2614999999999998</v>
      </c>
      <c r="AA393" s="384"/>
      <c r="AB393" s="384"/>
      <c r="AC393" s="384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4"/>
      <c r="P394" s="387" t="s">
        <v>69</v>
      </c>
      <c r="Q394" s="388"/>
      <c r="R394" s="388"/>
      <c r="S394" s="388"/>
      <c r="T394" s="388"/>
      <c r="U394" s="388"/>
      <c r="V394" s="389"/>
      <c r="W394" s="37" t="s">
        <v>68</v>
      </c>
      <c r="X394" s="383">
        <f>IFERROR(SUM(X391:X392),"0")</f>
        <v>450</v>
      </c>
      <c r="Y394" s="383">
        <f>IFERROR(SUM(Y391:Y392),"0")</f>
        <v>452.4</v>
      </c>
      <c r="Z394" s="37"/>
      <c r="AA394" s="384"/>
      <c r="AB394" s="384"/>
      <c r="AC394" s="384"/>
    </row>
    <row r="395" spans="1:68" ht="16.5" customHeight="1" x14ac:dyDescent="0.25">
      <c r="A395" s="425" t="s">
        <v>495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5"/>
      <c r="AB395" s="375"/>
      <c r="AC395" s="375"/>
    </row>
    <row r="396" spans="1:68" ht="14.25" customHeight="1" x14ac:dyDescent="0.25">
      <c r="A396" s="418" t="s">
        <v>109</v>
      </c>
      <c r="B396" s="393"/>
      <c r="C396" s="393"/>
      <c r="D396" s="393"/>
      <c r="E396" s="393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  <c r="X396" s="393"/>
      <c r="Y396" s="393"/>
      <c r="Z396" s="393"/>
      <c r="AA396" s="373"/>
      <c r="AB396" s="373"/>
      <c r="AC396" s="373"/>
    </row>
    <row r="397" spans="1:68" ht="27" customHeight="1" x14ac:dyDescent="0.25">
      <c r="A397" s="54" t="s">
        <v>496</v>
      </c>
      <c r="B397" s="54" t="s">
        <v>497</v>
      </c>
      <c r="C397" s="31">
        <v>4301011873</v>
      </c>
      <c r="D397" s="390">
        <v>4680115881907</v>
      </c>
      <c r="E397" s="391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6" t="s">
        <v>498</v>
      </c>
      <c r="Q397" s="396"/>
      <c r="R397" s="396"/>
      <c r="S397" s="396"/>
      <c r="T397" s="397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499</v>
      </c>
      <c r="B398" s="54" t="s">
        <v>500</v>
      </c>
      <c r="C398" s="31">
        <v>4301011874</v>
      </c>
      <c r="D398" s="390">
        <v>4680115884892</v>
      </c>
      <c r="E398" s="391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6"/>
      <c r="R398" s="396"/>
      <c r="S398" s="396"/>
      <c r="T398" s="397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390">
        <v>4680115884885</v>
      </c>
      <c r="E399" s="391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6"/>
      <c r="R399" s="396"/>
      <c r="S399" s="396"/>
      <c r="T399" s="397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customHeight="1" x14ac:dyDescent="0.25">
      <c r="A400" s="54" t="s">
        <v>503</v>
      </c>
      <c r="B400" s="54" t="s">
        <v>504</v>
      </c>
      <c r="C400" s="31">
        <v>4301011871</v>
      </c>
      <c r="D400" s="390">
        <v>4680115884908</v>
      </c>
      <c r="E400" s="391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5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6"/>
      <c r="R400" s="396"/>
      <c r="S400" s="396"/>
      <c r="T400" s="397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2"/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4"/>
      <c r="P401" s="387" t="s">
        <v>69</v>
      </c>
      <c r="Q401" s="388"/>
      <c r="R401" s="388"/>
      <c r="S401" s="388"/>
      <c r="T401" s="388"/>
      <c r="U401" s="388"/>
      <c r="V401" s="389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x14ac:dyDescent="0.2">
      <c r="A402" s="393"/>
      <c r="B402" s="393"/>
      <c r="C402" s="393"/>
      <c r="D402" s="393"/>
      <c r="E402" s="393"/>
      <c r="F402" s="393"/>
      <c r="G402" s="393"/>
      <c r="H402" s="393"/>
      <c r="I402" s="393"/>
      <c r="J402" s="393"/>
      <c r="K402" s="393"/>
      <c r="L402" s="393"/>
      <c r="M402" s="393"/>
      <c r="N402" s="393"/>
      <c r="O402" s="394"/>
      <c r="P402" s="387" t="s">
        <v>69</v>
      </c>
      <c r="Q402" s="388"/>
      <c r="R402" s="388"/>
      <c r="S402" s="388"/>
      <c r="T402" s="388"/>
      <c r="U402" s="388"/>
      <c r="V402" s="389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customHeight="1" x14ac:dyDescent="0.25">
      <c r="A403" s="418" t="s">
        <v>63</v>
      </c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  <c r="X403" s="393"/>
      <c r="Y403" s="393"/>
      <c r="Z403" s="393"/>
      <c r="AA403" s="373"/>
      <c r="AB403" s="373"/>
      <c r="AC403" s="373"/>
    </row>
    <row r="404" spans="1:68" ht="27" customHeight="1" x14ac:dyDescent="0.25">
      <c r="A404" s="54" t="s">
        <v>505</v>
      </c>
      <c r="B404" s="54" t="s">
        <v>506</v>
      </c>
      <c r="C404" s="31">
        <v>4301031303</v>
      </c>
      <c r="D404" s="390">
        <v>4607091384802</v>
      </c>
      <c r="E404" s="391"/>
      <c r="F404" s="380">
        <v>0.73</v>
      </c>
      <c r="G404" s="32">
        <v>6</v>
      </c>
      <c r="H404" s="380">
        <v>4.38</v>
      </c>
      <c r="I404" s="380">
        <v>4.6399999999999997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6"/>
      <c r="R404" s="396"/>
      <c r="S404" s="396"/>
      <c r="T404" s="397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505</v>
      </c>
      <c r="B405" s="54" t="s">
        <v>507</v>
      </c>
      <c r="C405" s="31">
        <v>4301031139</v>
      </c>
      <c r="D405" s="390">
        <v>4607091384802</v>
      </c>
      <c r="E405" s="391"/>
      <c r="F405" s="380">
        <v>0.73</v>
      </c>
      <c r="G405" s="32">
        <v>6</v>
      </c>
      <c r="H405" s="380">
        <v>4.38</v>
      </c>
      <c r="I405" s="380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6"/>
      <c r="R405" s="396"/>
      <c r="S405" s="396"/>
      <c r="T405" s="397"/>
      <c r="U405" s="34"/>
      <c r="V405" s="34"/>
      <c r="W405" s="35" t="s">
        <v>68</v>
      </c>
      <c r="X405" s="381">
        <v>150</v>
      </c>
      <c r="Y405" s="382">
        <f>IFERROR(IF(X405="",0,CEILING((X405/$H405),1)*$H405),"")</f>
        <v>153.29999999999998</v>
      </c>
      <c r="Z405" s="36">
        <f>IFERROR(IF(Y405=0,"",ROUNDUP(Y405/H405,0)*0.00753),"")</f>
        <v>0.26355000000000001</v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156.84931506849315</v>
      </c>
      <c r="BN405" s="64">
        <f>IFERROR(Y405*I405/H405,"0")</f>
        <v>160.29999999999998</v>
      </c>
      <c r="BO405" s="64">
        <f>IFERROR(1/J405*(X405/H405),"0")</f>
        <v>0.2195293291183702</v>
      </c>
      <c r="BP405" s="64">
        <f>IFERROR(1/J405*(Y405/H405),"0")</f>
        <v>0.22435897435897434</v>
      </c>
    </row>
    <row r="406" spans="1:68" ht="27" customHeight="1" x14ac:dyDescent="0.25">
      <c r="A406" s="54" t="s">
        <v>508</v>
      </c>
      <c r="B406" s="54" t="s">
        <v>509</v>
      </c>
      <c r="C406" s="31">
        <v>4301031304</v>
      </c>
      <c r="D406" s="390">
        <v>4607091384826</v>
      </c>
      <c r="E406" s="391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6"/>
      <c r="R406" s="396"/>
      <c r="S406" s="396"/>
      <c r="T406" s="397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87" t="s">
        <v>69</v>
      </c>
      <c r="Q407" s="388"/>
      <c r="R407" s="388"/>
      <c r="S407" s="388"/>
      <c r="T407" s="388"/>
      <c r="U407" s="388"/>
      <c r="V407" s="389"/>
      <c r="W407" s="37" t="s">
        <v>70</v>
      </c>
      <c r="X407" s="383">
        <f>IFERROR(X404/H404,"0")+IFERROR(X405/H405,"0")+IFERROR(X406/H406,"0")</f>
        <v>34.246575342465754</v>
      </c>
      <c r="Y407" s="383">
        <f>IFERROR(Y404/H404,"0")+IFERROR(Y405/H405,"0")+IFERROR(Y406/H406,"0")</f>
        <v>35</v>
      </c>
      <c r="Z407" s="383">
        <f>IFERROR(IF(Z404="",0,Z404),"0")+IFERROR(IF(Z405="",0,Z405),"0")+IFERROR(IF(Z406="",0,Z406),"0")</f>
        <v>0.26355000000000001</v>
      </c>
      <c r="AA407" s="384"/>
      <c r="AB407" s="384"/>
      <c r="AC407" s="384"/>
    </row>
    <row r="408" spans="1:68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4"/>
      <c r="P408" s="387" t="s">
        <v>69</v>
      </c>
      <c r="Q408" s="388"/>
      <c r="R408" s="388"/>
      <c r="S408" s="388"/>
      <c r="T408" s="388"/>
      <c r="U408" s="388"/>
      <c r="V408" s="389"/>
      <c r="W408" s="37" t="s">
        <v>68</v>
      </c>
      <c r="X408" s="383">
        <f>IFERROR(SUM(X404:X406),"0")</f>
        <v>150</v>
      </c>
      <c r="Y408" s="383">
        <f>IFERROR(SUM(Y404:Y406),"0")</f>
        <v>153.29999999999998</v>
      </c>
      <c r="Z408" s="37"/>
      <c r="AA408" s="384"/>
      <c r="AB408" s="384"/>
      <c r="AC408" s="384"/>
    </row>
    <row r="409" spans="1:68" ht="14.25" customHeight="1" x14ac:dyDescent="0.25">
      <c r="A409" s="418" t="s">
        <v>71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93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90">
        <v>4607091384246</v>
      </c>
      <c r="E410" s="391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6"/>
      <c r="R410" s="396"/>
      <c r="S410" s="396"/>
      <c r="T410" s="397"/>
      <c r="U410" s="34"/>
      <c r="V410" s="34"/>
      <c r="W410" s="35" t="s">
        <v>68</v>
      </c>
      <c r="X410" s="381">
        <v>0</v>
      </c>
      <c r="Y410" s="382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512</v>
      </c>
      <c r="B411" s="54" t="s">
        <v>513</v>
      </c>
      <c r="C411" s="31">
        <v>4301051445</v>
      </c>
      <c r="D411" s="390">
        <v>4680115881976</v>
      </c>
      <c r="E411" s="391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6"/>
      <c r="R411" s="396"/>
      <c r="S411" s="396"/>
      <c r="T411" s="397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514</v>
      </c>
      <c r="B412" s="54" t="s">
        <v>515</v>
      </c>
      <c r="C412" s="31">
        <v>4301051297</v>
      </c>
      <c r="D412" s="390">
        <v>4607091384253</v>
      </c>
      <c r="E412" s="391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6"/>
      <c r="R412" s="396"/>
      <c r="S412" s="396"/>
      <c r="T412" s="397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514</v>
      </c>
      <c r="B413" s="54" t="s">
        <v>516</v>
      </c>
      <c r="C413" s="31">
        <v>4301051634</v>
      </c>
      <c r="D413" s="390">
        <v>4607091384253</v>
      </c>
      <c r="E413" s="391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6"/>
      <c r="R413" s="396"/>
      <c r="S413" s="396"/>
      <c r="T413" s="397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517</v>
      </c>
      <c r="B414" s="54" t="s">
        <v>518</v>
      </c>
      <c r="C414" s="31">
        <v>4301051444</v>
      </c>
      <c r="D414" s="390">
        <v>4680115881969</v>
      </c>
      <c r="E414" s="391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6"/>
      <c r="R414" s="396"/>
      <c r="S414" s="396"/>
      <c r="T414" s="397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2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393"/>
      <c r="O415" s="394"/>
      <c r="P415" s="387" t="s">
        <v>69</v>
      </c>
      <c r="Q415" s="388"/>
      <c r="R415" s="388"/>
      <c r="S415" s="388"/>
      <c r="T415" s="388"/>
      <c r="U415" s="388"/>
      <c r="V415" s="389"/>
      <c r="W415" s="37" t="s">
        <v>70</v>
      </c>
      <c r="X415" s="383">
        <f>IFERROR(X410/H410,"0")+IFERROR(X411/H411,"0")+IFERROR(X412/H412,"0")+IFERROR(X413/H413,"0")+IFERROR(X414/H414,"0")</f>
        <v>0</v>
      </c>
      <c r="Y415" s="383">
        <f>IFERROR(Y410/H410,"0")+IFERROR(Y411/H411,"0")+IFERROR(Y412/H412,"0")+IFERROR(Y413/H413,"0")+IFERROR(Y414/H414,"0")</f>
        <v>0</v>
      </c>
      <c r="Z415" s="383">
        <f>IFERROR(IF(Z410="",0,Z410),"0")+IFERROR(IF(Z411="",0,Z411),"0")+IFERROR(IF(Z412="",0,Z412),"0")+IFERROR(IF(Z413="",0,Z413),"0")+IFERROR(IF(Z414="",0,Z414),"0")</f>
        <v>0</v>
      </c>
      <c r="AA415" s="384"/>
      <c r="AB415" s="384"/>
      <c r="AC415" s="384"/>
    </row>
    <row r="416" spans="1:68" x14ac:dyDescent="0.2">
      <c r="A416" s="39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4"/>
      <c r="P416" s="387" t="s">
        <v>69</v>
      </c>
      <c r="Q416" s="388"/>
      <c r="R416" s="388"/>
      <c r="S416" s="388"/>
      <c r="T416" s="388"/>
      <c r="U416" s="388"/>
      <c r="V416" s="389"/>
      <c r="W416" s="37" t="s">
        <v>68</v>
      </c>
      <c r="X416" s="383">
        <f>IFERROR(SUM(X410:X414),"0")</f>
        <v>0</v>
      </c>
      <c r="Y416" s="383">
        <f>IFERROR(SUM(Y410:Y414),"0")</f>
        <v>0</v>
      </c>
      <c r="Z416" s="37"/>
      <c r="AA416" s="384"/>
      <c r="AB416" s="384"/>
      <c r="AC416" s="384"/>
    </row>
    <row r="417" spans="1:68" ht="14.25" customHeight="1" x14ac:dyDescent="0.25">
      <c r="A417" s="418" t="s">
        <v>164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393"/>
      <c r="Z417" s="393"/>
      <c r="AA417" s="373"/>
      <c r="AB417" s="373"/>
      <c r="AC417" s="373"/>
    </row>
    <row r="418" spans="1:68" ht="27" customHeight="1" x14ac:dyDescent="0.25">
      <c r="A418" s="54" t="s">
        <v>519</v>
      </c>
      <c r="B418" s="54" t="s">
        <v>520</v>
      </c>
      <c r="C418" s="31">
        <v>4301060377</v>
      </c>
      <c r="D418" s="390">
        <v>4607091389357</v>
      </c>
      <c r="E418" s="391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6"/>
      <c r="R418" s="396"/>
      <c r="S418" s="396"/>
      <c r="T418" s="397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2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4"/>
      <c r="P419" s="387" t="s">
        <v>69</v>
      </c>
      <c r="Q419" s="388"/>
      <c r="R419" s="388"/>
      <c r="S419" s="388"/>
      <c r="T419" s="388"/>
      <c r="U419" s="388"/>
      <c r="V419" s="389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4"/>
      <c r="P420" s="387" t="s">
        <v>69</v>
      </c>
      <c r="Q420" s="388"/>
      <c r="R420" s="388"/>
      <c r="S420" s="388"/>
      <c r="T420" s="388"/>
      <c r="U420" s="388"/>
      <c r="V420" s="389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customHeight="1" x14ac:dyDescent="0.2">
      <c r="A421" s="429" t="s">
        <v>521</v>
      </c>
      <c r="B421" s="430"/>
      <c r="C421" s="430"/>
      <c r="D421" s="430"/>
      <c r="E421" s="430"/>
      <c r="F421" s="430"/>
      <c r="G421" s="430"/>
      <c r="H421" s="430"/>
      <c r="I421" s="430"/>
      <c r="J421" s="430"/>
      <c r="K421" s="430"/>
      <c r="L421" s="430"/>
      <c r="M421" s="430"/>
      <c r="N421" s="430"/>
      <c r="O421" s="430"/>
      <c r="P421" s="430"/>
      <c r="Q421" s="430"/>
      <c r="R421" s="430"/>
      <c r="S421" s="430"/>
      <c r="T421" s="430"/>
      <c r="U421" s="430"/>
      <c r="V421" s="430"/>
      <c r="W421" s="430"/>
      <c r="X421" s="430"/>
      <c r="Y421" s="430"/>
      <c r="Z421" s="430"/>
      <c r="AA421" s="48"/>
      <c r="AB421" s="48"/>
      <c r="AC421" s="48"/>
    </row>
    <row r="422" spans="1:68" ht="16.5" customHeight="1" x14ac:dyDescent="0.25">
      <c r="A422" s="425" t="s">
        <v>522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93"/>
      <c r="AA422" s="375"/>
      <c r="AB422" s="375"/>
      <c r="AC422" s="375"/>
    </row>
    <row r="423" spans="1:68" ht="14.25" customHeight="1" x14ac:dyDescent="0.25">
      <c r="A423" s="418" t="s">
        <v>109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93"/>
      <c r="AA423" s="373"/>
      <c r="AB423" s="373"/>
      <c r="AC423" s="373"/>
    </row>
    <row r="424" spans="1:68" ht="27" customHeight="1" x14ac:dyDescent="0.25">
      <c r="A424" s="54" t="s">
        <v>523</v>
      </c>
      <c r="B424" s="54" t="s">
        <v>524</v>
      </c>
      <c r="C424" s="31">
        <v>4301011428</v>
      </c>
      <c r="D424" s="390">
        <v>4607091389708</v>
      </c>
      <c r="E424" s="391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6"/>
      <c r="R424" s="396"/>
      <c r="S424" s="396"/>
      <c r="T424" s="397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2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4"/>
      <c r="P425" s="387" t="s">
        <v>69</v>
      </c>
      <c r="Q425" s="388"/>
      <c r="R425" s="388"/>
      <c r="S425" s="388"/>
      <c r="T425" s="388"/>
      <c r="U425" s="388"/>
      <c r="V425" s="389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x14ac:dyDescent="0.2">
      <c r="A426" s="393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4"/>
      <c r="P426" s="387" t="s">
        <v>69</v>
      </c>
      <c r="Q426" s="388"/>
      <c r="R426" s="388"/>
      <c r="S426" s="388"/>
      <c r="T426" s="388"/>
      <c r="U426" s="388"/>
      <c r="V426" s="389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customHeight="1" x14ac:dyDescent="0.25">
      <c r="A427" s="418" t="s">
        <v>63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customHeight="1" x14ac:dyDescent="0.25">
      <c r="A428" s="54" t="s">
        <v>525</v>
      </c>
      <c r="B428" s="54" t="s">
        <v>526</v>
      </c>
      <c r="C428" s="31">
        <v>4301031322</v>
      </c>
      <c r="D428" s="390">
        <v>4607091389753</v>
      </c>
      <c r="E428" s="391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6"/>
      <c r="R428" s="396"/>
      <c r="S428" s="396"/>
      <c r="T428" s="397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90">
        <v>4607091389753</v>
      </c>
      <c r="E429" s="391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6"/>
      <c r="R429" s="396"/>
      <c r="S429" s="396"/>
      <c r="T429" s="397"/>
      <c r="U429" s="34"/>
      <c r="V429" s="34"/>
      <c r="W429" s="35" t="s">
        <v>68</v>
      </c>
      <c r="X429" s="381">
        <v>0</v>
      </c>
      <c r="Y429" s="382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528</v>
      </c>
      <c r="B430" s="54" t="s">
        <v>529</v>
      </c>
      <c r="C430" s="31">
        <v>4301031323</v>
      </c>
      <c r="D430" s="390">
        <v>4607091389760</v>
      </c>
      <c r="E430" s="391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6"/>
      <c r="R430" s="396"/>
      <c r="S430" s="396"/>
      <c r="T430" s="397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90">
        <v>4607091389746</v>
      </c>
      <c r="E431" s="391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6"/>
      <c r="R431" s="396"/>
      <c r="S431" s="396"/>
      <c r="T431" s="397"/>
      <c r="U431" s="34"/>
      <c r="V431" s="34"/>
      <c r="W431" s="35" t="s">
        <v>68</v>
      </c>
      <c r="X431" s="381">
        <v>0</v>
      </c>
      <c r="Y431" s="382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530</v>
      </c>
      <c r="B432" s="54" t="s">
        <v>532</v>
      </c>
      <c r="C432" s="31">
        <v>4301031356</v>
      </c>
      <c r="D432" s="390">
        <v>4607091389746</v>
      </c>
      <c r="E432" s="391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6"/>
      <c r="R432" s="396"/>
      <c r="S432" s="396"/>
      <c r="T432" s="397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533</v>
      </c>
      <c r="B433" s="54" t="s">
        <v>534</v>
      </c>
      <c r="C433" s="31">
        <v>4301031335</v>
      </c>
      <c r="D433" s="390">
        <v>4680115883147</v>
      </c>
      <c r="E433" s="391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6"/>
      <c r="R433" s="396"/>
      <c r="S433" s="396"/>
      <c r="T433" s="397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533</v>
      </c>
      <c r="B434" s="54" t="s">
        <v>535</v>
      </c>
      <c r="C434" s="31">
        <v>4301031257</v>
      </c>
      <c r="D434" s="390">
        <v>4680115883147</v>
      </c>
      <c r="E434" s="391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5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6"/>
      <c r="R434" s="396"/>
      <c r="S434" s="396"/>
      <c r="T434" s="397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4301031330</v>
      </c>
      <c r="D435" s="390">
        <v>4607091384338</v>
      </c>
      <c r="E435" s="391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5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96"/>
      <c r="R435" s="396"/>
      <c r="S435" s="396"/>
      <c r="T435" s="397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536</v>
      </c>
      <c r="B436" s="54" t="s">
        <v>538</v>
      </c>
      <c r="C436" s="31">
        <v>4301031178</v>
      </c>
      <c r="D436" s="390">
        <v>4607091384338</v>
      </c>
      <c r="E436" s="391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96"/>
      <c r="R436" s="396"/>
      <c r="S436" s="396"/>
      <c r="T436" s="397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539</v>
      </c>
      <c r="B437" s="54" t="s">
        <v>540</v>
      </c>
      <c r="C437" s="31">
        <v>4301031336</v>
      </c>
      <c r="D437" s="390">
        <v>4680115883154</v>
      </c>
      <c r="E437" s="391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3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6"/>
      <c r="R437" s="396"/>
      <c r="S437" s="396"/>
      <c r="T437" s="397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539</v>
      </c>
      <c r="B438" s="54" t="s">
        <v>541</v>
      </c>
      <c r="C438" s="31">
        <v>4301031254</v>
      </c>
      <c r="D438" s="390">
        <v>4680115883154</v>
      </c>
      <c r="E438" s="391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6"/>
      <c r="R438" s="396"/>
      <c r="S438" s="396"/>
      <c r="T438" s="397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4301031331</v>
      </c>
      <c r="D439" s="390">
        <v>4607091389524</v>
      </c>
      <c r="E439" s="391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6"/>
      <c r="R439" s="396"/>
      <c r="S439" s="396"/>
      <c r="T439" s="397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542</v>
      </c>
      <c r="B440" s="54" t="s">
        <v>544</v>
      </c>
      <c r="C440" s="31">
        <v>4301031171</v>
      </c>
      <c r="D440" s="390">
        <v>4607091389524</v>
      </c>
      <c r="E440" s="391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6"/>
      <c r="R440" s="396"/>
      <c r="S440" s="396"/>
      <c r="T440" s="397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545</v>
      </c>
      <c r="B441" s="54" t="s">
        <v>546</v>
      </c>
      <c r="C441" s="31">
        <v>4301031337</v>
      </c>
      <c r="D441" s="390">
        <v>4680115883161</v>
      </c>
      <c r="E441" s="391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6"/>
      <c r="R441" s="396"/>
      <c r="S441" s="396"/>
      <c r="T441" s="397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545</v>
      </c>
      <c r="B442" s="54" t="s">
        <v>547</v>
      </c>
      <c r="C442" s="31">
        <v>4301031258</v>
      </c>
      <c r="D442" s="390">
        <v>4680115883161</v>
      </c>
      <c r="E442" s="391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6"/>
      <c r="R442" s="396"/>
      <c r="S442" s="396"/>
      <c r="T442" s="397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548</v>
      </c>
      <c r="B443" s="54" t="s">
        <v>549</v>
      </c>
      <c r="C443" s="31">
        <v>4301031333</v>
      </c>
      <c r="D443" s="390">
        <v>4607091389531</v>
      </c>
      <c r="E443" s="391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6"/>
      <c r="R443" s="396"/>
      <c r="S443" s="396"/>
      <c r="T443" s="397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90">
        <v>4607091389531</v>
      </c>
      <c r="E444" s="391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6"/>
      <c r="R444" s="396"/>
      <c r="S444" s="396"/>
      <c r="T444" s="397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551</v>
      </c>
      <c r="B445" s="54" t="s">
        <v>552</v>
      </c>
      <c r="C445" s="31">
        <v>4301031360</v>
      </c>
      <c r="D445" s="390">
        <v>4607091384345</v>
      </c>
      <c r="E445" s="391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6"/>
      <c r="R445" s="396"/>
      <c r="S445" s="396"/>
      <c r="T445" s="397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553</v>
      </c>
      <c r="B446" s="54" t="s">
        <v>554</v>
      </c>
      <c r="C446" s="31">
        <v>4301031338</v>
      </c>
      <c r="D446" s="390">
        <v>4680115883185</v>
      </c>
      <c r="E446" s="391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6"/>
      <c r="R446" s="396"/>
      <c r="S446" s="396"/>
      <c r="T446" s="397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553</v>
      </c>
      <c r="B447" s="54" t="s">
        <v>555</v>
      </c>
      <c r="C447" s="31">
        <v>4301031255</v>
      </c>
      <c r="D447" s="390">
        <v>4680115883185</v>
      </c>
      <c r="E447" s="391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6"/>
      <c r="R447" s="396"/>
      <c r="S447" s="396"/>
      <c r="T447" s="397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390">
        <v>4680115882928</v>
      </c>
      <c r="E448" s="391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6"/>
      <c r="R448" s="396"/>
      <c r="S448" s="396"/>
      <c r="T448" s="397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2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4"/>
      <c r="P449" s="387" t="s">
        <v>69</v>
      </c>
      <c r="Q449" s="388"/>
      <c r="R449" s="388"/>
      <c r="S449" s="388"/>
      <c r="T449" s="388"/>
      <c r="U449" s="388"/>
      <c r="V449" s="389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384"/>
      <c r="AB449" s="384"/>
      <c r="AC449" s="384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4"/>
      <c r="P450" s="387" t="s">
        <v>69</v>
      </c>
      <c r="Q450" s="388"/>
      <c r="R450" s="388"/>
      <c r="S450" s="388"/>
      <c r="T450" s="388"/>
      <c r="U450" s="388"/>
      <c r="V450" s="389"/>
      <c r="W450" s="37" t="s">
        <v>68</v>
      </c>
      <c r="X450" s="383">
        <f>IFERROR(SUM(X428:X448),"0")</f>
        <v>0</v>
      </c>
      <c r="Y450" s="383">
        <f>IFERROR(SUM(Y428:Y448),"0")</f>
        <v>0</v>
      </c>
      <c r="Z450" s="37"/>
      <c r="AA450" s="384"/>
      <c r="AB450" s="384"/>
      <c r="AC450" s="384"/>
    </row>
    <row r="451" spans="1:68" ht="14.25" customHeight="1" x14ac:dyDescent="0.25">
      <c r="A451" s="418" t="s">
        <v>71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3"/>
      <c r="AB451" s="373"/>
      <c r="AC451" s="373"/>
    </row>
    <row r="452" spans="1:68" ht="27" customHeight="1" x14ac:dyDescent="0.25">
      <c r="A452" s="54" t="s">
        <v>558</v>
      </c>
      <c r="B452" s="54" t="s">
        <v>559</v>
      </c>
      <c r="C452" s="31">
        <v>4301051284</v>
      </c>
      <c r="D452" s="390">
        <v>4607091384352</v>
      </c>
      <c r="E452" s="391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6"/>
      <c r="R452" s="396"/>
      <c r="S452" s="396"/>
      <c r="T452" s="397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560</v>
      </c>
      <c r="B453" s="54" t="s">
        <v>561</v>
      </c>
      <c r="C453" s="31">
        <v>4301051431</v>
      </c>
      <c r="D453" s="390">
        <v>4607091389654</v>
      </c>
      <c r="E453" s="391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6"/>
      <c r="R453" s="396"/>
      <c r="S453" s="396"/>
      <c r="T453" s="397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2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4"/>
      <c r="P454" s="387" t="s">
        <v>69</v>
      </c>
      <c r="Q454" s="388"/>
      <c r="R454" s="388"/>
      <c r="S454" s="388"/>
      <c r="T454" s="388"/>
      <c r="U454" s="388"/>
      <c r="V454" s="389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4"/>
      <c r="P455" s="387" t="s">
        <v>69</v>
      </c>
      <c r="Q455" s="388"/>
      <c r="R455" s="388"/>
      <c r="S455" s="388"/>
      <c r="T455" s="388"/>
      <c r="U455" s="388"/>
      <c r="V455" s="389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customHeight="1" x14ac:dyDescent="0.25">
      <c r="A456" s="418" t="s">
        <v>95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90">
        <v>4680115884335</v>
      </c>
      <c r="E457" s="391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6"/>
      <c r="R457" s="396"/>
      <c r="S457" s="396"/>
      <c r="T457" s="397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90">
        <v>4680115884342</v>
      </c>
      <c r="E458" s="391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5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6"/>
      <c r="R458" s="396"/>
      <c r="S458" s="396"/>
      <c r="T458" s="397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568</v>
      </c>
      <c r="B459" s="54" t="s">
        <v>569</v>
      </c>
      <c r="C459" s="31">
        <v>4301170011</v>
      </c>
      <c r="D459" s="390">
        <v>4680115884113</v>
      </c>
      <c r="E459" s="391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6"/>
      <c r="R459" s="396"/>
      <c r="S459" s="396"/>
      <c r="T459" s="397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2"/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4"/>
      <c r="P460" s="387" t="s">
        <v>69</v>
      </c>
      <c r="Q460" s="388"/>
      <c r="R460" s="388"/>
      <c r="S460" s="388"/>
      <c r="T460" s="388"/>
      <c r="U460" s="388"/>
      <c r="V460" s="389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x14ac:dyDescent="0.2">
      <c r="A461" s="393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87" t="s">
        <v>69</v>
      </c>
      <c r="Q461" s="388"/>
      <c r="R461" s="388"/>
      <c r="S461" s="388"/>
      <c r="T461" s="388"/>
      <c r="U461" s="388"/>
      <c r="V461" s="389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customHeight="1" x14ac:dyDescent="0.25">
      <c r="A462" s="425" t="s">
        <v>570</v>
      </c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3"/>
      <c r="P462" s="393"/>
      <c r="Q462" s="393"/>
      <c r="R462" s="393"/>
      <c r="S462" s="393"/>
      <c r="T462" s="393"/>
      <c r="U462" s="393"/>
      <c r="V462" s="393"/>
      <c r="W462" s="393"/>
      <c r="X462" s="393"/>
      <c r="Y462" s="393"/>
      <c r="Z462" s="393"/>
      <c r="AA462" s="375"/>
      <c r="AB462" s="375"/>
      <c r="AC462" s="375"/>
    </row>
    <row r="463" spans="1:68" ht="14.25" customHeight="1" x14ac:dyDescent="0.25">
      <c r="A463" s="418" t="s">
        <v>142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93"/>
      <c r="AA463" s="373"/>
      <c r="AB463" s="373"/>
      <c r="AC463" s="373"/>
    </row>
    <row r="464" spans="1:68" ht="27" customHeight="1" x14ac:dyDescent="0.25">
      <c r="A464" s="54" t="s">
        <v>571</v>
      </c>
      <c r="B464" s="54" t="s">
        <v>572</v>
      </c>
      <c r="C464" s="31">
        <v>4301020315</v>
      </c>
      <c r="D464" s="390">
        <v>4607091389364</v>
      </c>
      <c r="E464" s="391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6"/>
      <c r="R464" s="396"/>
      <c r="S464" s="396"/>
      <c r="T464" s="397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4"/>
      <c r="P465" s="387" t="s">
        <v>69</v>
      </c>
      <c r="Q465" s="388"/>
      <c r="R465" s="388"/>
      <c r="S465" s="388"/>
      <c r="T465" s="388"/>
      <c r="U465" s="388"/>
      <c r="V465" s="389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4"/>
      <c r="P466" s="387" t="s">
        <v>69</v>
      </c>
      <c r="Q466" s="388"/>
      <c r="R466" s="388"/>
      <c r="S466" s="388"/>
      <c r="T466" s="388"/>
      <c r="U466" s="388"/>
      <c r="V466" s="389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customHeight="1" x14ac:dyDescent="0.25">
      <c r="A467" s="418" t="s">
        <v>63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393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4301031324</v>
      </c>
      <c r="D468" s="390">
        <v>4607091389739</v>
      </c>
      <c r="E468" s="391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67</v>
      </c>
      <c r="N468" s="33"/>
      <c r="O468" s="32">
        <v>50</v>
      </c>
      <c r="P468" s="426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6"/>
      <c r="R468" s="396"/>
      <c r="S468" s="396"/>
      <c r="T468" s="397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customHeight="1" x14ac:dyDescent="0.25">
      <c r="A469" s="54" t="s">
        <v>573</v>
      </c>
      <c r="B469" s="54" t="s">
        <v>575</v>
      </c>
      <c r="C469" s="31">
        <v>4301031212</v>
      </c>
      <c r="D469" s="390">
        <v>4607091389739</v>
      </c>
      <c r="E469" s="391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113</v>
      </c>
      <c r="N469" s="33"/>
      <c r="O469" s="32">
        <v>45</v>
      </c>
      <c r="P469" s="4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6"/>
      <c r="R469" s="396"/>
      <c r="S469" s="396"/>
      <c r="T469" s="397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576</v>
      </c>
      <c r="B470" s="54" t="s">
        <v>577</v>
      </c>
      <c r="C470" s="31">
        <v>4301031363</v>
      </c>
      <c r="D470" s="390">
        <v>4607091389425</v>
      </c>
      <c r="E470" s="391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7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6"/>
      <c r="R470" s="396"/>
      <c r="S470" s="396"/>
      <c r="T470" s="397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578</v>
      </c>
      <c r="B471" s="54" t="s">
        <v>579</v>
      </c>
      <c r="C471" s="31">
        <v>4301031334</v>
      </c>
      <c r="D471" s="390">
        <v>4680115880771</v>
      </c>
      <c r="E471" s="391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6"/>
      <c r="R471" s="396"/>
      <c r="S471" s="396"/>
      <c r="T471" s="397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4301031327</v>
      </c>
      <c r="D472" s="390">
        <v>4607091389500</v>
      </c>
      <c r="E472" s="391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6"/>
      <c r="R472" s="396"/>
      <c r="S472" s="396"/>
      <c r="T472" s="397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580</v>
      </c>
      <c r="B473" s="54" t="s">
        <v>582</v>
      </c>
      <c r="C473" s="31">
        <v>4301031173</v>
      </c>
      <c r="D473" s="390">
        <v>4607091389500</v>
      </c>
      <c r="E473" s="391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6"/>
      <c r="R473" s="396"/>
      <c r="S473" s="396"/>
      <c r="T473" s="397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2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4"/>
      <c r="P474" s="387" t="s">
        <v>69</v>
      </c>
      <c r="Q474" s="388"/>
      <c r="R474" s="388"/>
      <c r="S474" s="388"/>
      <c r="T474" s="388"/>
      <c r="U474" s="388"/>
      <c r="V474" s="389"/>
      <c r="W474" s="37" t="s">
        <v>70</v>
      </c>
      <c r="X474" s="383">
        <f>IFERROR(X468/H468,"0")+IFERROR(X469/H469,"0")+IFERROR(X470/H470,"0")+IFERROR(X471/H471,"0")+IFERROR(X472/H472,"0")+IFERROR(X473/H473,"0")</f>
        <v>0</v>
      </c>
      <c r="Y474" s="383">
        <f>IFERROR(Y468/H468,"0")+IFERROR(Y469/H469,"0")+IFERROR(Y470/H470,"0")+IFERROR(Y471/H471,"0")+IFERROR(Y472/H472,"0")+IFERROR(Y473/H473,"0")</f>
        <v>0</v>
      </c>
      <c r="Z474" s="383">
        <f>IFERROR(IF(Z468="",0,Z468),"0")+IFERROR(IF(Z469="",0,Z469),"0")+IFERROR(IF(Z470="",0,Z470),"0")+IFERROR(IF(Z471="",0,Z471),"0")+IFERROR(IF(Z472="",0,Z472),"0")+IFERROR(IF(Z473="",0,Z473),"0")</f>
        <v>0</v>
      </c>
      <c r="AA474" s="384"/>
      <c r="AB474" s="384"/>
      <c r="AC474" s="384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87" t="s">
        <v>69</v>
      </c>
      <c r="Q475" s="388"/>
      <c r="R475" s="388"/>
      <c r="S475" s="388"/>
      <c r="T475" s="388"/>
      <c r="U475" s="388"/>
      <c r="V475" s="389"/>
      <c r="W475" s="37" t="s">
        <v>68</v>
      </c>
      <c r="X475" s="383">
        <f>IFERROR(SUM(X468:X473),"0")</f>
        <v>0</v>
      </c>
      <c r="Y475" s="383">
        <f>IFERROR(SUM(Y468:Y473),"0")</f>
        <v>0</v>
      </c>
      <c r="Z475" s="37"/>
      <c r="AA475" s="384"/>
      <c r="AB475" s="384"/>
      <c r="AC475" s="384"/>
    </row>
    <row r="476" spans="1:68" ht="14.25" customHeight="1" x14ac:dyDescent="0.25">
      <c r="A476" s="418" t="s">
        <v>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390">
        <v>4680115884359</v>
      </c>
      <c r="E477" s="391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6"/>
      <c r="R477" s="396"/>
      <c r="S477" s="396"/>
      <c r="T477" s="397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390">
        <v>4680115884571</v>
      </c>
      <c r="E478" s="391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6"/>
      <c r="R478" s="396"/>
      <c r="S478" s="396"/>
      <c r="T478" s="397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92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394"/>
      <c r="P479" s="387" t="s">
        <v>69</v>
      </c>
      <c r="Q479" s="388"/>
      <c r="R479" s="388"/>
      <c r="S479" s="388"/>
      <c r="T479" s="388"/>
      <c r="U479" s="388"/>
      <c r="V479" s="389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87" t="s">
        <v>69</v>
      </c>
      <c r="Q480" s="388"/>
      <c r="R480" s="388"/>
      <c r="S480" s="388"/>
      <c r="T480" s="388"/>
      <c r="U480" s="388"/>
      <c r="V480" s="389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customHeight="1" x14ac:dyDescent="0.25">
      <c r="A481" s="418" t="s">
        <v>104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373"/>
      <c r="AB481" s="373"/>
      <c r="AC481" s="373"/>
    </row>
    <row r="482" spans="1:68" ht="27" customHeight="1" x14ac:dyDescent="0.25">
      <c r="A482" s="54" t="s">
        <v>587</v>
      </c>
      <c r="B482" s="54" t="s">
        <v>588</v>
      </c>
      <c r="C482" s="31">
        <v>4301170010</v>
      </c>
      <c r="D482" s="390">
        <v>4680115884090</v>
      </c>
      <c r="E482" s="391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6"/>
      <c r="R482" s="396"/>
      <c r="S482" s="396"/>
      <c r="T482" s="397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2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4"/>
      <c r="P483" s="387" t="s">
        <v>69</v>
      </c>
      <c r="Q483" s="388"/>
      <c r="R483" s="388"/>
      <c r="S483" s="388"/>
      <c r="T483" s="388"/>
      <c r="U483" s="388"/>
      <c r="V483" s="389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4"/>
      <c r="P484" s="387" t="s">
        <v>69</v>
      </c>
      <c r="Q484" s="388"/>
      <c r="R484" s="388"/>
      <c r="S484" s="388"/>
      <c r="T484" s="388"/>
      <c r="U484" s="388"/>
      <c r="V484" s="389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customHeight="1" x14ac:dyDescent="0.25">
      <c r="A485" s="418" t="s">
        <v>589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90">
        <v>4680115884564</v>
      </c>
      <c r="E486" s="391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6"/>
      <c r="R486" s="396"/>
      <c r="S486" s="396"/>
      <c r="T486" s="397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392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4"/>
      <c r="P487" s="387" t="s">
        <v>69</v>
      </c>
      <c r="Q487" s="388"/>
      <c r="R487" s="388"/>
      <c r="S487" s="388"/>
      <c r="T487" s="388"/>
      <c r="U487" s="388"/>
      <c r="V487" s="389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4"/>
      <c r="P488" s="387" t="s">
        <v>69</v>
      </c>
      <c r="Q488" s="388"/>
      <c r="R488" s="388"/>
      <c r="S488" s="388"/>
      <c r="T488" s="388"/>
      <c r="U488" s="388"/>
      <c r="V488" s="389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customHeight="1" x14ac:dyDescent="0.25">
      <c r="A489" s="425" t="s">
        <v>592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5"/>
      <c r="AB489" s="375"/>
      <c r="AC489" s="375"/>
    </row>
    <row r="490" spans="1:68" ht="14.25" customHeight="1" x14ac:dyDescent="0.25">
      <c r="A490" s="418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390">
        <v>4680115885189</v>
      </c>
      <c r="E491" s="391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6"/>
      <c r="R491" s="396"/>
      <c r="S491" s="396"/>
      <c r="T491" s="397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390">
        <v>4680115885172</v>
      </c>
      <c r="E492" s="391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6"/>
      <c r="R492" s="396"/>
      <c r="S492" s="396"/>
      <c r="T492" s="397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390">
        <v>4680115885110</v>
      </c>
      <c r="E493" s="391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6"/>
      <c r="R493" s="396"/>
      <c r="S493" s="396"/>
      <c r="T493" s="397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92"/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4"/>
      <c r="P494" s="387" t="s">
        <v>69</v>
      </c>
      <c r="Q494" s="388"/>
      <c r="R494" s="388"/>
      <c r="S494" s="388"/>
      <c r="T494" s="388"/>
      <c r="U494" s="388"/>
      <c r="V494" s="389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x14ac:dyDescent="0.2">
      <c r="A495" s="393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87" t="s">
        <v>69</v>
      </c>
      <c r="Q495" s="388"/>
      <c r="R495" s="388"/>
      <c r="S495" s="388"/>
      <c r="T495" s="388"/>
      <c r="U495" s="388"/>
      <c r="V495" s="389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customHeight="1" x14ac:dyDescent="0.25">
      <c r="A496" s="425" t="s">
        <v>599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5"/>
      <c r="AB496" s="375"/>
      <c r="AC496" s="375"/>
    </row>
    <row r="497" spans="1:68" ht="14.25" customHeight="1" x14ac:dyDescent="0.25">
      <c r="A497" s="418" t="s">
        <v>63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3"/>
      <c r="AB497" s="373"/>
      <c r="AC497" s="373"/>
    </row>
    <row r="498" spans="1:68" ht="27" customHeight="1" x14ac:dyDescent="0.25">
      <c r="A498" s="54" t="s">
        <v>600</v>
      </c>
      <c r="B498" s="54" t="s">
        <v>601</v>
      </c>
      <c r="C498" s="31">
        <v>4301031365</v>
      </c>
      <c r="D498" s="390">
        <v>4680115885738</v>
      </c>
      <c r="E498" s="391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7" t="s">
        <v>602</v>
      </c>
      <c r="Q498" s="396"/>
      <c r="R498" s="396"/>
      <c r="S498" s="396"/>
      <c r="T498" s="397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603</v>
      </c>
      <c r="B499" s="54" t="s">
        <v>604</v>
      </c>
      <c r="C499" s="31">
        <v>4301031261</v>
      </c>
      <c r="D499" s="390">
        <v>4680115885103</v>
      </c>
      <c r="E499" s="391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5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6"/>
      <c r="R499" s="396"/>
      <c r="S499" s="396"/>
      <c r="T499" s="397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392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87" t="s">
        <v>69</v>
      </c>
      <c r="Q500" s="388"/>
      <c r="R500" s="388"/>
      <c r="S500" s="388"/>
      <c r="T500" s="388"/>
      <c r="U500" s="388"/>
      <c r="V500" s="389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x14ac:dyDescent="0.2">
      <c r="A501" s="393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4"/>
      <c r="P501" s="387" t="s">
        <v>69</v>
      </c>
      <c r="Q501" s="388"/>
      <c r="R501" s="388"/>
      <c r="S501" s="388"/>
      <c r="T501" s="388"/>
      <c r="U501" s="388"/>
      <c r="V501" s="389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customHeight="1" x14ac:dyDescent="0.25">
      <c r="A502" s="418" t="s">
        <v>164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3"/>
      <c r="AB502" s="373"/>
      <c r="AC502" s="373"/>
    </row>
    <row r="503" spans="1:68" ht="27" customHeight="1" x14ac:dyDescent="0.25">
      <c r="A503" s="54" t="s">
        <v>605</v>
      </c>
      <c r="B503" s="54" t="s">
        <v>606</v>
      </c>
      <c r="C503" s="31">
        <v>4301060412</v>
      </c>
      <c r="D503" s="390">
        <v>4680115885509</v>
      </c>
      <c r="E503" s="391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6"/>
      <c r="R503" s="396"/>
      <c r="S503" s="396"/>
      <c r="T503" s="397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392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4"/>
      <c r="P504" s="387" t="s">
        <v>69</v>
      </c>
      <c r="Q504" s="388"/>
      <c r="R504" s="388"/>
      <c r="S504" s="388"/>
      <c r="T504" s="388"/>
      <c r="U504" s="388"/>
      <c r="V504" s="389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4"/>
      <c r="P505" s="387" t="s">
        <v>69</v>
      </c>
      <c r="Q505" s="388"/>
      <c r="R505" s="388"/>
      <c r="S505" s="388"/>
      <c r="T505" s="388"/>
      <c r="U505" s="388"/>
      <c r="V505" s="389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customHeight="1" x14ac:dyDescent="0.2">
      <c r="A506" s="429" t="s">
        <v>607</v>
      </c>
      <c r="B506" s="430"/>
      <c r="C506" s="430"/>
      <c r="D506" s="430"/>
      <c r="E506" s="430"/>
      <c r="F506" s="430"/>
      <c r="G506" s="430"/>
      <c r="H506" s="430"/>
      <c r="I506" s="430"/>
      <c r="J506" s="430"/>
      <c r="K506" s="430"/>
      <c r="L506" s="430"/>
      <c r="M506" s="430"/>
      <c r="N506" s="430"/>
      <c r="O506" s="430"/>
      <c r="P506" s="430"/>
      <c r="Q506" s="430"/>
      <c r="R506" s="430"/>
      <c r="S506" s="430"/>
      <c r="T506" s="430"/>
      <c r="U506" s="430"/>
      <c r="V506" s="430"/>
      <c r="W506" s="430"/>
      <c r="X506" s="430"/>
      <c r="Y506" s="430"/>
      <c r="Z506" s="430"/>
      <c r="AA506" s="48"/>
      <c r="AB506" s="48"/>
      <c r="AC506" s="48"/>
    </row>
    <row r="507" spans="1:68" ht="16.5" customHeight="1" x14ac:dyDescent="0.25">
      <c r="A507" s="425" t="s">
        <v>607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5"/>
      <c r="AB507" s="375"/>
      <c r="AC507" s="375"/>
    </row>
    <row r="508" spans="1:68" ht="14.25" customHeight="1" x14ac:dyDescent="0.25">
      <c r="A508" s="418" t="s">
        <v>109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90">
        <v>4607091389067</v>
      </c>
      <c r="E509" s="391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6"/>
      <c r="R509" s="396"/>
      <c r="S509" s="396"/>
      <c r="T509" s="397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90">
        <v>4680115885271</v>
      </c>
      <c r="E510" s="391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6"/>
      <c r="R510" s="396"/>
      <c r="S510" s="396"/>
      <c r="T510" s="397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customHeight="1" x14ac:dyDescent="0.25">
      <c r="A511" s="54" t="s">
        <v>612</v>
      </c>
      <c r="B511" s="54" t="s">
        <v>613</v>
      </c>
      <c r="C511" s="31">
        <v>4301011774</v>
      </c>
      <c r="D511" s="390">
        <v>4680115884502</v>
      </c>
      <c r="E511" s="391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6"/>
      <c r="R511" s="396"/>
      <c r="S511" s="396"/>
      <c r="T511" s="397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90">
        <v>4607091389104</v>
      </c>
      <c r="E512" s="391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6"/>
      <c r="R512" s="396"/>
      <c r="S512" s="396"/>
      <c r="T512" s="397"/>
      <c r="U512" s="34"/>
      <c r="V512" s="34"/>
      <c r="W512" s="35" t="s">
        <v>68</v>
      </c>
      <c r="X512" s="381">
        <v>0</v>
      </c>
      <c r="Y512" s="382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16.5" customHeight="1" x14ac:dyDescent="0.25">
      <c r="A513" s="54" t="s">
        <v>616</v>
      </c>
      <c r="B513" s="54" t="s">
        <v>617</v>
      </c>
      <c r="C513" s="31">
        <v>4301011799</v>
      </c>
      <c r="D513" s="390">
        <v>4680115884519</v>
      </c>
      <c r="E513" s="391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6"/>
      <c r="R513" s="396"/>
      <c r="S513" s="396"/>
      <c r="T513" s="397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90">
        <v>4680115885226</v>
      </c>
      <c r="E514" s="391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6"/>
      <c r="R514" s="396"/>
      <c r="S514" s="396"/>
      <c r="T514" s="397"/>
      <c r="U514" s="34"/>
      <c r="V514" s="34"/>
      <c r="W514" s="35" t="s">
        <v>68</v>
      </c>
      <c r="X514" s="381">
        <v>0</v>
      </c>
      <c r="Y514" s="382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90">
        <v>4680115880603</v>
      </c>
      <c r="E515" s="391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6"/>
      <c r="R515" s="396"/>
      <c r="S515" s="396"/>
      <c r="T515" s="397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622</v>
      </c>
      <c r="B516" s="54" t="s">
        <v>623</v>
      </c>
      <c r="C516" s="31">
        <v>4301011190</v>
      </c>
      <c r="D516" s="390">
        <v>4607091389098</v>
      </c>
      <c r="E516" s="391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6"/>
      <c r="R516" s="396"/>
      <c r="S516" s="396"/>
      <c r="T516" s="397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90">
        <v>4607091389982</v>
      </c>
      <c r="E517" s="391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6"/>
      <c r="R517" s="396"/>
      <c r="S517" s="396"/>
      <c r="T517" s="397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2"/>
      <c r="B518" s="393"/>
      <c r="C518" s="393"/>
      <c r="D518" s="393"/>
      <c r="E518" s="393"/>
      <c r="F518" s="393"/>
      <c r="G518" s="393"/>
      <c r="H518" s="393"/>
      <c r="I518" s="393"/>
      <c r="J518" s="393"/>
      <c r="K518" s="393"/>
      <c r="L518" s="393"/>
      <c r="M518" s="393"/>
      <c r="N518" s="393"/>
      <c r="O518" s="394"/>
      <c r="P518" s="387" t="s">
        <v>69</v>
      </c>
      <c r="Q518" s="388"/>
      <c r="R518" s="388"/>
      <c r="S518" s="388"/>
      <c r="T518" s="388"/>
      <c r="U518" s="388"/>
      <c r="V518" s="389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0</v>
      </c>
      <c r="Y518" s="383">
        <f>IFERROR(Y509/H509,"0")+IFERROR(Y510/H510,"0")+IFERROR(Y511/H511,"0")+IFERROR(Y512/H512,"0")+IFERROR(Y513/H513,"0")+IFERROR(Y514/H514,"0")+IFERROR(Y515/H515,"0")+IFERROR(Y516/H516,"0")+IFERROR(Y517/H517,"0")</f>
        <v>0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384"/>
      <c r="AB518" s="384"/>
      <c r="AC518" s="384"/>
    </row>
    <row r="519" spans="1:68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4"/>
      <c r="P519" s="387" t="s">
        <v>69</v>
      </c>
      <c r="Q519" s="388"/>
      <c r="R519" s="388"/>
      <c r="S519" s="388"/>
      <c r="T519" s="388"/>
      <c r="U519" s="388"/>
      <c r="V519" s="389"/>
      <c r="W519" s="37" t="s">
        <v>68</v>
      </c>
      <c r="X519" s="383">
        <f>IFERROR(SUM(X509:X517),"0")</f>
        <v>0</v>
      </c>
      <c r="Y519" s="383">
        <f>IFERROR(SUM(Y509:Y517),"0")</f>
        <v>0</v>
      </c>
      <c r="Z519" s="37"/>
      <c r="AA519" s="384"/>
      <c r="AB519" s="384"/>
      <c r="AC519" s="384"/>
    </row>
    <row r="520" spans="1:68" ht="14.25" customHeight="1" x14ac:dyDescent="0.25">
      <c r="A520" s="418" t="s">
        <v>142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90">
        <v>4607091388930</v>
      </c>
      <c r="E521" s="391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6"/>
      <c r="R521" s="396"/>
      <c r="S521" s="396"/>
      <c r="T521" s="397"/>
      <c r="U521" s="34"/>
      <c r="V521" s="34"/>
      <c r="W521" s="35" t="s">
        <v>68</v>
      </c>
      <c r="X521" s="381">
        <v>0</v>
      </c>
      <c r="Y521" s="382">
        <f>IFERROR(IF(X521="",0,CEILING((X521/$H521),1)*$H521),"")</f>
        <v>0</v>
      </c>
      <c r="Z521" s="36" t="str">
        <f>IFERROR(IF(Y521=0,"",ROUNDUP(Y521/H521,0)*0.01196),"")</f>
        <v/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390">
        <v>4680115880054</v>
      </c>
      <c r="E522" s="391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6"/>
      <c r="R522" s="396"/>
      <c r="S522" s="396"/>
      <c r="T522" s="397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2"/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4"/>
      <c r="P523" s="387" t="s">
        <v>69</v>
      </c>
      <c r="Q523" s="388"/>
      <c r="R523" s="388"/>
      <c r="S523" s="388"/>
      <c r="T523" s="388"/>
      <c r="U523" s="388"/>
      <c r="V523" s="389"/>
      <c r="W523" s="37" t="s">
        <v>70</v>
      </c>
      <c r="X523" s="383">
        <f>IFERROR(X521/H521,"0")+IFERROR(X522/H522,"0")</f>
        <v>0</v>
      </c>
      <c r="Y523" s="383">
        <f>IFERROR(Y521/H521,"0")+IFERROR(Y522/H522,"0")</f>
        <v>0</v>
      </c>
      <c r="Z523" s="383">
        <f>IFERROR(IF(Z521="",0,Z521),"0")+IFERROR(IF(Z522="",0,Z522),"0")</f>
        <v>0</v>
      </c>
      <c r="AA523" s="384"/>
      <c r="AB523" s="384"/>
      <c r="AC523" s="384"/>
    </row>
    <row r="524" spans="1:68" x14ac:dyDescent="0.2">
      <c r="A524" s="393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394"/>
      <c r="P524" s="387" t="s">
        <v>69</v>
      </c>
      <c r="Q524" s="388"/>
      <c r="R524" s="388"/>
      <c r="S524" s="388"/>
      <c r="T524" s="388"/>
      <c r="U524" s="388"/>
      <c r="V524" s="389"/>
      <c r="W524" s="37" t="s">
        <v>68</v>
      </c>
      <c r="X524" s="383">
        <f>IFERROR(SUM(X521:X522),"0")</f>
        <v>0</v>
      </c>
      <c r="Y524" s="383">
        <f>IFERROR(SUM(Y521:Y522),"0")</f>
        <v>0</v>
      </c>
      <c r="Z524" s="37"/>
      <c r="AA524" s="384"/>
      <c r="AB524" s="384"/>
      <c r="AC524" s="384"/>
    </row>
    <row r="525" spans="1:68" ht="14.25" customHeight="1" x14ac:dyDescent="0.25">
      <c r="A525" s="418" t="s">
        <v>63</v>
      </c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  <c r="X525" s="393"/>
      <c r="Y525" s="393"/>
      <c r="Z525" s="393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90">
        <v>4680115883116</v>
      </c>
      <c r="E526" s="391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6"/>
      <c r="R526" s="396"/>
      <c r="S526" s="396"/>
      <c r="T526" s="397"/>
      <c r="U526" s="34"/>
      <c r="V526" s="34"/>
      <c r="W526" s="35" t="s">
        <v>68</v>
      </c>
      <c r="X526" s="381">
        <v>0</v>
      </c>
      <c r="Y526" s="382">
        <f t="shared" ref="Y526:Y531" si="84">IFERROR(IF(X526="",0,CEILING((X526/$H526),1)*$H526),"")</f>
        <v>0</v>
      </c>
      <c r="Z526" s="36" t="str">
        <f>IFERROR(IF(Y526=0,"",ROUNDUP(Y526/H526,0)*0.01196),"")</f>
        <v/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0</v>
      </c>
      <c r="BN526" s="64">
        <f t="shared" ref="BN526:BN531" si="86">IFERROR(Y526*I526/H526,"0")</f>
        <v>0</v>
      </c>
      <c r="BO526" s="64">
        <f t="shared" ref="BO526:BO531" si="87">IFERROR(1/J526*(X526/H526),"0")</f>
        <v>0</v>
      </c>
      <c r="BP526" s="64">
        <f t="shared" ref="BP526:BP531" si="88">IFERROR(1/J526*(Y526/H526),"0")</f>
        <v>0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90">
        <v>4680115883093</v>
      </c>
      <c r="E527" s="391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6"/>
      <c r="R527" s="396"/>
      <c r="S527" s="396"/>
      <c r="T527" s="397"/>
      <c r="U527" s="34"/>
      <c r="V527" s="34"/>
      <c r="W527" s="35" t="s">
        <v>68</v>
      </c>
      <c r="X527" s="381">
        <v>0</v>
      </c>
      <c r="Y527" s="382">
        <f t="shared" si="84"/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0</v>
      </c>
      <c r="BN527" s="64">
        <f t="shared" si="86"/>
        <v>0</v>
      </c>
      <c r="BO527" s="64">
        <f t="shared" si="87"/>
        <v>0</v>
      </c>
      <c r="BP527" s="64">
        <f t="shared" si="88"/>
        <v>0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90">
        <v>4680115883109</v>
      </c>
      <c r="E528" s="391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6"/>
      <c r="R528" s="396"/>
      <c r="S528" s="396"/>
      <c r="T528" s="397"/>
      <c r="U528" s="34"/>
      <c r="V528" s="34"/>
      <c r="W528" s="35" t="s">
        <v>68</v>
      </c>
      <c r="X528" s="381">
        <v>0</v>
      </c>
      <c r="Y528" s="382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90">
        <v>4680115882072</v>
      </c>
      <c r="E529" s="391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6"/>
      <c r="R529" s="396"/>
      <c r="S529" s="396"/>
      <c r="T529" s="397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90">
        <v>4680115882102</v>
      </c>
      <c r="E530" s="391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6"/>
      <c r="R530" s="396"/>
      <c r="S530" s="396"/>
      <c r="T530" s="397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90">
        <v>4680115882096</v>
      </c>
      <c r="E531" s="391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6"/>
      <c r="R531" s="396"/>
      <c r="S531" s="396"/>
      <c r="T531" s="397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2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87" t="s">
        <v>69</v>
      </c>
      <c r="Q532" s="388"/>
      <c r="R532" s="388"/>
      <c r="S532" s="388"/>
      <c r="T532" s="388"/>
      <c r="U532" s="388"/>
      <c r="V532" s="389"/>
      <c r="W532" s="37" t="s">
        <v>70</v>
      </c>
      <c r="X532" s="383">
        <f>IFERROR(X526/H526,"0")+IFERROR(X527/H527,"0")+IFERROR(X528/H528,"0")+IFERROR(X529/H529,"0")+IFERROR(X530/H530,"0")+IFERROR(X531/H531,"0")</f>
        <v>0</v>
      </c>
      <c r="Y532" s="383">
        <f>IFERROR(Y526/H526,"0")+IFERROR(Y527/H527,"0")+IFERROR(Y528/H528,"0")+IFERROR(Y529/H529,"0")+IFERROR(Y530/H530,"0")+IFERROR(Y531/H531,"0")</f>
        <v>0</v>
      </c>
      <c r="Z532" s="383">
        <f>IFERROR(IF(Z526="",0,Z526),"0")+IFERROR(IF(Z527="",0,Z527),"0")+IFERROR(IF(Z528="",0,Z528),"0")+IFERROR(IF(Z529="",0,Z529),"0")+IFERROR(IF(Z530="",0,Z530),"0")+IFERROR(IF(Z531="",0,Z531),"0")</f>
        <v>0</v>
      </c>
      <c r="AA532" s="384"/>
      <c r="AB532" s="384"/>
      <c r="AC532" s="384"/>
    </row>
    <row r="533" spans="1:68" x14ac:dyDescent="0.2">
      <c r="A533" s="393"/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4"/>
      <c r="P533" s="387" t="s">
        <v>69</v>
      </c>
      <c r="Q533" s="388"/>
      <c r="R533" s="388"/>
      <c r="S533" s="388"/>
      <c r="T533" s="388"/>
      <c r="U533" s="388"/>
      <c r="V533" s="389"/>
      <c r="W533" s="37" t="s">
        <v>68</v>
      </c>
      <c r="X533" s="383">
        <f>IFERROR(SUM(X526:X531),"0")</f>
        <v>0</v>
      </c>
      <c r="Y533" s="383">
        <f>IFERROR(SUM(Y526:Y531),"0")</f>
        <v>0</v>
      </c>
      <c r="Z533" s="37"/>
      <c r="AA533" s="384"/>
      <c r="AB533" s="384"/>
      <c r="AC533" s="384"/>
    </row>
    <row r="534" spans="1:68" ht="14.25" customHeight="1" x14ac:dyDescent="0.25">
      <c r="A534" s="418" t="s">
        <v>71</v>
      </c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3"/>
      <c r="O534" s="393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373"/>
      <c r="AB534" s="373"/>
      <c r="AC534" s="373"/>
    </row>
    <row r="535" spans="1:68" ht="16.5" customHeight="1" x14ac:dyDescent="0.25">
      <c r="A535" s="54" t="s">
        <v>642</v>
      </c>
      <c r="B535" s="54" t="s">
        <v>643</v>
      </c>
      <c r="C535" s="31">
        <v>4301051230</v>
      </c>
      <c r="D535" s="390">
        <v>4607091383409</v>
      </c>
      <c r="E535" s="391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7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6"/>
      <c r="R535" s="396"/>
      <c r="S535" s="396"/>
      <c r="T535" s="397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90">
        <v>4607091383416</v>
      </c>
      <c r="E536" s="391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6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6"/>
      <c r="R536" s="396"/>
      <c r="S536" s="396"/>
      <c r="T536" s="397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646</v>
      </c>
      <c r="B537" s="54" t="s">
        <v>647</v>
      </c>
      <c r="C537" s="31">
        <v>4301051058</v>
      </c>
      <c r="D537" s="390">
        <v>4680115883536</v>
      </c>
      <c r="E537" s="391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6"/>
      <c r="R537" s="396"/>
      <c r="S537" s="396"/>
      <c r="T537" s="397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2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87" t="s">
        <v>69</v>
      </c>
      <c r="Q538" s="388"/>
      <c r="R538" s="388"/>
      <c r="S538" s="388"/>
      <c r="T538" s="388"/>
      <c r="U538" s="388"/>
      <c r="V538" s="389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x14ac:dyDescent="0.2">
      <c r="A539" s="393"/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4"/>
      <c r="P539" s="387" t="s">
        <v>69</v>
      </c>
      <c r="Q539" s="388"/>
      <c r="R539" s="388"/>
      <c r="S539" s="388"/>
      <c r="T539" s="388"/>
      <c r="U539" s="388"/>
      <c r="V539" s="389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customHeight="1" x14ac:dyDescent="0.25">
      <c r="A540" s="418" t="s">
        <v>164</v>
      </c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3"/>
      <c r="O540" s="393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373"/>
      <c r="AB540" s="373"/>
      <c r="AC540" s="373"/>
    </row>
    <row r="541" spans="1:68" ht="16.5" customHeight="1" x14ac:dyDescent="0.25">
      <c r="A541" s="54" t="s">
        <v>648</v>
      </c>
      <c r="B541" s="54" t="s">
        <v>649</v>
      </c>
      <c r="C541" s="31">
        <v>4301060363</v>
      </c>
      <c r="D541" s="390">
        <v>4680115885035</v>
      </c>
      <c r="E541" s="391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6"/>
      <c r="R541" s="396"/>
      <c r="S541" s="396"/>
      <c r="T541" s="397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392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4"/>
      <c r="P542" s="387" t="s">
        <v>69</v>
      </c>
      <c r="Q542" s="388"/>
      <c r="R542" s="388"/>
      <c r="S542" s="388"/>
      <c r="T542" s="388"/>
      <c r="U542" s="388"/>
      <c r="V542" s="389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4"/>
      <c r="P543" s="387" t="s">
        <v>69</v>
      </c>
      <c r="Q543" s="388"/>
      <c r="R543" s="388"/>
      <c r="S543" s="388"/>
      <c r="T543" s="388"/>
      <c r="U543" s="388"/>
      <c r="V543" s="389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customHeight="1" x14ac:dyDescent="0.2">
      <c r="A544" s="429" t="s">
        <v>650</v>
      </c>
      <c r="B544" s="430"/>
      <c r="C544" s="430"/>
      <c r="D544" s="430"/>
      <c r="E544" s="430"/>
      <c r="F544" s="430"/>
      <c r="G544" s="430"/>
      <c r="H544" s="430"/>
      <c r="I544" s="430"/>
      <c r="J544" s="430"/>
      <c r="K544" s="430"/>
      <c r="L544" s="430"/>
      <c r="M544" s="430"/>
      <c r="N544" s="430"/>
      <c r="O544" s="430"/>
      <c r="P544" s="430"/>
      <c r="Q544" s="430"/>
      <c r="R544" s="430"/>
      <c r="S544" s="430"/>
      <c r="T544" s="430"/>
      <c r="U544" s="430"/>
      <c r="V544" s="430"/>
      <c r="W544" s="430"/>
      <c r="X544" s="430"/>
      <c r="Y544" s="430"/>
      <c r="Z544" s="430"/>
      <c r="AA544" s="48"/>
      <c r="AB544" s="48"/>
      <c r="AC544" s="48"/>
    </row>
    <row r="545" spans="1:68" ht="16.5" customHeight="1" x14ac:dyDescent="0.25">
      <c r="A545" s="425" t="s">
        <v>650</v>
      </c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3"/>
      <c r="P545" s="393"/>
      <c r="Q545" s="393"/>
      <c r="R545" s="393"/>
      <c r="S545" s="393"/>
      <c r="T545" s="393"/>
      <c r="U545" s="393"/>
      <c r="V545" s="393"/>
      <c r="W545" s="393"/>
      <c r="X545" s="393"/>
      <c r="Y545" s="393"/>
      <c r="Z545" s="393"/>
      <c r="AA545" s="375"/>
      <c r="AB545" s="375"/>
      <c r="AC545" s="375"/>
    </row>
    <row r="546" spans="1:68" ht="14.25" customHeight="1" x14ac:dyDescent="0.25">
      <c r="A546" s="418" t="s">
        <v>109</v>
      </c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3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373"/>
      <c r="AB546" s="373"/>
      <c r="AC546" s="373"/>
    </row>
    <row r="547" spans="1:68" ht="27" customHeight="1" x14ac:dyDescent="0.25">
      <c r="A547" s="54" t="s">
        <v>651</v>
      </c>
      <c r="B547" s="54" t="s">
        <v>652</v>
      </c>
      <c r="C547" s="31">
        <v>4301011763</v>
      </c>
      <c r="D547" s="390">
        <v>4640242181011</v>
      </c>
      <c r="E547" s="391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6" t="s">
        <v>653</v>
      </c>
      <c r="Q547" s="396"/>
      <c r="R547" s="396"/>
      <c r="S547" s="396"/>
      <c r="T547" s="397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customHeight="1" x14ac:dyDescent="0.25">
      <c r="A548" s="54" t="s">
        <v>654</v>
      </c>
      <c r="B548" s="54" t="s">
        <v>655</v>
      </c>
      <c r="C548" s="31">
        <v>4301011585</v>
      </c>
      <c r="D548" s="390">
        <v>4640242180441</v>
      </c>
      <c r="E548" s="391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6" t="s">
        <v>656</v>
      </c>
      <c r="Q548" s="396"/>
      <c r="R548" s="396"/>
      <c r="S548" s="396"/>
      <c r="T548" s="397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90">
        <v>4640242180564</v>
      </c>
      <c r="E549" s="391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3" t="s">
        <v>659</v>
      </c>
      <c r="Q549" s="396"/>
      <c r="R549" s="396"/>
      <c r="S549" s="396"/>
      <c r="T549" s="397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660</v>
      </c>
      <c r="B550" s="54" t="s">
        <v>661</v>
      </c>
      <c r="C550" s="31">
        <v>4301011762</v>
      </c>
      <c r="D550" s="390">
        <v>4640242180922</v>
      </c>
      <c r="E550" s="391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56" t="s">
        <v>662</v>
      </c>
      <c r="Q550" s="396"/>
      <c r="R550" s="396"/>
      <c r="S550" s="396"/>
      <c r="T550" s="397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390">
        <v>4640242181189</v>
      </c>
      <c r="E551" s="391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4" t="s">
        <v>665</v>
      </c>
      <c r="Q551" s="396"/>
      <c r="R551" s="396"/>
      <c r="S551" s="396"/>
      <c r="T551" s="397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90">
        <v>4640242180038</v>
      </c>
      <c r="E552" s="391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64" t="s">
        <v>668</v>
      </c>
      <c r="Q552" s="396"/>
      <c r="R552" s="396"/>
      <c r="S552" s="396"/>
      <c r="T552" s="397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390">
        <v>4640242181172</v>
      </c>
      <c r="E553" s="391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79" t="s">
        <v>671</v>
      </c>
      <c r="Q553" s="396"/>
      <c r="R553" s="396"/>
      <c r="S553" s="396"/>
      <c r="T553" s="397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x14ac:dyDescent="0.2">
      <c r="A554" s="392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4"/>
      <c r="P554" s="387" t="s">
        <v>69</v>
      </c>
      <c r="Q554" s="388"/>
      <c r="R554" s="388"/>
      <c r="S554" s="388"/>
      <c r="T554" s="388"/>
      <c r="U554" s="388"/>
      <c r="V554" s="389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394"/>
      <c r="P555" s="387" t="s">
        <v>69</v>
      </c>
      <c r="Q555" s="388"/>
      <c r="R555" s="388"/>
      <c r="S555" s="388"/>
      <c r="T555" s="388"/>
      <c r="U555" s="388"/>
      <c r="V555" s="389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customHeight="1" x14ac:dyDescent="0.25">
      <c r="A556" s="418" t="s">
        <v>142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73"/>
      <c r="AB556" s="373"/>
      <c r="AC556" s="373"/>
    </row>
    <row r="557" spans="1:68" ht="16.5" customHeight="1" x14ac:dyDescent="0.25">
      <c r="A557" s="54" t="s">
        <v>672</v>
      </c>
      <c r="B557" s="54" t="s">
        <v>673</v>
      </c>
      <c r="C557" s="31">
        <v>4301020269</v>
      </c>
      <c r="D557" s="390">
        <v>4640242180519</v>
      </c>
      <c r="E557" s="391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96"/>
      <c r="R557" s="396"/>
      <c r="S557" s="396"/>
      <c r="T557" s="397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675</v>
      </c>
      <c r="B558" s="54" t="s">
        <v>676</v>
      </c>
      <c r="C558" s="31">
        <v>4301020260</v>
      </c>
      <c r="D558" s="390">
        <v>4640242180526</v>
      </c>
      <c r="E558" s="391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6" t="s">
        <v>677</v>
      </c>
      <c r="Q558" s="396"/>
      <c r="R558" s="396"/>
      <c r="S558" s="396"/>
      <c r="T558" s="397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678</v>
      </c>
      <c r="B559" s="54" t="s">
        <v>679</v>
      </c>
      <c r="C559" s="31">
        <v>4301020309</v>
      </c>
      <c r="D559" s="390">
        <v>4640242180090</v>
      </c>
      <c r="E559" s="391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5" t="s">
        <v>680</v>
      </c>
      <c r="Q559" s="396"/>
      <c r="R559" s="396"/>
      <c r="S559" s="396"/>
      <c r="T559" s="397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390">
        <v>4640242181363</v>
      </c>
      <c r="E560" s="391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8" t="s">
        <v>683</v>
      </c>
      <c r="Q560" s="396"/>
      <c r="R560" s="396"/>
      <c r="S560" s="396"/>
      <c r="T560" s="397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x14ac:dyDescent="0.2">
      <c r="A561" s="392"/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4"/>
      <c r="P561" s="387" t="s">
        <v>69</v>
      </c>
      <c r="Q561" s="388"/>
      <c r="R561" s="388"/>
      <c r="S561" s="388"/>
      <c r="T561" s="388"/>
      <c r="U561" s="388"/>
      <c r="V561" s="389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x14ac:dyDescent="0.2">
      <c r="A562" s="393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4"/>
      <c r="P562" s="387" t="s">
        <v>69</v>
      </c>
      <c r="Q562" s="388"/>
      <c r="R562" s="388"/>
      <c r="S562" s="388"/>
      <c r="T562" s="388"/>
      <c r="U562" s="388"/>
      <c r="V562" s="389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customHeight="1" x14ac:dyDescent="0.25">
      <c r="A563" s="418" t="s">
        <v>63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Y563" s="393"/>
      <c r="Z563" s="393"/>
      <c r="AA563" s="373"/>
      <c r="AB563" s="373"/>
      <c r="AC563" s="373"/>
    </row>
    <row r="564" spans="1:68" ht="27" customHeight="1" x14ac:dyDescent="0.25">
      <c r="A564" s="54" t="s">
        <v>684</v>
      </c>
      <c r="B564" s="54" t="s">
        <v>685</v>
      </c>
      <c r="C564" s="31">
        <v>4301031289</v>
      </c>
      <c r="D564" s="390">
        <v>4640242181615</v>
      </c>
      <c r="E564" s="391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566" t="s">
        <v>686</v>
      </c>
      <c r="Q564" s="396"/>
      <c r="R564" s="396"/>
      <c r="S564" s="396"/>
      <c r="T564" s="397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customHeight="1" x14ac:dyDescent="0.25">
      <c r="A565" s="54" t="s">
        <v>687</v>
      </c>
      <c r="B565" s="54" t="s">
        <v>688</v>
      </c>
      <c r="C565" s="31">
        <v>4301031285</v>
      </c>
      <c r="D565" s="390">
        <v>4640242181639</v>
      </c>
      <c r="E565" s="391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2" t="s">
        <v>689</v>
      </c>
      <c r="Q565" s="396"/>
      <c r="R565" s="396"/>
      <c r="S565" s="396"/>
      <c r="T565" s="397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customHeight="1" x14ac:dyDescent="0.25">
      <c r="A566" s="54" t="s">
        <v>690</v>
      </c>
      <c r="B566" s="54" t="s">
        <v>691</v>
      </c>
      <c r="C566" s="31">
        <v>4301031287</v>
      </c>
      <c r="D566" s="390">
        <v>4640242181622</v>
      </c>
      <c r="E566" s="391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0" t="s">
        <v>692</v>
      </c>
      <c r="Q566" s="396"/>
      <c r="R566" s="396"/>
      <c r="S566" s="396"/>
      <c r="T566" s="397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90">
        <v>4640242180816</v>
      </c>
      <c r="E567" s="391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75" t="s">
        <v>695</v>
      </c>
      <c r="Q567" s="396"/>
      <c r="R567" s="396"/>
      <c r="S567" s="396"/>
      <c r="T567" s="397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90">
        <v>4640242180595</v>
      </c>
      <c r="E568" s="391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2" t="s">
        <v>698</v>
      </c>
      <c r="Q568" s="396"/>
      <c r="R568" s="396"/>
      <c r="S568" s="396"/>
      <c r="T568" s="397"/>
      <c r="U568" s="34"/>
      <c r="V568" s="34"/>
      <c r="W568" s="35" t="s">
        <v>68</v>
      </c>
      <c r="X568" s="381">
        <v>160</v>
      </c>
      <c r="Y568" s="382">
        <f t="shared" si="94"/>
        <v>163.80000000000001</v>
      </c>
      <c r="Z568" s="36">
        <f>IFERROR(IF(Y568=0,"",ROUNDUP(Y568/H568,0)*0.00753),"")</f>
        <v>0.29366999999999999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169.9047619047619</v>
      </c>
      <c r="BN568" s="64">
        <f t="shared" si="96"/>
        <v>173.94</v>
      </c>
      <c r="BO568" s="64">
        <f t="shared" si="97"/>
        <v>0.24420024420024419</v>
      </c>
      <c r="BP568" s="64">
        <f t="shared" si="98"/>
        <v>0.25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390">
        <v>4640242180489</v>
      </c>
      <c r="E569" s="391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49" t="s">
        <v>701</v>
      </c>
      <c r="Q569" s="396"/>
      <c r="R569" s="396"/>
      <c r="S569" s="396"/>
      <c r="T569" s="397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2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394"/>
      <c r="P570" s="387" t="s">
        <v>69</v>
      </c>
      <c r="Q570" s="388"/>
      <c r="R570" s="388"/>
      <c r="S570" s="388"/>
      <c r="T570" s="388"/>
      <c r="U570" s="388"/>
      <c r="V570" s="389"/>
      <c r="W570" s="37" t="s">
        <v>70</v>
      </c>
      <c r="X570" s="383">
        <f>IFERROR(X564/H564,"0")+IFERROR(X565/H565,"0")+IFERROR(X566/H566,"0")+IFERROR(X567/H567,"0")+IFERROR(X568/H568,"0")+IFERROR(X569/H569,"0")</f>
        <v>38.095238095238095</v>
      </c>
      <c r="Y570" s="383">
        <f>IFERROR(Y564/H564,"0")+IFERROR(Y565/H565,"0")+IFERROR(Y566/H566,"0")+IFERROR(Y567/H567,"0")+IFERROR(Y568/H568,"0")+IFERROR(Y569/H569,"0")</f>
        <v>39</v>
      </c>
      <c r="Z570" s="383">
        <f>IFERROR(IF(Z564="",0,Z564),"0")+IFERROR(IF(Z565="",0,Z565),"0")+IFERROR(IF(Z566="",0,Z566),"0")+IFERROR(IF(Z567="",0,Z567),"0")+IFERROR(IF(Z568="",0,Z568),"0")+IFERROR(IF(Z569="",0,Z569),"0")</f>
        <v>0.29366999999999999</v>
      </c>
      <c r="AA570" s="384"/>
      <c r="AB570" s="384"/>
      <c r="AC570" s="384"/>
    </row>
    <row r="571" spans="1:68" x14ac:dyDescent="0.2">
      <c r="A571" s="393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4"/>
      <c r="P571" s="387" t="s">
        <v>69</v>
      </c>
      <c r="Q571" s="388"/>
      <c r="R571" s="388"/>
      <c r="S571" s="388"/>
      <c r="T571" s="388"/>
      <c r="U571" s="388"/>
      <c r="V571" s="389"/>
      <c r="W571" s="37" t="s">
        <v>68</v>
      </c>
      <c r="X571" s="383">
        <f>IFERROR(SUM(X564:X569),"0")</f>
        <v>160</v>
      </c>
      <c r="Y571" s="383">
        <f>IFERROR(SUM(Y564:Y569),"0")</f>
        <v>163.80000000000001</v>
      </c>
      <c r="Z571" s="37"/>
      <c r="AA571" s="384"/>
      <c r="AB571" s="384"/>
      <c r="AC571" s="384"/>
    </row>
    <row r="572" spans="1:68" ht="14.25" customHeight="1" x14ac:dyDescent="0.25">
      <c r="A572" s="418" t="s">
        <v>71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90">
        <v>4640242180533</v>
      </c>
      <c r="E573" s="391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5" t="s">
        <v>704</v>
      </c>
      <c r="Q573" s="396"/>
      <c r="R573" s="396"/>
      <c r="S573" s="396"/>
      <c r="T573" s="397"/>
      <c r="U573" s="34"/>
      <c r="V573" s="34"/>
      <c r="W573" s="35" t="s">
        <v>68</v>
      </c>
      <c r="X573" s="381">
        <v>1000</v>
      </c>
      <c r="Y573" s="382">
        <f>IFERROR(IF(X573="",0,CEILING((X573/$H573),1)*$H573),"")</f>
        <v>1006.1999999999999</v>
      </c>
      <c r="Z573" s="36">
        <f>IFERROR(IF(Y573=0,"",ROUNDUP(Y573/H573,0)*0.02175),"")</f>
        <v>2.8057499999999997</v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1072.3076923076924</v>
      </c>
      <c r="BN573" s="64">
        <f>IFERROR(Y573*I573/H573,"0")</f>
        <v>1078.9559999999999</v>
      </c>
      <c r="BO573" s="64">
        <f>IFERROR(1/J573*(X573/H573),"0")</f>
        <v>2.2893772893772892</v>
      </c>
      <c r="BP573" s="64">
        <f>IFERROR(1/J573*(Y573/H573),"0")</f>
        <v>2.3035714285714284</v>
      </c>
    </row>
    <row r="574" spans="1:68" ht="27" customHeight="1" x14ac:dyDescent="0.25">
      <c r="A574" s="54" t="s">
        <v>705</v>
      </c>
      <c r="B574" s="54" t="s">
        <v>706</v>
      </c>
      <c r="C574" s="31">
        <v>4301051510</v>
      </c>
      <c r="D574" s="390">
        <v>4640242180540</v>
      </c>
      <c r="E574" s="391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96"/>
      <c r="R574" s="396"/>
      <c r="S574" s="396"/>
      <c r="T574" s="397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2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4"/>
      <c r="P575" s="387" t="s">
        <v>69</v>
      </c>
      <c r="Q575" s="388"/>
      <c r="R575" s="388"/>
      <c r="S575" s="388"/>
      <c r="T575" s="388"/>
      <c r="U575" s="388"/>
      <c r="V575" s="389"/>
      <c r="W575" s="37" t="s">
        <v>70</v>
      </c>
      <c r="X575" s="383">
        <f>IFERROR(X573/H573,"0")+IFERROR(X574/H574,"0")</f>
        <v>128.2051282051282</v>
      </c>
      <c r="Y575" s="383">
        <f>IFERROR(Y573/H573,"0")+IFERROR(Y574/H574,"0")</f>
        <v>129</v>
      </c>
      <c r="Z575" s="383">
        <f>IFERROR(IF(Z573="",0,Z573),"0")+IFERROR(IF(Z574="",0,Z574),"0")</f>
        <v>2.8057499999999997</v>
      </c>
      <c r="AA575" s="384"/>
      <c r="AB575" s="384"/>
      <c r="AC575" s="384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394"/>
      <c r="P576" s="387" t="s">
        <v>69</v>
      </c>
      <c r="Q576" s="388"/>
      <c r="R576" s="388"/>
      <c r="S576" s="388"/>
      <c r="T576" s="388"/>
      <c r="U576" s="388"/>
      <c r="V576" s="389"/>
      <c r="W576" s="37" t="s">
        <v>68</v>
      </c>
      <c r="X576" s="383">
        <f>IFERROR(SUM(X573:X574),"0")</f>
        <v>1000</v>
      </c>
      <c r="Y576" s="383">
        <f>IFERROR(SUM(Y573:Y574),"0")</f>
        <v>1006.1999999999999</v>
      </c>
      <c r="Z576" s="37"/>
      <c r="AA576" s="384"/>
      <c r="AB576" s="384"/>
      <c r="AC576" s="384"/>
    </row>
    <row r="577" spans="1:68" ht="14.25" customHeight="1" x14ac:dyDescent="0.25">
      <c r="A577" s="418" t="s">
        <v>164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customHeight="1" x14ac:dyDescent="0.25">
      <c r="A578" s="54" t="s">
        <v>708</v>
      </c>
      <c r="B578" s="54" t="s">
        <v>709</v>
      </c>
      <c r="C578" s="31">
        <v>4301060408</v>
      </c>
      <c r="D578" s="390">
        <v>4640242180120</v>
      </c>
      <c r="E578" s="391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12" t="s">
        <v>710</v>
      </c>
      <c r="Q578" s="396"/>
      <c r="R578" s="396"/>
      <c r="S578" s="396"/>
      <c r="T578" s="397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90">
        <v>4640242180120</v>
      </c>
      <c r="E579" s="391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688" t="s">
        <v>712</v>
      </c>
      <c r="Q579" s="396"/>
      <c r="R579" s="396"/>
      <c r="S579" s="396"/>
      <c r="T579" s="397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713</v>
      </c>
      <c r="B580" s="54" t="s">
        <v>714</v>
      </c>
      <c r="C580" s="31">
        <v>4301060407</v>
      </c>
      <c r="D580" s="390">
        <v>4640242180137</v>
      </c>
      <c r="E580" s="391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7" t="s">
        <v>715</v>
      </c>
      <c r="Q580" s="396"/>
      <c r="R580" s="396"/>
      <c r="S580" s="396"/>
      <c r="T580" s="397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390">
        <v>4640242180137</v>
      </c>
      <c r="E581" s="391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2" t="s">
        <v>717</v>
      </c>
      <c r="Q581" s="396"/>
      <c r="R581" s="396"/>
      <c r="S581" s="396"/>
      <c r="T581" s="397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392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394"/>
      <c r="P582" s="387" t="s">
        <v>69</v>
      </c>
      <c r="Q582" s="388"/>
      <c r="R582" s="388"/>
      <c r="S582" s="388"/>
      <c r="T582" s="388"/>
      <c r="U582" s="388"/>
      <c r="V582" s="389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394"/>
      <c r="P583" s="387" t="s">
        <v>69</v>
      </c>
      <c r="Q583" s="388"/>
      <c r="R583" s="388"/>
      <c r="S583" s="388"/>
      <c r="T583" s="388"/>
      <c r="U583" s="388"/>
      <c r="V583" s="389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customHeight="1" x14ac:dyDescent="0.25">
      <c r="A584" s="425" t="s">
        <v>718</v>
      </c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3"/>
      <c r="P584" s="393"/>
      <c r="Q584" s="393"/>
      <c r="R584" s="393"/>
      <c r="S584" s="393"/>
      <c r="T584" s="393"/>
      <c r="U584" s="393"/>
      <c r="V584" s="393"/>
      <c r="W584" s="393"/>
      <c r="X584" s="393"/>
      <c r="Y584" s="393"/>
      <c r="Z584" s="393"/>
      <c r="AA584" s="375"/>
      <c r="AB584" s="375"/>
      <c r="AC584" s="375"/>
    </row>
    <row r="585" spans="1:68" ht="14.25" customHeight="1" x14ac:dyDescent="0.25">
      <c r="A585" s="418" t="s">
        <v>109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customHeight="1" x14ac:dyDescent="0.25">
      <c r="A586" s="54" t="s">
        <v>719</v>
      </c>
      <c r="B586" s="54" t="s">
        <v>720</v>
      </c>
      <c r="C586" s="31">
        <v>4301011951</v>
      </c>
      <c r="D586" s="390">
        <v>4640242180045</v>
      </c>
      <c r="E586" s="391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09" t="s">
        <v>721</v>
      </c>
      <c r="Q586" s="396"/>
      <c r="R586" s="396"/>
      <c r="S586" s="396"/>
      <c r="T586" s="397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722</v>
      </c>
      <c r="B587" s="54" t="s">
        <v>723</v>
      </c>
      <c r="C587" s="31">
        <v>4301011950</v>
      </c>
      <c r="D587" s="390">
        <v>4640242180601</v>
      </c>
      <c r="E587" s="391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96"/>
      <c r="R587" s="396"/>
      <c r="S587" s="396"/>
      <c r="T587" s="397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392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4"/>
      <c r="P588" s="387" t="s">
        <v>69</v>
      </c>
      <c r="Q588" s="388"/>
      <c r="R588" s="388"/>
      <c r="S588" s="388"/>
      <c r="T588" s="388"/>
      <c r="U588" s="388"/>
      <c r="V588" s="389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394"/>
      <c r="P589" s="387" t="s">
        <v>69</v>
      </c>
      <c r="Q589" s="388"/>
      <c r="R589" s="388"/>
      <c r="S589" s="388"/>
      <c r="T589" s="388"/>
      <c r="U589" s="388"/>
      <c r="V589" s="389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customHeight="1" x14ac:dyDescent="0.25">
      <c r="A590" s="418" t="s">
        <v>142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73"/>
      <c r="AB590" s="373"/>
      <c r="AC590" s="373"/>
    </row>
    <row r="591" spans="1:68" ht="27" customHeight="1" x14ac:dyDescent="0.25">
      <c r="A591" s="54" t="s">
        <v>725</v>
      </c>
      <c r="B591" s="54" t="s">
        <v>726</v>
      </c>
      <c r="C591" s="31">
        <v>4301020314</v>
      </c>
      <c r="D591" s="390">
        <v>4640242180090</v>
      </c>
      <c r="E591" s="391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51" t="s">
        <v>727</v>
      </c>
      <c r="Q591" s="396"/>
      <c r="R591" s="396"/>
      <c r="S591" s="396"/>
      <c r="T591" s="397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392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4"/>
      <c r="P592" s="387" t="s">
        <v>69</v>
      </c>
      <c r="Q592" s="388"/>
      <c r="R592" s="388"/>
      <c r="S592" s="388"/>
      <c r="T592" s="388"/>
      <c r="U592" s="388"/>
      <c r="V592" s="389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4"/>
      <c r="P593" s="387" t="s">
        <v>69</v>
      </c>
      <c r="Q593" s="388"/>
      <c r="R593" s="388"/>
      <c r="S593" s="388"/>
      <c r="T593" s="388"/>
      <c r="U593" s="388"/>
      <c r="V593" s="389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customHeight="1" x14ac:dyDescent="0.25">
      <c r="A594" s="418" t="s">
        <v>63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73"/>
      <c r="AB594" s="373"/>
      <c r="AC594" s="373"/>
    </row>
    <row r="595" spans="1:68" ht="27" customHeight="1" x14ac:dyDescent="0.25">
      <c r="A595" s="54" t="s">
        <v>728</v>
      </c>
      <c r="B595" s="54" t="s">
        <v>729</v>
      </c>
      <c r="C595" s="31">
        <v>4301031321</v>
      </c>
      <c r="D595" s="390">
        <v>4640242180076</v>
      </c>
      <c r="E595" s="391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1" t="s">
        <v>730</v>
      </c>
      <c r="Q595" s="396"/>
      <c r="R595" s="396"/>
      <c r="S595" s="396"/>
      <c r="T595" s="397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392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394"/>
      <c r="P596" s="387" t="s">
        <v>69</v>
      </c>
      <c r="Q596" s="388"/>
      <c r="R596" s="388"/>
      <c r="S596" s="388"/>
      <c r="T596" s="388"/>
      <c r="U596" s="388"/>
      <c r="V596" s="389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394"/>
      <c r="P597" s="387" t="s">
        <v>69</v>
      </c>
      <c r="Q597" s="388"/>
      <c r="R597" s="388"/>
      <c r="S597" s="388"/>
      <c r="T597" s="388"/>
      <c r="U597" s="388"/>
      <c r="V597" s="389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customHeight="1" x14ac:dyDescent="0.25">
      <c r="A598" s="418" t="s">
        <v>71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393"/>
      <c r="P598" s="393"/>
      <c r="Q598" s="393"/>
      <c r="R598" s="393"/>
      <c r="S598" s="393"/>
      <c r="T598" s="393"/>
      <c r="U598" s="393"/>
      <c r="V598" s="393"/>
      <c r="W598" s="393"/>
      <c r="X598" s="393"/>
      <c r="Y598" s="393"/>
      <c r="Z598" s="393"/>
      <c r="AA598" s="373"/>
      <c r="AB598" s="373"/>
      <c r="AC598" s="373"/>
    </row>
    <row r="599" spans="1:68" ht="27" customHeight="1" x14ac:dyDescent="0.25">
      <c r="A599" s="54" t="s">
        <v>731</v>
      </c>
      <c r="B599" s="54" t="s">
        <v>732</v>
      </c>
      <c r="C599" s="31">
        <v>4301051780</v>
      </c>
      <c r="D599" s="390">
        <v>4640242180106</v>
      </c>
      <c r="E599" s="391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3" t="s">
        <v>733</v>
      </c>
      <c r="Q599" s="396"/>
      <c r="R599" s="396"/>
      <c r="S599" s="396"/>
      <c r="T599" s="397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392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394"/>
      <c r="P600" s="387" t="s">
        <v>69</v>
      </c>
      <c r="Q600" s="388"/>
      <c r="R600" s="388"/>
      <c r="S600" s="388"/>
      <c r="T600" s="388"/>
      <c r="U600" s="388"/>
      <c r="V600" s="389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394"/>
      <c r="P601" s="387" t="s">
        <v>69</v>
      </c>
      <c r="Q601" s="388"/>
      <c r="R601" s="388"/>
      <c r="S601" s="388"/>
      <c r="T601" s="388"/>
      <c r="U601" s="388"/>
      <c r="V601" s="389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46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47"/>
      <c r="P602" s="467" t="s">
        <v>734</v>
      </c>
      <c r="Q602" s="468"/>
      <c r="R602" s="468"/>
      <c r="S602" s="468"/>
      <c r="T602" s="468"/>
      <c r="U602" s="468"/>
      <c r="V602" s="469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8840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8879.7000000000007</v>
      </c>
      <c r="Z602" s="37"/>
      <c r="AA602" s="384"/>
      <c r="AB602" s="384"/>
      <c r="AC602" s="384"/>
    </row>
    <row r="603" spans="1:68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47"/>
      <c r="P603" s="467" t="s">
        <v>735</v>
      </c>
      <c r="Q603" s="468"/>
      <c r="R603" s="468"/>
      <c r="S603" s="468"/>
      <c r="T603" s="468"/>
      <c r="U603" s="468"/>
      <c r="V603" s="469"/>
      <c r="W603" s="37" t="s">
        <v>68</v>
      </c>
      <c r="X603" s="383">
        <f>IFERROR(SUM(BM22:BM599),"0")</f>
        <v>9190.9716593908379</v>
      </c>
      <c r="Y603" s="383">
        <f>IFERROR(SUM(BN22:BN599),"0")</f>
        <v>9232.5879999999997</v>
      </c>
      <c r="Z603" s="37"/>
      <c r="AA603" s="384"/>
      <c r="AB603" s="384"/>
      <c r="AC603" s="384"/>
    </row>
    <row r="604" spans="1:68" x14ac:dyDescent="0.2">
      <c r="A604" s="393"/>
      <c r="B604" s="393"/>
      <c r="C604" s="393"/>
      <c r="D604" s="393"/>
      <c r="E604" s="393"/>
      <c r="F604" s="393"/>
      <c r="G604" s="393"/>
      <c r="H604" s="393"/>
      <c r="I604" s="393"/>
      <c r="J604" s="393"/>
      <c r="K604" s="393"/>
      <c r="L604" s="393"/>
      <c r="M604" s="393"/>
      <c r="N604" s="393"/>
      <c r="O604" s="447"/>
      <c r="P604" s="467" t="s">
        <v>736</v>
      </c>
      <c r="Q604" s="468"/>
      <c r="R604" s="468"/>
      <c r="S604" s="468"/>
      <c r="T604" s="468"/>
      <c r="U604" s="468"/>
      <c r="V604" s="469"/>
      <c r="W604" s="37" t="s">
        <v>737</v>
      </c>
      <c r="X604" s="38">
        <f>ROUNDUP(SUM(BO22:BO599),0)</f>
        <v>14</v>
      </c>
      <c r="Y604" s="38">
        <f>ROUNDUP(SUM(BP22:BP599),0)</f>
        <v>14</v>
      </c>
      <c r="Z604" s="37"/>
      <c r="AA604" s="384"/>
      <c r="AB604" s="384"/>
      <c r="AC604" s="384"/>
    </row>
    <row r="605" spans="1:68" x14ac:dyDescent="0.2">
      <c r="A605" s="393"/>
      <c r="B605" s="393"/>
      <c r="C605" s="393"/>
      <c r="D605" s="393"/>
      <c r="E605" s="393"/>
      <c r="F605" s="393"/>
      <c r="G605" s="393"/>
      <c r="H605" s="393"/>
      <c r="I605" s="393"/>
      <c r="J605" s="393"/>
      <c r="K605" s="393"/>
      <c r="L605" s="393"/>
      <c r="M605" s="393"/>
      <c r="N605" s="393"/>
      <c r="O605" s="447"/>
      <c r="P605" s="467" t="s">
        <v>738</v>
      </c>
      <c r="Q605" s="468"/>
      <c r="R605" s="468"/>
      <c r="S605" s="468"/>
      <c r="T605" s="468"/>
      <c r="U605" s="468"/>
      <c r="V605" s="469"/>
      <c r="W605" s="37" t="s">
        <v>68</v>
      </c>
      <c r="X605" s="383">
        <f>GrossWeightTotal+PalletQtyTotal*25</f>
        <v>9540.9716593908379</v>
      </c>
      <c r="Y605" s="383">
        <f>GrossWeightTotalR+PalletQtyTotalR*25</f>
        <v>9582.5879999999997</v>
      </c>
      <c r="Z605" s="37"/>
      <c r="AA605" s="384"/>
      <c r="AB605" s="384"/>
      <c r="AC605" s="384"/>
    </row>
    <row r="606" spans="1:68" x14ac:dyDescent="0.2">
      <c r="A606" s="393"/>
      <c r="B606" s="393"/>
      <c r="C606" s="393"/>
      <c r="D606" s="393"/>
      <c r="E606" s="393"/>
      <c r="F606" s="393"/>
      <c r="G606" s="393"/>
      <c r="H606" s="393"/>
      <c r="I606" s="393"/>
      <c r="J606" s="393"/>
      <c r="K606" s="393"/>
      <c r="L606" s="393"/>
      <c r="M606" s="393"/>
      <c r="N606" s="393"/>
      <c r="O606" s="447"/>
      <c r="P606" s="467" t="s">
        <v>739</v>
      </c>
      <c r="Q606" s="468"/>
      <c r="R606" s="468"/>
      <c r="S606" s="468"/>
      <c r="T606" s="468"/>
      <c r="U606" s="468"/>
      <c r="V606" s="469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734.42972552561594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739</v>
      </c>
      <c r="Z606" s="37"/>
      <c r="AA606" s="384"/>
      <c r="AB606" s="384"/>
      <c r="AC606" s="384"/>
    </row>
    <row r="607" spans="1:68" ht="14.25" customHeight="1" x14ac:dyDescent="0.2">
      <c r="A607" s="393"/>
      <c r="B607" s="393"/>
      <c r="C607" s="393"/>
      <c r="D607" s="393"/>
      <c r="E607" s="393"/>
      <c r="F607" s="393"/>
      <c r="G607" s="393"/>
      <c r="H607" s="393"/>
      <c r="I607" s="393"/>
      <c r="J607" s="393"/>
      <c r="K607" s="393"/>
      <c r="L607" s="393"/>
      <c r="M607" s="393"/>
      <c r="N607" s="393"/>
      <c r="O607" s="447"/>
      <c r="P607" s="467" t="s">
        <v>740</v>
      </c>
      <c r="Q607" s="468"/>
      <c r="R607" s="468"/>
      <c r="S607" s="468"/>
      <c r="T607" s="468"/>
      <c r="U607" s="468"/>
      <c r="V607" s="469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15.02097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35" t="s">
        <v>107</v>
      </c>
      <c r="D609" s="533"/>
      <c r="E609" s="533"/>
      <c r="F609" s="533"/>
      <c r="G609" s="533"/>
      <c r="H609" s="534"/>
      <c r="I609" s="435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35" t="s">
        <v>466</v>
      </c>
      <c r="X609" s="534"/>
      <c r="Y609" s="435" t="s">
        <v>521</v>
      </c>
      <c r="Z609" s="533"/>
      <c r="AA609" s="533"/>
      <c r="AB609" s="534"/>
      <c r="AC609" s="372" t="s">
        <v>607</v>
      </c>
      <c r="AD609" s="435" t="s">
        <v>650</v>
      </c>
      <c r="AE609" s="534"/>
      <c r="AF609" s="374"/>
    </row>
    <row r="610" spans="1:32" ht="14.25" customHeight="1" thickTop="1" x14ac:dyDescent="0.2">
      <c r="A610" s="696" t="s">
        <v>743</v>
      </c>
      <c r="B610" s="435" t="s">
        <v>62</v>
      </c>
      <c r="C610" s="435" t="s">
        <v>108</v>
      </c>
      <c r="D610" s="435" t="s">
        <v>128</v>
      </c>
      <c r="E610" s="435" t="s">
        <v>170</v>
      </c>
      <c r="F610" s="435" t="s">
        <v>187</v>
      </c>
      <c r="G610" s="435" t="s">
        <v>218</v>
      </c>
      <c r="H610" s="435" t="s">
        <v>107</v>
      </c>
      <c r="I610" s="435" t="s">
        <v>251</v>
      </c>
      <c r="J610" s="435" t="s">
        <v>268</v>
      </c>
      <c r="K610" s="435" t="s">
        <v>324</v>
      </c>
      <c r="L610" s="374"/>
      <c r="M610" s="435" t="s">
        <v>339</v>
      </c>
      <c r="N610" s="374"/>
      <c r="O610" s="435" t="s">
        <v>355</v>
      </c>
      <c r="P610" s="435" t="s">
        <v>366</v>
      </c>
      <c r="Q610" s="435" t="s">
        <v>369</v>
      </c>
      <c r="R610" s="435" t="s">
        <v>376</v>
      </c>
      <c r="S610" s="435" t="s">
        <v>387</v>
      </c>
      <c r="T610" s="435" t="s">
        <v>390</v>
      </c>
      <c r="U610" s="435" t="s">
        <v>397</v>
      </c>
      <c r="V610" s="435" t="s">
        <v>457</v>
      </c>
      <c r="W610" s="435" t="s">
        <v>467</v>
      </c>
      <c r="X610" s="435" t="s">
        <v>495</v>
      </c>
      <c r="Y610" s="435" t="s">
        <v>522</v>
      </c>
      <c r="Z610" s="435" t="s">
        <v>570</v>
      </c>
      <c r="AA610" s="435" t="s">
        <v>592</v>
      </c>
      <c r="AB610" s="435" t="s">
        <v>599</v>
      </c>
      <c r="AC610" s="435" t="s">
        <v>607</v>
      </c>
      <c r="AD610" s="435" t="s">
        <v>650</v>
      </c>
      <c r="AE610" s="435" t="s">
        <v>718</v>
      </c>
      <c r="AF610" s="374"/>
    </row>
    <row r="611" spans="1:32" ht="13.5" customHeight="1" thickBot="1" x14ac:dyDescent="0.25">
      <c r="A611" s="697"/>
      <c r="B611" s="436"/>
      <c r="C611" s="436"/>
      <c r="D611" s="436"/>
      <c r="E611" s="436"/>
      <c r="F611" s="436"/>
      <c r="G611" s="436"/>
      <c r="H611" s="436"/>
      <c r="I611" s="436"/>
      <c r="J611" s="436"/>
      <c r="K611" s="436"/>
      <c r="L611" s="374"/>
      <c r="M611" s="436"/>
      <c r="N611" s="374"/>
      <c r="O611" s="436"/>
      <c r="P611" s="436"/>
      <c r="Q611" s="436"/>
      <c r="R611" s="436"/>
      <c r="S611" s="436"/>
      <c r="T611" s="436"/>
      <c r="U611" s="436"/>
      <c r="V611" s="436"/>
      <c r="W611" s="436"/>
      <c r="X611" s="436"/>
      <c r="Y611" s="436"/>
      <c r="Z611" s="436"/>
      <c r="AA611" s="436"/>
      <c r="AB611" s="436"/>
      <c r="AC611" s="436"/>
      <c r="AD611" s="436"/>
      <c r="AE611" s="436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0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612" s="46">
        <f>IFERROR(Y103*1,"0")+IFERROR(Y104*1,"0")+IFERROR(Y105*1,"0")+IFERROR(Y109*1,"0")+IFERROR(Y110*1,"0")+IFERROR(Y111*1,"0")+IFERROR(Y112*1,"0")+IFERROR(Y113*1,"0")</f>
        <v>0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0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46">
        <f>IFERROR(Y185*1,"0")+IFERROR(Y186*1,"0")+IFERROR(Y187*1,"0")+IFERROR(Y188*1,"0")+IFERROR(Y189*1,"0")+IFERROR(Y190*1,"0")+IFERROR(Y191*1,"0")+IFERROR(Y192*1,"0")</f>
        <v>0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0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0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0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84</v>
      </c>
      <c r="V612" s="46">
        <f>IFERROR(Y356*1,"0")+IFERROR(Y360*1,"0")+IFERROR(Y361*1,"0")+IFERROR(Y362*1,"0")</f>
        <v>0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7472.4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153.29999999999998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0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0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1170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tznxSsWK8JogeQiUaxIRY2d3qQ0k2XseyHQ+H9Q27zbK4qWgP+UQsgDwpRdX8GiDkUtY7lMTQVnBm1wTxUaCzg==" saltValue="sW4gsBADbF5zglmIl+OSt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8"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C609:H609"/>
    <mergeCell ref="A99:O100"/>
    <mergeCell ref="P296:V296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A275:O276"/>
    <mergeCell ref="A335:Z335"/>
    <mergeCell ref="D327:E327"/>
    <mergeCell ref="P430:T430"/>
    <mergeCell ref="P494:V494"/>
    <mergeCell ref="D531:E531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600:V600"/>
    <mergeCell ref="D477:E477"/>
    <mergeCell ref="W610:W61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P210:T210"/>
    <mergeCell ref="D398:E398"/>
    <mergeCell ref="D569:E569"/>
    <mergeCell ref="P77:T77"/>
    <mergeCell ref="P80:V80"/>
    <mergeCell ref="P87:T87"/>
    <mergeCell ref="D68:E68"/>
    <mergeCell ref="D372:E372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D27:E27"/>
    <mergeCell ref="A40:O41"/>
    <mergeCell ref="A162:Z162"/>
    <mergeCell ref="P408:V408"/>
    <mergeCell ref="A138:O139"/>
    <mergeCell ref="D157:E157"/>
    <mergeCell ref="D328:E328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77:E77"/>
    <mergeCell ref="P187:T187"/>
    <mergeCell ref="D375:E375"/>
    <mergeCell ref="P258:T258"/>
    <mergeCell ref="P429:T429"/>
    <mergeCell ref="D369:E369"/>
    <mergeCell ref="P223:T223"/>
    <mergeCell ref="A545:Z545"/>
    <mergeCell ref="P449:V449"/>
    <mergeCell ref="A204:O205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y4kbXBLWMyQ+fMjCRP11kQWd9e5yvtPm5WMpEA7L/K97m8VWQmjbKvVzc3OncK6jOPfA621P7bitXVY2eZq2SA==" saltValue="tIxT7ic4LYH+9pwRSRf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2024-08-16T08:31:29Z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