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4\08,24\12,08,24 ПОКОМ КИ Сочи\"/>
    </mc:Choice>
  </mc:AlternateContent>
  <xr:revisionPtr revIDLastSave="0" documentId="13_ncr:1_{AE7F3F76-2EF7-4EC9-9439-9F66F10D75E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7" i="1" l="1"/>
  <c r="Q102" i="1"/>
  <c r="AB102" i="1" s="1"/>
  <c r="Q94" i="1"/>
  <c r="AB94" i="1" s="1"/>
  <c r="Q93" i="1"/>
  <c r="AB93" i="1" s="1"/>
  <c r="Q91" i="1"/>
  <c r="AB91" i="1" s="1"/>
  <c r="Q87" i="1"/>
  <c r="AB87" i="1" s="1"/>
  <c r="Q86" i="1"/>
  <c r="AB86" i="1" s="1"/>
  <c r="Q78" i="1"/>
  <c r="AB78" i="1" s="1"/>
  <c r="AB76" i="1"/>
  <c r="Q68" i="1"/>
  <c r="AB68" i="1" s="1"/>
  <c r="Q65" i="1"/>
  <c r="AB65" i="1" s="1"/>
  <c r="Q64" i="1"/>
  <c r="AB64" i="1" s="1"/>
  <c r="AB57" i="1"/>
  <c r="Q56" i="1"/>
  <c r="Q53" i="1"/>
  <c r="AB53" i="1" s="1"/>
  <c r="Q47" i="1"/>
  <c r="AB47" i="1" s="1"/>
  <c r="Q37" i="1"/>
  <c r="AB37" i="1" s="1"/>
  <c r="AB35" i="1"/>
  <c r="Q33" i="1"/>
  <c r="AB33" i="1" s="1"/>
  <c r="AB19" i="1"/>
  <c r="Q10" i="1"/>
  <c r="AB10" i="1" s="1"/>
  <c r="AB7" i="1"/>
  <c r="AB110" i="1"/>
  <c r="AB90" i="1"/>
  <c r="AB56" i="1"/>
  <c r="AB40" i="1"/>
  <c r="AB14" i="1"/>
  <c r="F43" i="1" l="1"/>
  <c r="E43" i="1"/>
  <c r="F42" i="1"/>
  <c r="E42" i="1"/>
  <c r="F90" i="1"/>
  <c r="E90" i="1"/>
  <c r="F89" i="1"/>
  <c r="E89" i="1"/>
  <c r="E102" i="1"/>
  <c r="F98" i="1"/>
  <c r="E98" i="1"/>
  <c r="F92" i="1"/>
  <c r="F110" i="1"/>
  <c r="D110" i="1"/>
  <c r="O90" i="1" l="1"/>
  <c r="T90" i="1" s="1"/>
  <c r="K90" i="1"/>
  <c r="O19" i="1"/>
  <c r="T19" i="1" s="1"/>
  <c r="K19" i="1"/>
  <c r="AB16" i="1"/>
  <c r="AB17" i="1"/>
  <c r="AB21" i="1"/>
  <c r="AB24" i="1"/>
  <c r="AB25" i="1"/>
  <c r="AB26" i="1"/>
  <c r="AB31" i="1"/>
  <c r="AB32" i="1"/>
  <c r="AB34" i="1"/>
  <c r="AB36" i="1"/>
  <c r="AB41" i="1"/>
  <c r="AB50" i="1"/>
  <c r="AB58" i="1"/>
  <c r="AB63" i="1"/>
  <c r="AB74" i="1"/>
  <c r="AB83" i="1"/>
  <c r="AB84" i="1"/>
  <c r="AB88" i="1"/>
  <c r="AB92" i="1"/>
  <c r="AB96" i="1"/>
  <c r="AB99" i="1"/>
  <c r="AB103" i="1"/>
  <c r="AB104" i="1"/>
  <c r="AB105" i="1"/>
  <c r="AB106" i="1"/>
  <c r="AB107" i="1"/>
  <c r="AB108" i="1"/>
  <c r="AB109" i="1"/>
  <c r="O7" i="1"/>
  <c r="T7" i="1" s="1"/>
  <c r="O8" i="1"/>
  <c r="P8" i="1" s="1"/>
  <c r="O9" i="1"/>
  <c r="P9" i="1" s="1"/>
  <c r="O10" i="1"/>
  <c r="T10" i="1" s="1"/>
  <c r="O11" i="1"/>
  <c r="P11" i="1" s="1"/>
  <c r="O12" i="1"/>
  <c r="P12" i="1" s="1"/>
  <c r="O13" i="1"/>
  <c r="P13" i="1" s="1"/>
  <c r="O14" i="1"/>
  <c r="T14" i="1" s="1"/>
  <c r="O15" i="1"/>
  <c r="P15" i="1" s="1"/>
  <c r="Q15" i="1" s="1"/>
  <c r="O16" i="1"/>
  <c r="O17" i="1"/>
  <c r="O18" i="1"/>
  <c r="P18" i="1" s="1"/>
  <c r="Q18" i="1" s="1"/>
  <c r="O20" i="1"/>
  <c r="P20" i="1" s="1"/>
  <c r="Q20" i="1" s="1"/>
  <c r="O21" i="1"/>
  <c r="O22" i="1"/>
  <c r="P22" i="1" s="1"/>
  <c r="O23" i="1"/>
  <c r="P23" i="1" s="1"/>
  <c r="Q23" i="1" s="1"/>
  <c r="O24" i="1"/>
  <c r="O25" i="1"/>
  <c r="O26" i="1"/>
  <c r="O27" i="1"/>
  <c r="P27" i="1" s="1"/>
  <c r="Q27" i="1" s="1"/>
  <c r="O28" i="1"/>
  <c r="P28" i="1" s="1"/>
  <c r="O29" i="1"/>
  <c r="P29" i="1" s="1"/>
  <c r="O30" i="1"/>
  <c r="P30" i="1" s="1"/>
  <c r="O31" i="1"/>
  <c r="O32" i="1"/>
  <c r="O33" i="1"/>
  <c r="T33" i="1" s="1"/>
  <c r="O34" i="1"/>
  <c r="O35" i="1"/>
  <c r="T35" i="1" s="1"/>
  <c r="O36" i="1"/>
  <c r="O37" i="1"/>
  <c r="T37" i="1" s="1"/>
  <c r="O38" i="1"/>
  <c r="P38" i="1" s="1"/>
  <c r="Q38" i="1" s="1"/>
  <c r="O39" i="1"/>
  <c r="P39" i="1" s="1"/>
  <c r="Q39" i="1" s="1"/>
  <c r="O40" i="1"/>
  <c r="T40" i="1" s="1"/>
  <c r="O41" i="1"/>
  <c r="O42" i="1"/>
  <c r="O43" i="1"/>
  <c r="P43" i="1" s="1"/>
  <c r="AB43" i="1" s="1"/>
  <c r="O44" i="1"/>
  <c r="P44" i="1" s="1"/>
  <c r="O45" i="1"/>
  <c r="P45" i="1" s="1"/>
  <c r="O46" i="1"/>
  <c r="P46" i="1" s="1"/>
  <c r="O47" i="1"/>
  <c r="T47" i="1" s="1"/>
  <c r="O48" i="1"/>
  <c r="O49" i="1"/>
  <c r="P49" i="1" s="1"/>
  <c r="O50" i="1"/>
  <c r="O51" i="1"/>
  <c r="O52" i="1"/>
  <c r="P52" i="1" s="1"/>
  <c r="O53" i="1"/>
  <c r="T53" i="1" s="1"/>
  <c r="O54" i="1"/>
  <c r="P54" i="1" s="1"/>
  <c r="O55" i="1"/>
  <c r="P55" i="1" s="1"/>
  <c r="O56" i="1"/>
  <c r="T56" i="1" s="1"/>
  <c r="O57" i="1"/>
  <c r="T57" i="1" s="1"/>
  <c r="O58" i="1"/>
  <c r="O59" i="1"/>
  <c r="P59" i="1" s="1"/>
  <c r="O60" i="1"/>
  <c r="P60" i="1" s="1"/>
  <c r="O61" i="1"/>
  <c r="P61" i="1" s="1"/>
  <c r="O62" i="1"/>
  <c r="P62" i="1" s="1"/>
  <c r="Q62" i="1" s="1"/>
  <c r="O63" i="1"/>
  <c r="O64" i="1"/>
  <c r="T64" i="1" s="1"/>
  <c r="O65" i="1"/>
  <c r="T65" i="1" s="1"/>
  <c r="O66" i="1"/>
  <c r="P66" i="1" s="1"/>
  <c r="Q66" i="1" s="1"/>
  <c r="O67" i="1"/>
  <c r="P67" i="1" s="1"/>
  <c r="Q67" i="1" s="1"/>
  <c r="O68" i="1"/>
  <c r="T68" i="1" s="1"/>
  <c r="O69" i="1"/>
  <c r="P69" i="1" s="1"/>
  <c r="Q69" i="1" s="1"/>
  <c r="O70" i="1"/>
  <c r="O71" i="1"/>
  <c r="P71" i="1" s="1"/>
  <c r="O72" i="1"/>
  <c r="P72" i="1" s="1"/>
  <c r="Q72" i="1" s="1"/>
  <c r="O73" i="1"/>
  <c r="P73" i="1" s="1"/>
  <c r="O74" i="1"/>
  <c r="O75" i="1"/>
  <c r="P75" i="1" s="1"/>
  <c r="Q75" i="1" s="1"/>
  <c r="O76" i="1"/>
  <c r="T76" i="1" s="1"/>
  <c r="O77" i="1"/>
  <c r="O78" i="1"/>
  <c r="T78" i="1" s="1"/>
  <c r="O79" i="1"/>
  <c r="P79" i="1" s="1"/>
  <c r="Q79" i="1" s="1"/>
  <c r="O80" i="1"/>
  <c r="P80" i="1" s="1"/>
  <c r="Q80" i="1" s="1"/>
  <c r="O81" i="1"/>
  <c r="P81" i="1" s="1"/>
  <c r="Q81" i="1" s="1"/>
  <c r="O82" i="1"/>
  <c r="P82" i="1" s="1"/>
  <c r="Q82" i="1" s="1"/>
  <c r="O83" i="1"/>
  <c r="O84" i="1"/>
  <c r="O85" i="1"/>
  <c r="O86" i="1"/>
  <c r="T86" i="1" s="1"/>
  <c r="O87" i="1"/>
  <c r="T87" i="1" s="1"/>
  <c r="O88" i="1"/>
  <c r="O89" i="1"/>
  <c r="O91" i="1"/>
  <c r="T91" i="1" s="1"/>
  <c r="O92" i="1"/>
  <c r="O93" i="1"/>
  <c r="T93" i="1" s="1"/>
  <c r="O94" i="1"/>
  <c r="T94" i="1" s="1"/>
  <c r="O95" i="1"/>
  <c r="P95" i="1" s="1"/>
  <c r="Q95" i="1" s="1"/>
  <c r="O96" i="1"/>
  <c r="O97" i="1"/>
  <c r="P97" i="1" s="1"/>
  <c r="Q97" i="1" s="1"/>
  <c r="O98" i="1"/>
  <c r="P98" i="1" s="1"/>
  <c r="Q98" i="1" s="1"/>
  <c r="AB98" i="1" s="1"/>
  <c r="O99" i="1"/>
  <c r="O100" i="1"/>
  <c r="P100" i="1" s="1"/>
  <c r="Q100" i="1" s="1"/>
  <c r="O101" i="1"/>
  <c r="P101" i="1" s="1"/>
  <c r="Q101" i="1" s="1"/>
  <c r="O102" i="1"/>
  <c r="T102" i="1" s="1"/>
  <c r="O103" i="1"/>
  <c r="O104" i="1"/>
  <c r="O105" i="1"/>
  <c r="O106" i="1"/>
  <c r="O107" i="1"/>
  <c r="O108" i="1"/>
  <c r="O109" i="1"/>
  <c r="O110" i="1"/>
  <c r="T110" i="1" s="1"/>
  <c r="O6" i="1"/>
  <c r="P6" i="1" s="1"/>
  <c r="Q6" i="1" s="1"/>
  <c r="AB100" i="1" l="1"/>
  <c r="T100" i="1"/>
  <c r="AB81" i="1"/>
  <c r="T81" i="1"/>
  <c r="AB79" i="1"/>
  <c r="T79" i="1"/>
  <c r="AB75" i="1"/>
  <c r="T75" i="1"/>
  <c r="AB73" i="1"/>
  <c r="T73" i="1"/>
  <c r="AB71" i="1"/>
  <c r="T71" i="1"/>
  <c r="AB69" i="1"/>
  <c r="T69" i="1"/>
  <c r="AB67" i="1"/>
  <c r="T67" i="1"/>
  <c r="AB61" i="1"/>
  <c r="T61" i="1"/>
  <c r="T59" i="1"/>
  <c r="AB59" i="1"/>
  <c r="AB55" i="1"/>
  <c r="T55" i="1"/>
  <c r="AB49" i="1"/>
  <c r="T49" i="1"/>
  <c r="AB45" i="1"/>
  <c r="T45" i="1"/>
  <c r="AB39" i="1"/>
  <c r="T39" i="1"/>
  <c r="AB29" i="1"/>
  <c r="T29" i="1"/>
  <c r="AB27" i="1"/>
  <c r="T27" i="1"/>
  <c r="AB23" i="1"/>
  <c r="T23" i="1"/>
  <c r="AB18" i="1"/>
  <c r="T18" i="1"/>
  <c r="AB12" i="1"/>
  <c r="T12" i="1"/>
  <c r="AB8" i="1"/>
  <c r="T8" i="1"/>
  <c r="T98" i="1"/>
  <c r="AB6" i="1"/>
  <c r="T6" i="1"/>
  <c r="AB101" i="1"/>
  <c r="T101" i="1"/>
  <c r="AB97" i="1"/>
  <c r="T97" i="1"/>
  <c r="AB95" i="1"/>
  <c r="T95" i="1"/>
  <c r="AB82" i="1"/>
  <c r="T82" i="1"/>
  <c r="AB80" i="1"/>
  <c r="T80" i="1"/>
  <c r="AB72" i="1"/>
  <c r="T72" i="1"/>
  <c r="AB66" i="1"/>
  <c r="T66" i="1"/>
  <c r="AB62" i="1"/>
  <c r="T62" i="1"/>
  <c r="AB60" i="1"/>
  <c r="T60" i="1"/>
  <c r="AB54" i="1"/>
  <c r="T54" i="1"/>
  <c r="AB52" i="1"/>
  <c r="T52" i="1"/>
  <c r="AB46" i="1"/>
  <c r="T46" i="1"/>
  <c r="AB44" i="1"/>
  <c r="T44" i="1"/>
  <c r="AB38" i="1"/>
  <c r="T38" i="1"/>
  <c r="AB30" i="1"/>
  <c r="T30" i="1"/>
  <c r="T28" i="1"/>
  <c r="AB28" i="1"/>
  <c r="AB22" i="1"/>
  <c r="T22" i="1"/>
  <c r="AB20" i="1"/>
  <c r="T20" i="1"/>
  <c r="AB15" i="1"/>
  <c r="T15" i="1"/>
  <c r="AB13" i="1"/>
  <c r="T13" i="1"/>
  <c r="AB11" i="1"/>
  <c r="T11" i="1"/>
  <c r="AB9" i="1"/>
  <c r="T9" i="1"/>
  <c r="T43" i="1"/>
  <c r="P70" i="1"/>
  <c r="P42" i="1"/>
  <c r="Q42" i="1" s="1"/>
  <c r="P85" i="1"/>
  <c r="Q85" i="1" s="1"/>
  <c r="P89" i="1"/>
  <c r="P77" i="1"/>
  <c r="P51" i="1"/>
  <c r="Q51" i="1" s="1"/>
  <c r="P48" i="1"/>
  <c r="U110" i="1"/>
  <c r="U108" i="1"/>
  <c r="T108" i="1"/>
  <c r="T106" i="1"/>
  <c r="U106" i="1"/>
  <c r="U104" i="1"/>
  <c r="T104" i="1"/>
  <c r="U102" i="1"/>
  <c r="U100" i="1"/>
  <c r="U98" i="1"/>
  <c r="U96" i="1"/>
  <c r="T96" i="1"/>
  <c r="U94" i="1"/>
  <c r="T92" i="1"/>
  <c r="U92" i="1"/>
  <c r="U89" i="1"/>
  <c r="U87" i="1"/>
  <c r="U85" i="1"/>
  <c r="U83" i="1"/>
  <c r="T83" i="1"/>
  <c r="U81" i="1"/>
  <c r="U79" i="1"/>
  <c r="U77" i="1"/>
  <c r="U75" i="1"/>
  <c r="U73" i="1"/>
  <c r="U71" i="1"/>
  <c r="U69" i="1"/>
  <c r="U67" i="1"/>
  <c r="U65" i="1"/>
  <c r="U63" i="1"/>
  <c r="T63" i="1"/>
  <c r="U61" i="1"/>
  <c r="U59" i="1"/>
  <c r="U57" i="1"/>
  <c r="U55" i="1"/>
  <c r="U53" i="1"/>
  <c r="U51" i="1"/>
  <c r="U49" i="1"/>
  <c r="U47" i="1"/>
  <c r="U45" i="1"/>
  <c r="U43" i="1"/>
  <c r="U41" i="1"/>
  <c r="T41" i="1"/>
  <c r="U39" i="1"/>
  <c r="U37" i="1"/>
  <c r="U35" i="1"/>
  <c r="U33" i="1"/>
  <c r="U31" i="1"/>
  <c r="T31" i="1"/>
  <c r="U29" i="1"/>
  <c r="U27" i="1"/>
  <c r="U25" i="1"/>
  <c r="T25" i="1"/>
  <c r="U23" i="1"/>
  <c r="U21" i="1"/>
  <c r="T21" i="1"/>
  <c r="U18" i="1"/>
  <c r="U16" i="1"/>
  <c r="T16" i="1"/>
  <c r="U14" i="1"/>
  <c r="U12" i="1"/>
  <c r="U10" i="1"/>
  <c r="U8" i="1"/>
  <c r="U19" i="1"/>
  <c r="U90" i="1"/>
  <c r="U6" i="1"/>
  <c r="U109" i="1"/>
  <c r="T109" i="1"/>
  <c r="U107" i="1"/>
  <c r="T107" i="1"/>
  <c r="U105" i="1"/>
  <c r="T105" i="1"/>
  <c r="U103" i="1"/>
  <c r="T103" i="1"/>
  <c r="U101" i="1"/>
  <c r="U99" i="1"/>
  <c r="T99" i="1"/>
  <c r="U97" i="1"/>
  <c r="U95" i="1"/>
  <c r="U93" i="1"/>
  <c r="U91" i="1"/>
  <c r="U88" i="1"/>
  <c r="T88" i="1"/>
  <c r="U86" i="1"/>
  <c r="U84" i="1"/>
  <c r="T84" i="1"/>
  <c r="U82" i="1"/>
  <c r="U80" i="1"/>
  <c r="U78" i="1"/>
  <c r="U76" i="1"/>
  <c r="T74" i="1"/>
  <c r="U74" i="1"/>
  <c r="U72" i="1"/>
  <c r="U70" i="1"/>
  <c r="U68" i="1"/>
  <c r="U66" i="1"/>
  <c r="U64" i="1"/>
  <c r="U62" i="1"/>
  <c r="U60" i="1"/>
  <c r="U58" i="1"/>
  <c r="T58" i="1"/>
  <c r="U56" i="1"/>
  <c r="U54" i="1"/>
  <c r="U52" i="1"/>
  <c r="U50" i="1"/>
  <c r="T50" i="1"/>
  <c r="U48" i="1"/>
  <c r="U46" i="1"/>
  <c r="U44" i="1"/>
  <c r="U42" i="1"/>
  <c r="U40" i="1"/>
  <c r="U38" i="1"/>
  <c r="U36" i="1"/>
  <c r="T36" i="1"/>
  <c r="U34" i="1"/>
  <c r="T34" i="1"/>
  <c r="U32" i="1"/>
  <c r="T32" i="1"/>
  <c r="U30" i="1"/>
  <c r="U28" i="1"/>
  <c r="U26" i="1"/>
  <c r="T26" i="1"/>
  <c r="U24" i="1"/>
  <c r="T24" i="1"/>
  <c r="U22" i="1"/>
  <c r="U20" i="1"/>
  <c r="U17" i="1"/>
  <c r="T17" i="1"/>
  <c r="U15" i="1"/>
  <c r="U13" i="1"/>
  <c r="U11" i="1"/>
  <c r="U9" i="1"/>
  <c r="U7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AB48" i="1" l="1"/>
  <c r="T48" i="1"/>
  <c r="T77" i="1"/>
  <c r="AB77" i="1"/>
  <c r="AB85" i="1"/>
  <c r="T85" i="1"/>
  <c r="AB70" i="1"/>
  <c r="T70" i="1"/>
  <c r="Q5" i="1"/>
  <c r="AB51" i="1"/>
  <c r="T51" i="1"/>
  <c r="AB89" i="1"/>
  <c r="T89" i="1"/>
  <c r="AB42" i="1"/>
  <c r="T42" i="1"/>
  <c r="P5" i="1"/>
  <c r="K5" i="1"/>
  <c r="AB5" i="1" l="1"/>
</calcChain>
</file>

<file path=xl/sharedStrings.xml><?xml version="1.0" encoding="utf-8"?>
<sst xmlns="http://schemas.openxmlformats.org/spreadsheetml/2006/main" count="303" uniqueCount="173">
  <si>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</si>
  <si>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</si>
  <si>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</si>
  <si>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</si>
  <si>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</si>
  <si>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</si>
  <si>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</si>
  <si>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</si>
  <si>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</si>
  <si>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</si>
  <si>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</si>
  <si>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</si>
  <si>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</si>
  <si>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</si>
  <si>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</si>
  <si>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</si>
  <si>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</si>
  <si>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</si>
  <si>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</si>
  <si>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</si>
  <si>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</si>
  <si>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</si>
  <si>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</si>
  <si>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</si>
  <si>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12,08,</t>
  </si>
  <si>
    <t>05,08,</t>
  </si>
  <si>
    <t>29,07,</t>
  </si>
  <si>
    <t>22,07,</t>
  </si>
  <si>
    <t>15,07,</t>
  </si>
  <si>
    <t>08,07,</t>
  </si>
  <si>
    <t xml:space="preserve"> 005  Колбаса Докторская ГОСТ, Вязанка вектор,ВЕС. ПОКОМ</t>
  </si>
  <si>
    <t>кг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</si>
  <si>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</si>
  <si>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</si>
  <si>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</si>
  <si>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</si>
  <si>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</si>
  <si>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</si>
  <si>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</si>
  <si>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</si>
  <si>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</si>
  <si>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</si>
  <si>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</si>
  <si>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</si>
  <si>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060  Колбаса Докторская стародворская  0,5 кг,ПОКОМ</t>
  </si>
  <si>
    <t>Выводим с матрицы / завод вывел из производства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</si>
  <si>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</si>
  <si>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</si>
  <si>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</si>
  <si>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</si>
  <si>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</si>
  <si>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</si>
  <si>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091  Сардельки Баварские, МГС 0.38кг, ТМ Стародворье  ПОКОМ</t>
  </si>
  <si>
    <t>Выводим с матрицы / нет в бланке</t>
  </si>
  <si>
    <t xml:space="preserve"> 094  Сосиски Баварские,  0.35кг, ТМ Колбасный стандарт ПОКОМ</t>
  </si>
  <si>
    <t>тоже что и 412 (дубль)</t>
  </si>
  <si>
    <t xml:space="preserve"> 102  Сосиски Ганноверские, амилюкс МГС, 0.6кг, ТМ Стародворье    ПОКОМ</t>
  </si>
  <si>
    <t>завод ратировал на 0,5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</si>
  <si>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</si>
  <si>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</si>
  <si>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</si>
  <si>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</si>
  <si>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226  Колбаса Княжеская, с/к белков.обол в термоусад. пакете, ВЕС, ТМ Стародворье ПОКОМ</t>
  </si>
  <si>
    <t>Выводим с матрицы</t>
  </si>
  <si>
    <t xml:space="preserve"> 230  Колбаса Молочная Особая ТМ Особый рецепт, п/а, ВЕС. ПОКОМ</t>
  </si>
  <si>
    <t>Ротация ОР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</si>
  <si>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</si>
  <si>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</si>
  <si>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</si>
  <si>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</si>
  <si>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</si>
  <si>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</si>
  <si>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</si>
  <si>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</si>
  <si>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</si>
  <si>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</si>
  <si>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</si>
  <si>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</si>
  <si>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</si>
  <si>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</si>
  <si>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</si>
  <si>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</si>
  <si>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</si>
  <si>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</si>
  <si>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>завод вывел из производства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</si>
  <si>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</si>
  <si>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</si>
  <si>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</si>
  <si>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</si>
  <si>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</si>
  <si>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</si>
  <si>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</si>
  <si>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</si>
  <si>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</si>
  <si>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</si>
  <si>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</si>
  <si>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</si>
  <si>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</si>
  <si>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</si>
  <si>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</si>
  <si>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</si>
  <si>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</si>
  <si>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</si>
  <si>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</si>
  <si>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</si>
  <si>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</si>
  <si>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</si>
  <si>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>06,08,24 филиал обнулил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</si>
  <si>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</si>
  <si>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</si>
  <si>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</si>
  <si>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</si>
  <si>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</si>
  <si>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</si>
  <si>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</si>
  <si>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</si>
  <si>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</si>
  <si>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</si>
  <si>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</si>
  <si>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</si>
  <si>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>Выводим с матрицы / необходимо увеличить продажи!!!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</si>
  <si>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</si>
  <si>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</si>
  <si>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</si>
  <si>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</si>
  <si>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</si>
  <si>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</si>
  <si>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</si>
  <si>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</si>
  <si>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>Выводим с матрицы / скорректировать остатки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</si>
  <si>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</si>
  <si>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</si>
  <si>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</si>
  <si>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</si>
  <si>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</si>
  <si>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</si>
  <si>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</si>
  <si>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</si>
  <si>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>ошибка (456)</t>
  </si>
  <si>
    <t xml:space="preserve"> 466  Сосиски Ганноверские в оболочке амицел в модиф. газовой среде 0,5 кг ТМ Стародворье. ПОКОМ</t>
  </si>
  <si>
    <t>вместо 0,6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</si>
  <si>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</si>
  <si>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</si>
  <si>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>не в матрице / необходимо увеличить продажи!!!</t>
  </si>
  <si>
    <t xml:space="preserve"> 481  Колбаса Филейная оригинальная ТМ Особый рецепт в оболочке полиамид большой батон.ВЕС. ПОКОМ</t>
  </si>
  <si>
    <t>БОНУС_435 Колбаса Молочная Стародворская  с молоком в оболочке полиамид 0,4 кг.ТМ Стародворье ПОКОМ</t>
  </si>
  <si>
    <t>бонус</t>
  </si>
  <si>
    <t>БОНУС_436  Колбаса Молочная стародворская с молоком, ВЕС, ТМ Стародворье  ПОКОМ</t>
  </si>
  <si>
    <t>БОНУС_Колбаса Сервелат Филедворский, фиброуз, в/у 0,35 кг срез,  ПОКОМ</t>
  </si>
  <si>
    <t>БОНУС_Колбаса Филедворская 0,4 кг. ТМ Стародворье  ПОКОМ</t>
  </si>
  <si>
    <t>бонус / скорректировать остатки</t>
  </si>
  <si>
    <t>БОНУС_Сосиски Сочинки с сочной грудинкой, МГС 0.4кг,   ПОКОМ</t>
  </si>
  <si>
    <t>Вареные колбасы «Докторская ГОСТ» Фикс.вес 0,6 Вектор ТМ «Дугушка»</t>
  </si>
  <si>
    <t>новинка</t>
  </si>
  <si>
    <t>завод вывел из производства (не ГОСТ)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</si>
  <si>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  <family val="2"/>
        <charset val="204"/>
      </rPr>
      <t xml:space="preserve"> / Выводим с матрицы / Химич согласовал</t>
    </r>
  </si>
  <si>
    <t>С ЧЕМ СВЯЗАН ТАКОЙ РОСТ ПРОДАЖ? (в 7 раз)</t>
  </si>
  <si>
    <t xml:space="preserve"> вывести с матрицы</t>
  </si>
  <si>
    <t>карат</t>
  </si>
  <si>
    <t>необходи помимане ЭТК с прогнозируемыми продажами</t>
  </si>
  <si>
    <t>юнусов</t>
  </si>
  <si>
    <t>продать остатки</t>
  </si>
  <si>
    <t>вывести с матрицы</t>
  </si>
  <si>
    <t>постоянное нарушение вакуума</t>
  </si>
  <si>
    <t>стоит в задачах</t>
  </si>
  <si>
    <t>Бонусная позиция</t>
  </si>
  <si>
    <t>не корректные остатки (~700ШТ.)</t>
  </si>
  <si>
    <t>итого</t>
  </si>
  <si>
    <t>13,08,24 филиал обнулил</t>
  </si>
  <si>
    <t>тоже что и 094 / 13,08,24 филиал обнулил</t>
  </si>
  <si>
    <t>не корректные остатки</t>
  </si>
  <si>
    <t>выводим из матрицы</t>
  </si>
  <si>
    <t>необходимо увеличить продажи / выводим из матрицы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</si>
</sst>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 applyFill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164" fontId="5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5" borderId="1" xfId="1" applyNumberFormat="1" applyFont="1" applyFill="1"/>
    <xf numFmtId="164" fontId="4" fillId="0" borderId="1" xfId="1" applyNumberFormat="1" applyFont="1"/>
    <xf numFmtId="164" fontId="6" fillId="5" borderId="1" xfId="1" applyNumberFormat="1" applyFont="1" applyFill="1"/>
    <xf numFmtId="164" fontId="1" fillId="7" borderId="1" xfId="1" applyNumberFormat="1" applyFill="1"/>
    <xf numFmtId="164" fontId="1" fillId="7" borderId="2" xfId="1" applyNumberFormat="1" applyFill="1" applyBorder="1"/>
    <xf numFmtId="164" fontId="7" fillId="7" borderId="1" xfId="1" applyNumberFormat="1" applyFont="1" applyFill="1"/>
    <xf numFmtId="164" fontId="7" fillId="0" borderId="1" xfId="1" applyNumberFormat="1" applyFont="1"/>
    <xf numFmtId="164" fontId="1" fillId="8" borderId="1" xfId="1" applyNumberFormat="1" applyFill="1"/>
    <xf numFmtId="164" fontId="1" fillId="8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2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8" sqref="S8"/>
    </sheetView>
  </sheetViews>
  <sheetFormatPr defaultRowHeight="15" x14ac:dyDescent="0.25"/>
  <cols>
    <col min="1" max="1" width="72.7109375" customWidth="1"/>
    <col min="2" max="2" width="3.5703125" customWidth="1"/>
    <col min="3" max="6" width="6.42578125" customWidth="1"/>
    <col min="7" max="7" width="5.42578125" style="8" customWidth="1"/>
    <col min="8" max="9" width="5.42578125" customWidth="1"/>
    <col min="10" max="11" width="6.42578125" customWidth="1"/>
    <col min="12" max="14" width="0.7109375" customWidth="1"/>
    <col min="15" max="18" width="6.42578125" customWidth="1"/>
    <col min="19" max="19" width="30.28515625" customWidth="1"/>
    <col min="20" max="21" width="5" customWidth="1"/>
    <col min="22" max="26" width="5.85546875" customWidth="1"/>
    <col min="27" max="27" width="50.28515625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167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SUM(E6:E492)</f>
        <v>11732.285</v>
      </c>
      <c r="F5" s="4">
        <f>SUM(F6:F492)</f>
        <v>15869.262000000002</v>
      </c>
      <c r="G5" s="6"/>
      <c r="H5" s="1"/>
      <c r="I5" s="1"/>
      <c r="J5" s="4">
        <f t="shared" ref="J5:R5" si="0">SUM(J6:J492)</f>
        <v>12499.080999999998</v>
      </c>
      <c r="K5" s="4">
        <f t="shared" si="0"/>
        <v>-766.79600000000028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2346.4570000000003</v>
      </c>
      <c r="P5" s="4">
        <f t="shared" si="0"/>
        <v>14443.285200000002</v>
      </c>
      <c r="Q5" s="4">
        <f t="shared" si="0"/>
        <v>10607.262000000001</v>
      </c>
      <c r="R5" s="4">
        <f t="shared" si="0"/>
        <v>6618</v>
      </c>
      <c r="S5" s="1"/>
      <c r="T5" s="1"/>
      <c r="U5" s="1"/>
      <c r="V5" s="4">
        <f>SUM(V6:V492)</f>
        <v>2114.0153999999998</v>
      </c>
      <c r="W5" s="4">
        <f>SUM(W6:W492)</f>
        <v>1825.6482000000001</v>
      </c>
      <c r="X5" s="4">
        <f>SUM(X6:X492)</f>
        <v>2027.4579999999989</v>
      </c>
      <c r="Y5" s="4">
        <f>SUM(Y6:Y492)</f>
        <v>2330.6577999999995</v>
      </c>
      <c r="Z5" s="4">
        <f>SUM(Z6:Z492)</f>
        <v>1811.5423999999998</v>
      </c>
      <c r="AA5" s="1"/>
      <c r="AB5" s="4">
        <f>SUM(AB6:AB492)</f>
        <v>6180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>
        <v>-0.11700000000000001</v>
      </c>
      <c r="D6" s="1">
        <v>459.61700000000002</v>
      </c>
      <c r="E6" s="1">
        <v>190.15</v>
      </c>
      <c r="F6" s="1">
        <v>266.43</v>
      </c>
      <c r="G6" s="6">
        <v>1</v>
      </c>
      <c r="H6" s="1">
        <v>50</v>
      </c>
      <c r="I6" s="1">
        <v>86.4</v>
      </c>
      <c r="J6" s="1">
        <v>182</v>
      </c>
      <c r="K6" s="1">
        <f t="shared" ref="K6:K37" si="1">E6-J6</f>
        <v>8.1500000000000057</v>
      </c>
      <c r="L6" s="1"/>
      <c r="M6" s="1"/>
      <c r="N6" s="1"/>
      <c r="O6" s="1">
        <f>E6/5</f>
        <v>38.03</v>
      </c>
      <c r="P6" s="5">
        <f>13*O6-F6</f>
        <v>227.95999999999998</v>
      </c>
      <c r="Q6" s="5">
        <f>P6</f>
        <v>227.95999999999998</v>
      </c>
      <c r="R6" s="5"/>
      <c r="S6" s="1"/>
      <c r="T6" s="1">
        <f>(F6+Q6)/O6</f>
        <v>13</v>
      </c>
      <c r="U6" s="1">
        <f>F6/O6</f>
        <v>7.005784906652643</v>
      </c>
      <c r="V6" s="1">
        <v>18.0182</v>
      </c>
      <c r="W6" s="1">
        <v>27.5852</v>
      </c>
      <c r="X6" s="1">
        <v>13.916600000000001</v>
      </c>
      <c r="Y6" s="1">
        <v>32.656999999999996</v>
      </c>
      <c r="Z6" s="1">
        <v>20.154199999999999</v>
      </c>
      <c r="AA6" s="1"/>
      <c r="AB6" s="1">
        <f>ROUND(Q6*G6,0)</f>
        <v>228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32</v>
      </c>
      <c r="B7" s="1" t="s">
        <v>31</v>
      </c>
      <c r="C7" s="1">
        <v>32.039000000000001</v>
      </c>
      <c r="D7" s="1">
        <v>16.983000000000001</v>
      </c>
      <c r="E7" s="1">
        <v>14.265000000000001</v>
      </c>
      <c r="F7" s="1">
        <v>34.756999999999998</v>
      </c>
      <c r="G7" s="6">
        <v>1</v>
      </c>
      <c r="H7" s="1">
        <v>45</v>
      </c>
      <c r="I7" s="1">
        <v>64.8</v>
      </c>
      <c r="J7" s="1">
        <v>13.6</v>
      </c>
      <c r="K7" s="1">
        <f t="shared" si="1"/>
        <v>0.66500000000000092</v>
      </c>
      <c r="L7" s="1"/>
      <c r="M7" s="1"/>
      <c r="N7" s="1"/>
      <c r="O7" s="1">
        <f t="shared" ref="O7:O70" si="2">E7/5</f>
        <v>2.8530000000000002</v>
      </c>
      <c r="P7" s="5"/>
      <c r="Q7" s="5">
        <v>15</v>
      </c>
      <c r="R7" s="5">
        <v>16</v>
      </c>
      <c r="S7" s="1"/>
      <c r="T7" s="1">
        <f t="shared" ref="T7:T15" si="3">(F7+Q7)/O7</f>
        <v>17.44023834560112</v>
      </c>
      <c r="U7" s="1">
        <f t="shared" ref="U7:U70" si="4">F7/O7</f>
        <v>12.182614791447598</v>
      </c>
      <c r="V7" s="1">
        <v>1.9930000000000001</v>
      </c>
      <c r="W7" s="1">
        <v>3.4796</v>
      </c>
      <c r="X7" s="1">
        <v>3.4106000000000001</v>
      </c>
      <c r="Y7" s="1">
        <v>3.9878</v>
      </c>
      <c r="Z7" s="1">
        <v>1.1452</v>
      </c>
      <c r="AA7" s="1"/>
      <c r="AB7" s="1">
        <f t="shared" ref="AB7:AB15" si="5">ROUND(Q7*G7,0)</f>
        <v>15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33</v>
      </c>
      <c r="B8" s="1" t="s">
        <v>34</v>
      </c>
      <c r="C8" s="1">
        <v>118</v>
      </c>
      <c r="D8" s="1">
        <v>156</v>
      </c>
      <c r="E8" s="1">
        <v>94</v>
      </c>
      <c r="F8" s="1">
        <v>175</v>
      </c>
      <c r="G8" s="6">
        <v>0.5</v>
      </c>
      <c r="H8" s="1">
        <v>50</v>
      </c>
      <c r="I8" s="1">
        <v>36</v>
      </c>
      <c r="J8" s="1">
        <v>206</v>
      </c>
      <c r="K8" s="1">
        <f t="shared" si="1"/>
        <v>-112</v>
      </c>
      <c r="L8" s="1"/>
      <c r="M8" s="1"/>
      <c r="N8" s="1"/>
      <c r="O8" s="1">
        <f t="shared" si="2"/>
        <v>18.8</v>
      </c>
      <c r="P8" s="5">
        <f t="shared" ref="P8:P15" si="6">13*O8-F8</f>
        <v>69.400000000000006</v>
      </c>
      <c r="Q8" s="5">
        <v>120</v>
      </c>
      <c r="R8" s="5">
        <v>120</v>
      </c>
      <c r="S8" s="1"/>
      <c r="T8" s="1">
        <f t="shared" si="3"/>
        <v>15.691489361702127</v>
      </c>
      <c r="U8" s="1">
        <f t="shared" si="4"/>
        <v>9.3085106382978715</v>
      </c>
      <c r="V8" s="1">
        <v>20.8</v>
      </c>
      <c r="W8" s="1">
        <v>12.2</v>
      </c>
      <c r="X8" s="1">
        <v>18.8</v>
      </c>
      <c r="Y8" s="1">
        <v>28</v>
      </c>
      <c r="Z8" s="1">
        <v>17.399999999999999</v>
      </c>
      <c r="AA8" s="1"/>
      <c r="AB8" s="1">
        <f t="shared" si="5"/>
        <v>60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35</v>
      </c>
      <c r="B9" s="1" t="s">
        <v>34</v>
      </c>
      <c r="C9" s="1">
        <v>408</v>
      </c>
      <c r="D9" s="1">
        <v>1424</v>
      </c>
      <c r="E9" s="1">
        <v>626</v>
      </c>
      <c r="F9" s="1">
        <v>1161</v>
      </c>
      <c r="G9" s="6">
        <v>0.4</v>
      </c>
      <c r="H9" s="1">
        <v>50</v>
      </c>
      <c r="I9" s="1">
        <v>48</v>
      </c>
      <c r="J9" s="1">
        <v>668</v>
      </c>
      <c r="K9" s="1">
        <f t="shared" si="1"/>
        <v>-42</v>
      </c>
      <c r="L9" s="1"/>
      <c r="M9" s="1"/>
      <c r="N9" s="1"/>
      <c r="O9" s="1">
        <f t="shared" si="2"/>
        <v>125.2</v>
      </c>
      <c r="P9" s="5">
        <f t="shared" si="6"/>
        <v>466.60000000000014</v>
      </c>
      <c r="Q9" s="5">
        <v>0</v>
      </c>
      <c r="R9" s="5">
        <v>0</v>
      </c>
      <c r="S9" s="1"/>
      <c r="T9" s="1">
        <f t="shared" si="3"/>
        <v>9.2731629392971247</v>
      </c>
      <c r="U9" s="1">
        <f t="shared" si="4"/>
        <v>9.2731629392971247</v>
      </c>
      <c r="V9" s="1">
        <v>127</v>
      </c>
      <c r="W9" s="1">
        <v>105.6</v>
      </c>
      <c r="X9" s="1">
        <v>119.8</v>
      </c>
      <c r="Y9" s="1">
        <v>129.6</v>
      </c>
      <c r="Z9" s="1">
        <v>90</v>
      </c>
      <c r="AA9" s="1" t="s">
        <v>168</v>
      </c>
      <c r="AB9" s="1">
        <f t="shared" si="5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36</v>
      </c>
      <c r="B10" s="1" t="s">
        <v>34</v>
      </c>
      <c r="C10" s="1">
        <v>32</v>
      </c>
      <c r="D10" s="1">
        <v>56</v>
      </c>
      <c r="E10" s="1">
        <v>20</v>
      </c>
      <c r="F10" s="1">
        <v>65</v>
      </c>
      <c r="G10" s="6">
        <v>0.5</v>
      </c>
      <c r="H10" s="1">
        <v>31</v>
      </c>
      <c r="I10" s="1">
        <v>36</v>
      </c>
      <c r="J10" s="1">
        <v>23</v>
      </c>
      <c r="K10" s="1">
        <f t="shared" si="1"/>
        <v>-3</v>
      </c>
      <c r="L10" s="1"/>
      <c r="M10" s="1"/>
      <c r="N10" s="1"/>
      <c r="O10" s="1">
        <f t="shared" si="2"/>
        <v>4</v>
      </c>
      <c r="P10" s="5"/>
      <c r="Q10" s="5">
        <f t="shared" ref="Q10:Q15" si="7">P10</f>
        <v>0</v>
      </c>
      <c r="R10" s="5"/>
      <c r="S10" s="1"/>
      <c r="T10" s="1">
        <f t="shared" si="3"/>
        <v>16.25</v>
      </c>
      <c r="U10" s="1">
        <f t="shared" si="4"/>
        <v>16.25</v>
      </c>
      <c r="V10" s="1">
        <v>6.4</v>
      </c>
      <c r="W10" s="1">
        <v>0.6</v>
      </c>
      <c r="X10" s="1">
        <v>5</v>
      </c>
      <c r="Y10" s="1">
        <v>2.2000000000000002</v>
      </c>
      <c r="Z10" s="1">
        <v>6.4</v>
      </c>
      <c r="AA10" s="1"/>
      <c r="AB10" s="1">
        <f t="shared" si="5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37</v>
      </c>
      <c r="B11" s="1" t="s">
        <v>34</v>
      </c>
      <c r="C11" s="1">
        <v>618</v>
      </c>
      <c r="D11" s="1">
        <v>642</v>
      </c>
      <c r="E11" s="1">
        <v>544</v>
      </c>
      <c r="F11" s="1">
        <v>693</v>
      </c>
      <c r="G11" s="6">
        <v>0.45</v>
      </c>
      <c r="H11" s="1">
        <v>45</v>
      </c>
      <c r="I11" s="1">
        <v>32.400000000000013</v>
      </c>
      <c r="J11" s="1">
        <v>553</v>
      </c>
      <c r="K11" s="1">
        <f t="shared" si="1"/>
        <v>-9</v>
      </c>
      <c r="L11" s="1"/>
      <c r="M11" s="1"/>
      <c r="N11" s="1"/>
      <c r="O11" s="1">
        <f t="shared" si="2"/>
        <v>108.8</v>
      </c>
      <c r="P11" s="5">
        <f t="shared" si="6"/>
        <v>721.39999999999986</v>
      </c>
      <c r="Q11" s="5">
        <v>300</v>
      </c>
      <c r="R11" s="5">
        <v>300</v>
      </c>
      <c r="S11" s="1">
        <v>500</v>
      </c>
      <c r="T11" s="1">
        <f t="shared" si="3"/>
        <v>9.1268382352941178</v>
      </c>
      <c r="U11" s="1">
        <f t="shared" si="4"/>
        <v>6.3694852941176476</v>
      </c>
      <c r="V11" s="1">
        <v>82.8</v>
      </c>
      <c r="W11" s="1">
        <v>71.2</v>
      </c>
      <c r="X11" s="1">
        <v>82.2</v>
      </c>
      <c r="Y11" s="1">
        <v>108.8</v>
      </c>
      <c r="Z11" s="1">
        <v>64.8</v>
      </c>
      <c r="AA11" s="1"/>
      <c r="AB11" s="1">
        <f t="shared" si="5"/>
        <v>135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38</v>
      </c>
      <c r="B12" s="1" t="s">
        <v>34</v>
      </c>
      <c r="C12" s="1">
        <v>405</v>
      </c>
      <c r="D12" s="1">
        <v>915</v>
      </c>
      <c r="E12" s="1">
        <v>598</v>
      </c>
      <c r="F12" s="1">
        <v>710</v>
      </c>
      <c r="G12" s="6">
        <v>0.45</v>
      </c>
      <c r="H12" s="1">
        <v>45</v>
      </c>
      <c r="I12" s="1">
        <v>32.400000000000013</v>
      </c>
      <c r="J12" s="1">
        <v>605</v>
      </c>
      <c r="K12" s="1">
        <f t="shared" si="1"/>
        <v>-7</v>
      </c>
      <c r="L12" s="1"/>
      <c r="M12" s="1"/>
      <c r="N12" s="1"/>
      <c r="O12" s="1">
        <f t="shared" si="2"/>
        <v>119.6</v>
      </c>
      <c r="P12" s="5">
        <f t="shared" si="6"/>
        <v>844.8</v>
      </c>
      <c r="Q12" s="5">
        <v>300</v>
      </c>
      <c r="R12" s="5">
        <v>300</v>
      </c>
      <c r="S12" s="1">
        <v>400</v>
      </c>
      <c r="T12" s="1">
        <f t="shared" si="3"/>
        <v>8.4448160535117065</v>
      </c>
      <c r="U12" s="1">
        <f t="shared" si="4"/>
        <v>5.936454849498328</v>
      </c>
      <c r="V12" s="1">
        <v>100.6</v>
      </c>
      <c r="W12" s="1">
        <v>80.2</v>
      </c>
      <c r="X12" s="1">
        <v>88</v>
      </c>
      <c r="Y12" s="1">
        <v>101.4</v>
      </c>
      <c r="Z12" s="1">
        <v>74</v>
      </c>
      <c r="AA12" s="1"/>
      <c r="AB12" s="1">
        <f t="shared" si="5"/>
        <v>135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39</v>
      </c>
      <c r="B13" s="1" t="s">
        <v>34</v>
      </c>
      <c r="C13" s="1">
        <v>160</v>
      </c>
      <c r="D13" s="1">
        <v>5</v>
      </c>
      <c r="E13" s="1">
        <v>66</v>
      </c>
      <c r="F13" s="1">
        <v>80</v>
      </c>
      <c r="G13" s="6">
        <v>0.5</v>
      </c>
      <c r="H13" s="1">
        <v>40</v>
      </c>
      <c r="I13" s="1">
        <v>36</v>
      </c>
      <c r="J13" s="1">
        <v>83</v>
      </c>
      <c r="K13" s="1">
        <f t="shared" si="1"/>
        <v>-17</v>
      </c>
      <c r="L13" s="1"/>
      <c r="M13" s="1"/>
      <c r="N13" s="1"/>
      <c r="O13" s="1">
        <f t="shared" si="2"/>
        <v>13.2</v>
      </c>
      <c r="P13" s="5">
        <f t="shared" si="6"/>
        <v>91.6</v>
      </c>
      <c r="Q13" s="5">
        <v>60</v>
      </c>
      <c r="R13" s="5">
        <v>60</v>
      </c>
      <c r="S13" s="1"/>
      <c r="T13" s="1">
        <f t="shared" si="3"/>
        <v>10.606060606060607</v>
      </c>
      <c r="U13" s="1">
        <f t="shared" si="4"/>
        <v>6.0606060606060606</v>
      </c>
      <c r="V13" s="1">
        <v>11</v>
      </c>
      <c r="W13" s="1">
        <v>0.8</v>
      </c>
      <c r="X13" s="1">
        <v>21.2</v>
      </c>
      <c r="Y13" s="1">
        <v>6.2</v>
      </c>
      <c r="Z13" s="1">
        <v>14.8</v>
      </c>
      <c r="AA13" s="1"/>
      <c r="AB13" s="1">
        <f t="shared" si="5"/>
        <v>30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40</v>
      </c>
      <c r="B14" s="1" t="s">
        <v>34</v>
      </c>
      <c r="C14" s="1">
        <v>25</v>
      </c>
      <c r="D14" s="1"/>
      <c r="E14" s="1">
        <v>8</v>
      </c>
      <c r="F14" s="1">
        <v>17</v>
      </c>
      <c r="G14" s="6">
        <v>0.4</v>
      </c>
      <c r="H14" s="1">
        <v>50</v>
      </c>
      <c r="I14" s="1">
        <v>48</v>
      </c>
      <c r="J14" s="1">
        <v>23</v>
      </c>
      <c r="K14" s="1">
        <f t="shared" si="1"/>
        <v>-15</v>
      </c>
      <c r="L14" s="1"/>
      <c r="M14" s="1"/>
      <c r="N14" s="1"/>
      <c r="O14" s="1">
        <f t="shared" si="2"/>
        <v>1.6</v>
      </c>
      <c r="P14" s="5">
        <v>10</v>
      </c>
      <c r="Q14" s="5">
        <v>120</v>
      </c>
      <c r="R14" s="5">
        <v>12</v>
      </c>
      <c r="S14" s="1"/>
      <c r="T14" s="1">
        <f t="shared" si="3"/>
        <v>85.625</v>
      </c>
      <c r="U14" s="1">
        <f t="shared" si="4"/>
        <v>10.625</v>
      </c>
      <c r="V14" s="1">
        <v>1.8</v>
      </c>
      <c r="W14" s="1">
        <v>1.8</v>
      </c>
      <c r="X14" s="1">
        <v>3.2</v>
      </c>
      <c r="Y14" s="1">
        <v>4.4000000000000004</v>
      </c>
      <c r="Z14" s="1">
        <v>3.6</v>
      </c>
      <c r="AA14" s="1"/>
      <c r="AB14" s="1">
        <f t="shared" si="5"/>
        <v>48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41</v>
      </c>
      <c r="B15" s="1" t="s">
        <v>34</v>
      </c>
      <c r="C15" s="1">
        <v>16</v>
      </c>
      <c r="D15" s="1">
        <v>62</v>
      </c>
      <c r="E15" s="1">
        <v>37</v>
      </c>
      <c r="F15" s="1">
        <v>41</v>
      </c>
      <c r="G15" s="6">
        <v>0.17</v>
      </c>
      <c r="H15" s="1">
        <v>180</v>
      </c>
      <c r="I15" s="1">
        <v>30.6</v>
      </c>
      <c r="J15" s="1">
        <v>37</v>
      </c>
      <c r="K15" s="1">
        <f t="shared" si="1"/>
        <v>0</v>
      </c>
      <c r="L15" s="1"/>
      <c r="M15" s="1"/>
      <c r="N15" s="1"/>
      <c r="O15" s="1">
        <f t="shared" si="2"/>
        <v>7.4</v>
      </c>
      <c r="P15" s="5">
        <f t="shared" si="6"/>
        <v>55.2</v>
      </c>
      <c r="Q15" s="5">
        <f t="shared" si="7"/>
        <v>55.2</v>
      </c>
      <c r="R15" s="5"/>
      <c r="S15" s="1"/>
      <c r="T15" s="1">
        <f t="shared" si="3"/>
        <v>13</v>
      </c>
      <c r="U15" s="1">
        <f t="shared" si="4"/>
        <v>5.5405405405405403</v>
      </c>
      <c r="V15" s="1">
        <v>5</v>
      </c>
      <c r="W15" s="1">
        <v>5.8</v>
      </c>
      <c r="X15" s="1">
        <v>4.5999999999999996</v>
      </c>
      <c r="Y15" s="1">
        <v>7.4</v>
      </c>
      <c r="Z15" s="1">
        <v>5.6</v>
      </c>
      <c r="AA15" s="1"/>
      <c r="AB15" s="1">
        <f t="shared" si="5"/>
        <v>9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5" t="s">
        <v>42</v>
      </c>
      <c r="B16" s="15" t="s">
        <v>34</v>
      </c>
      <c r="C16" s="15"/>
      <c r="D16" s="15"/>
      <c r="E16" s="15"/>
      <c r="F16" s="15"/>
      <c r="G16" s="16">
        <v>0</v>
      </c>
      <c r="H16" s="15">
        <v>50</v>
      </c>
      <c r="I16" s="15"/>
      <c r="J16" s="15"/>
      <c r="K16" s="15">
        <f t="shared" si="1"/>
        <v>0</v>
      </c>
      <c r="L16" s="15"/>
      <c r="M16" s="15"/>
      <c r="N16" s="15"/>
      <c r="O16" s="15">
        <f t="shared" si="2"/>
        <v>0</v>
      </c>
      <c r="P16" s="17"/>
      <c r="Q16" s="17"/>
      <c r="R16" s="17"/>
      <c r="S16" s="15"/>
      <c r="T16" s="15" t="e">
        <f t="shared" ref="T16:T63" si="8">(F16+P16)/O16</f>
        <v>#DIV/0!</v>
      </c>
      <c r="U16" s="15" t="e">
        <f t="shared" si="4"/>
        <v>#DIV/0!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 t="s">
        <v>43</v>
      </c>
      <c r="AB16" s="15">
        <f t="shared" ref="AB16:AB63" si="9">ROUND(P16*G16,0)</f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0" t="s">
        <v>44</v>
      </c>
      <c r="B17" s="10" t="s">
        <v>34</v>
      </c>
      <c r="C17" s="10">
        <v>1</v>
      </c>
      <c r="D17" s="10"/>
      <c r="E17" s="10">
        <v>-2</v>
      </c>
      <c r="F17" s="10"/>
      <c r="G17" s="11">
        <v>0</v>
      </c>
      <c r="H17" s="10">
        <v>55</v>
      </c>
      <c r="I17" s="10" t="e">
        <v>#N/A</v>
      </c>
      <c r="J17" s="10">
        <v>1</v>
      </c>
      <c r="K17" s="10">
        <f t="shared" si="1"/>
        <v>-3</v>
      </c>
      <c r="L17" s="10"/>
      <c r="M17" s="10"/>
      <c r="N17" s="10"/>
      <c r="O17" s="10">
        <f t="shared" si="2"/>
        <v>-0.4</v>
      </c>
      <c r="P17" s="12"/>
      <c r="Q17" s="12"/>
      <c r="R17" s="12"/>
      <c r="S17" s="10"/>
      <c r="T17" s="10">
        <f t="shared" si="8"/>
        <v>0</v>
      </c>
      <c r="U17" s="10">
        <f t="shared" si="4"/>
        <v>0</v>
      </c>
      <c r="V17" s="10">
        <v>0.2</v>
      </c>
      <c r="W17" s="10">
        <v>1.8</v>
      </c>
      <c r="X17" s="10">
        <v>3.2</v>
      </c>
      <c r="Y17" s="10">
        <v>3.6</v>
      </c>
      <c r="Z17" s="10">
        <v>3.2</v>
      </c>
      <c r="AA17" s="10" t="s">
        <v>45</v>
      </c>
      <c r="AB17" s="10">
        <f t="shared" si="9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46</v>
      </c>
      <c r="B18" s="1" t="s">
        <v>34</v>
      </c>
      <c r="C18" s="1">
        <v>48</v>
      </c>
      <c r="D18" s="1">
        <v>79</v>
      </c>
      <c r="E18" s="1">
        <v>44</v>
      </c>
      <c r="F18" s="1">
        <v>75</v>
      </c>
      <c r="G18" s="6">
        <v>0.3</v>
      </c>
      <c r="H18" s="1">
        <v>40</v>
      </c>
      <c r="I18" s="1">
        <v>21.6</v>
      </c>
      <c r="J18" s="1">
        <v>52</v>
      </c>
      <c r="K18" s="1">
        <f t="shared" si="1"/>
        <v>-8</v>
      </c>
      <c r="L18" s="1"/>
      <c r="M18" s="1"/>
      <c r="N18" s="1"/>
      <c r="O18" s="1">
        <f t="shared" si="2"/>
        <v>8.8000000000000007</v>
      </c>
      <c r="P18" s="5">
        <f t="shared" ref="P18:P20" si="10">13*O18-F18</f>
        <v>39.400000000000006</v>
      </c>
      <c r="Q18" s="5">
        <f t="shared" ref="Q18:Q20" si="11">P18</f>
        <v>39.400000000000006</v>
      </c>
      <c r="R18" s="5"/>
      <c r="S18" s="1"/>
      <c r="T18" s="1">
        <f t="shared" ref="T18:T20" si="12">(F18+Q18)/O18</f>
        <v>13</v>
      </c>
      <c r="U18" s="1">
        <f t="shared" si="4"/>
        <v>8.5227272727272716</v>
      </c>
      <c r="V18" s="1">
        <v>6</v>
      </c>
      <c r="W18" s="1">
        <v>3.8</v>
      </c>
      <c r="X18" s="1">
        <v>9.4</v>
      </c>
      <c r="Y18" s="1">
        <v>7.2</v>
      </c>
      <c r="Z18" s="1">
        <v>10.4</v>
      </c>
      <c r="AA18" s="1"/>
      <c r="AB18" s="1">
        <f t="shared" ref="AB18:AB20" si="13">ROUND(Q18*G18,0)</f>
        <v>12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9" t="s">
        <v>47</v>
      </c>
      <c r="B19" s="1" t="s">
        <v>34</v>
      </c>
      <c r="C19" s="1"/>
      <c r="D19" s="1">
        <v>24</v>
      </c>
      <c r="E19" s="1"/>
      <c r="F19" s="1">
        <v>24</v>
      </c>
      <c r="G19" s="6">
        <v>0.4</v>
      </c>
      <c r="H19" s="1" t="e">
        <v>#N/A</v>
      </c>
      <c r="I19" s="1"/>
      <c r="J19" s="1"/>
      <c r="K19" s="1">
        <f t="shared" si="1"/>
        <v>0</v>
      </c>
      <c r="L19" s="1"/>
      <c r="M19" s="1"/>
      <c r="N19" s="1"/>
      <c r="O19" s="1">
        <f t="shared" si="2"/>
        <v>0</v>
      </c>
      <c r="P19" s="5"/>
      <c r="Q19" s="5">
        <v>24</v>
      </c>
      <c r="R19" s="5">
        <v>24</v>
      </c>
      <c r="S19" s="25" t="s">
        <v>164</v>
      </c>
      <c r="T19" s="1" t="e">
        <f t="shared" si="12"/>
        <v>#DIV/0!</v>
      </c>
      <c r="U19" s="1" t="e">
        <f t="shared" si="4"/>
        <v>#DIV/0!</v>
      </c>
      <c r="V19" s="1">
        <v>0</v>
      </c>
      <c r="W19" s="1">
        <v>0.29199999999999998</v>
      </c>
      <c r="X19" s="1">
        <v>0.29199999999999998</v>
      </c>
      <c r="Y19" s="1">
        <v>0.29199999999999998</v>
      </c>
      <c r="Z19" s="1">
        <v>0.29199999999999998</v>
      </c>
      <c r="AA19" s="1" t="s">
        <v>153</v>
      </c>
      <c r="AB19" s="1">
        <f t="shared" si="13"/>
        <v>10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48</v>
      </c>
      <c r="B20" s="1" t="s">
        <v>34</v>
      </c>
      <c r="C20" s="1">
        <v>126</v>
      </c>
      <c r="D20" s="1">
        <v>105</v>
      </c>
      <c r="E20" s="1">
        <v>95</v>
      </c>
      <c r="F20" s="1">
        <v>108</v>
      </c>
      <c r="G20" s="6">
        <v>0.35</v>
      </c>
      <c r="H20" s="1">
        <v>40</v>
      </c>
      <c r="I20" s="1">
        <v>37.799999999999997</v>
      </c>
      <c r="J20" s="1">
        <v>155</v>
      </c>
      <c r="K20" s="1">
        <f t="shared" si="1"/>
        <v>-60</v>
      </c>
      <c r="L20" s="1"/>
      <c r="M20" s="1"/>
      <c r="N20" s="1"/>
      <c r="O20" s="1">
        <f t="shared" si="2"/>
        <v>19</v>
      </c>
      <c r="P20" s="5">
        <f t="shared" si="10"/>
        <v>139</v>
      </c>
      <c r="Q20" s="5">
        <f t="shared" si="11"/>
        <v>139</v>
      </c>
      <c r="R20" s="5"/>
      <c r="S20" s="1"/>
      <c r="T20" s="1">
        <f t="shared" si="12"/>
        <v>13</v>
      </c>
      <c r="U20" s="1">
        <f t="shared" si="4"/>
        <v>5.6842105263157894</v>
      </c>
      <c r="V20" s="1">
        <v>14</v>
      </c>
      <c r="W20" s="1">
        <v>9.6</v>
      </c>
      <c r="X20" s="1">
        <v>14.8</v>
      </c>
      <c r="Y20" s="1">
        <v>17</v>
      </c>
      <c r="Z20" s="1">
        <v>9.6</v>
      </c>
      <c r="AA20" s="1"/>
      <c r="AB20" s="1">
        <f t="shared" si="13"/>
        <v>49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49</v>
      </c>
      <c r="B21" s="10" t="s">
        <v>34</v>
      </c>
      <c r="C21" s="10">
        <v>242</v>
      </c>
      <c r="D21" s="10">
        <v>1</v>
      </c>
      <c r="E21" s="10">
        <v>10</v>
      </c>
      <c r="F21" s="10">
        <v>230</v>
      </c>
      <c r="G21" s="11">
        <v>0</v>
      </c>
      <c r="H21" s="10">
        <v>55</v>
      </c>
      <c r="I21" s="10">
        <v>48</v>
      </c>
      <c r="J21" s="10">
        <v>13</v>
      </c>
      <c r="K21" s="10">
        <f t="shared" si="1"/>
        <v>-3</v>
      </c>
      <c r="L21" s="10"/>
      <c r="M21" s="10"/>
      <c r="N21" s="10"/>
      <c r="O21" s="10">
        <f t="shared" si="2"/>
        <v>2</v>
      </c>
      <c r="P21" s="12"/>
      <c r="Q21" s="12"/>
      <c r="R21" s="12"/>
      <c r="S21" s="10"/>
      <c r="T21" s="10">
        <f t="shared" si="8"/>
        <v>115</v>
      </c>
      <c r="U21" s="10">
        <f t="shared" si="4"/>
        <v>115</v>
      </c>
      <c r="V21" s="10">
        <v>3.2</v>
      </c>
      <c r="W21" s="10">
        <v>1.6</v>
      </c>
      <c r="X21" s="10">
        <v>1</v>
      </c>
      <c r="Y21" s="10">
        <v>2.8</v>
      </c>
      <c r="Z21" s="10">
        <v>2</v>
      </c>
      <c r="AA21" s="18" t="s">
        <v>155</v>
      </c>
      <c r="AB21" s="10">
        <f t="shared" si="9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50</v>
      </c>
      <c r="B22" s="1" t="s">
        <v>34</v>
      </c>
      <c r="C22" s="1">
        <v>180</v>
      </c>
      <c r="D22" s="1"/>
      <c r="E22" s="1">
        <v>57</v>
      </c>
      <c r="F22" s="1">
        <v>123</v>
      </c>
      <c r="G22" s="6">
        <v>0.17</v>
      </c>
      <c r="H22" s="1">
        <v>120</v>
      </c>
      <c r="I22" s="1">
        <v>30.6</v>
      </c>
      <c r="J22" s="1">
        <v>57</v>
      </c>
      <c r="K22" s="1">
        <f t="shared" si="1"/>
        <v>0</v>
      </c>
      <c r="L22" s="1"/>
      <c r="M22" s="1"/>
      <c r="N22" s="1"/>
      <c r="O22" s="1">
        <f t="shared" si="2"/>
        <v>11.4</v>
      </c>
      <c r="P22" s="5">
        <f t="shared" ref="P22:P23" si="14">13*O22-F22</f>
        <v>25.200000000000017</v>
      </c>
      <c r="Q22" s="5">
        <v>0</v>
      </c>
      <c r="R22" s="5">
        <v>0</v>
      </c>
      <c r="S22" s="1"/>
      <c r="T22" s="1">
        <f t="shared" ref="T22:T23" si="15">(F22+Q22)/O22</f>
        <v>10.789473684210526</v>
      </c>
      <c r="U22" s="1">
        <f t="shared" si="4"/>
        <v>10.789473684210526</v>
      </c>
      <c r="V22" s="1">
        <v>6</v>
      </c>
      <c r="W22" s="1">
        <v>7</v>
      </c>
      <c r="X22" s="1">
        <v>14</v>
      </c>
      <c r="Y22" s="1">
        <v>9.1999999999999993</v>
      </c>
      <c r="Z22" s="1">
        <v>11.2</v>
      </c>
      <c r="AA22" s="1" t="s">
        <v>168</v>
      </c>
      <c r="AB22" s="1">
        <f t="shared" ref="AB22:AB23" si="16">ROUND(Q22*G22,0)</f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51</v>
      </c>
      <c r="B23" s="1" t="s">
        <v>34</v>
      </c>
      <c r="C23" s="1">
        <v>42</v>
      </c>
      <c r="D23" s="1">
        <v>144</v>
      </c>
      <c r="E23" s="1">
        <v>66</v>
      </c>
      <c r="F23" s="1">
        <v>120</v>
      </c>
      <c r="G23" s="6">
        <v>0.05</v>
      </c>
      <c r="H23" s="1">
        <v>120</v>
      </c>
      <c r="I23" s="1">
        <v>7.1999999999999993</v>
      </c>
      <c r="J23" s="1">
        <v>64</v>
      </c>
      <c r="K23" s="1">
        <f t="shared" si="1"/>
        <v>2</v>
      </c>
      <c r="L23" s="1"/>
      <c r="M23" s="1"/>
      <c r="N23" s="1"/>
      <c r="O23" s="1">
        <f t="shared" si="2"/>
        <v>13.2</v>
      </c>
      <c r="P23" s="5">
        <f t="shared" si="14"/>
        <v>51.599999999999994</v>
      </c>
      <c r="Q23" s="5">
        <f t="shared" ref="Q23" si="17">P23</f>
        <v>51.599999999999994</v>
      </c>
      <c r="R23" s="5"/>
      <c r="S23" s="1"/>
      <c r="T23" s="1">
        <f t="shared" si="15"/>
        <v>13</v>
      </c>
      <c r="U23" s="1">
        <f t="shared" si="4"/>
        <v>9.0909090909090917</v>
      </c>
      <c r="V23" s="1">
        <v>6.8</v>
      </c>
      <c r="W23" s="1">
        <v>17.399999999999999</v>
      </c>
      <c r="X23" s="1">
        <v>9.8000000000000007</v>
      </c>
      <c r="Y23" s="1">
        <v>16.399999999999999</v>
      </c>
      <c r="Z23" s="1">
        <v>13.6</v>
      </c>
      <c r="AA23" s="1"/>
      <c r="AB23" s="1">
        <f t="shared" si="16"/>
        <v>3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5" t="s">
        <v>52</v>
      </c>
      <c r="B24" s="15" t="s">
        <v>34</v>
      </c>
      <c r="C24" s="15">
        <v>4</v>
      </c>
      <c r="D24" s="15">
        <v>2</v>
      </c>
      <c r="E24" s="15">
        <v>-7</v>
      </c>
      <c r="F24" s="15">
        <v>4</v>
      </c>
      <c r="G24" s="16">
        <v>0</v>
      </c>
      <c r="H24" s="15">
        <v>40</v>
      </c>
      <c r="I24" s="15" t="e">
        <v>#N/A</v>
      </c>
      <c r="J24" s="15">
        <v>3</v>
      </c>
      <c r="K24" s="15">
        <f t="shared" si="1"/>
        <v>-10</v>
      </c>
      <c r="L24" s="15"/>
      <c r="M24" s="15"/>
      <c r="N24" s="15"/>
      <c r="O24" s="15">
        <f t="shared" si="2"/>
        <v>-1.4</v>
      </c>
      <c r="P24" s="17"/>
      <c r="Q24" s="17"/>
      <c r="R24" s="17"/>
      <c r="S24" s="15"/>
      <c r="T24" s="15">
        <f t="shared" si="8"/>
        <v>-2.8571428571428572</v>
      </c>
      <c r="U24" s="15">
        <f t="shared" si="4"/>
        <v>-2.8571428571428572</v>
      </c>
      <c r="V24" s="15">
        <v>0.8</v>
      </c>
      <c r="W24" s="15">
        <v>2.8</v>
      </c>
      <c r="X24" s="15">
        <v>3</v>
      </c>
      <c r="Y24" s="15">
        <v>4.4000000000000004</v>
      </c>
      <c r="Z24" s="15">
        <v>2</v>
      </c>
      <c r="AA24" s="15" t="s">
        <v>53</v>
      </c>
      <c r="AB24" s="15">
        <f t="shared" si="9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0" t="s">
        <v>54</v>
      </c>
      <c r="B25" s="10" t="s">
        <v>34</v>
      </c>
      <c r="C25" s="10">
        <v>-144</v>
      </c>
      <c r="D25" s="10">
        <v>144</v>
      </c>
      <c r="E25" s="10"/>
      <c r="F25" s="10"/>
      <c r="G25" s="11">
        <v>0</v>
      </c>
      <c r="H25" s="10" t="e">
        <v>#N/A</v>
      </c>
      <c r="I25" s="10" t="e">
        <v>#N/A</v>
      </c>
      <c r="J25" s="10"/>
      <c r="K25" s="10">
        <f t="shared" si="1"/>
        <v>0</v>
      </c>
      <c r="L25" s="10"/>
      <c r="M25" s="10"/>
      <c r="N25" s="10"/>
      <c r="O25" s="10">
        <f t="shared" si="2"/>
        <v>0</v>
      </c>
      <c r="P25" s="12"/>
      <c r="Q25" s="12"/>
      <c r="R25" s="12"/>
      <c r="S25" s="10"/>
      <c r="T25" s="10" t="e">
        <f t="shared" si="8"/>
        <v>#DIV/0!</v>
      </c>
      <c r="U25" s="10" t="e">
        <f t="shared" si="4"/>
        <v>#DIV/0!</v>
      </c>
      <c r="V25" s="10">
        <v>28.8</v>
      </c>
      <c r="W25" s="10">
        <v>0</v>
      </c>
      <c r="X25" s="10">
        <v>0</v>
      </c>
      <c r="Y25" s="10">
        <v>0</v>
      </c>
      <c r="Z25" s="10">
        <v>0</v>
      </c>
      <c r="AA25" s="10" t="s">
        <v>55</v>
      </c>
      <c r="AB25" s="10">
        <f t="shared" si="9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0" t="s">
        <v>56</v>
      </c>
      <c r="B26" s="10" t="s">
        <v>34</v>
      </c>
      <c r="C26" s="10">
        <v>-12</v>
      </c>
      <c r="D26" s="10"/>
      <c r="E26" s="10">
        <v>-21</v>
      </c>
      <c r="F26" s="10">
        <v>-12</v>
      </c>
      <c r="G26" s="11">
        <v>0</v>
      </c>
      <c r="H26" s="10">
        <v>40</v>
      </c>
      <c r="I26" s="10"/>
      <c r="J26" s="10"/>
      <c r="K26" s="10">
        <f t="shared" si="1"/>
        <v>-21</v>
      </c>
      <c r="L26" s="10"/>
      <c r="M26" s="10"/>
      <c r="N26" s="10"/>
      <c r="O26" s="10">
        <f t="shared" si="2"/>
        <v>-4.2</v>
      </c>
      <c r="P26" s="12"/>
      <c r="Q26" s="12"/>
      <c r="R26" s="12"/>
      <c r="S26" s="10"/>
      <c r="T26" s="10">
        <f t="shared" si="8"/>
        <v>2.8571428571428572</v>
      </c>
      <c r="U26" s="10">
        <f t="shared" si="4"/>
        <v>2.8571428571428572</v>
      </c>
      <c r="V26" s="10">
        <v>-1.8</v>
      </c>
      <c r="W26" s="10">
        <v>-0.6</v>
      </c>
      <c r="X26" s="10">
        <v>2.2000000000000002</v>
      </c>
      <c r="Y26" s="10">
        <v>45.2</v>
      </c>
      <c r="Z26" s="10">
        <v>24.4</v>
      </c>
      <c r="AA26" s="10" t="s">
        <v>57</v>
      </c>
      <c r="AB26" s="10">
        <f t="shared" si="9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58</v>
      </c>
      <c r="B27" s="1" t="s">
        <v>34</v>
      </c>
      <c r="C27" s="1">
        <v>77</v>
      </c>
      <c r="D27" s="1">
        <v>67</v>
      </c>
      <c r="E27" s="1">
        <v>69</v>
      </c>
      <c r="F27" s="1">
        <v>64</v>
      </c>
      <c r="G27" s="6">
        <v>0.35</v>
      </c>
      <c r="H27" s="1">
        <v>45</v>
      </c>
      <c r="I27" s="1">
        <v>37.799999999999997</v>
      </c>
      <c r="J27" s="1">
        <v>100</v>
      </c>
      <c r="K27" s="1">
        <f t="shared" si="1"/>
        <v>-31</v>
      </c>
      <c r="L27" s="1"/>
      <c r="M27" s="1"/>
      <c r="N27" s="1"/>
      <c r="O27" s="1">
        <f t="shared" si="2"/>
        <v>13.8</v>
      </c>
      <c r="P27" s="5">
        <f t="shared" ref="P27:P30" si="18">13*O27-F27</f>
        <v>115.4</v>
      </c>
      <c r="Q27" s="5">
        <f t="shared" ref="Q27" si="19">P27</f>
        <v>115.4</v>
      </c>
      <c r="R27" s="5"/>
      <c r="S27" s="1"/>
      <c r="T27" s="1">
        <f t="shared" ref="T27:T30" si="20">(F27+Q27)/O27</f>
        <v>13</v>
      </c>
      <c r="U27" s="1">
        <f t="shared" si="4"/>
        <v>4.63768115942029</v>
      </c>
      <c r="V27" s="1">
        <v>9.4</v>
      </c>
      <c r="W27" s="1">
        <v>5</v>
      </c>
      <c r="X27" s="1">
        <v>5.6</v>
      </c>
      <c r="Y27" s="1">
        <v>22</v>
      </c>
      <c r="Z27" s="1">
        <v>6.8</v>
      </c>
      <c r="AA27" s="1"/>
      <c r="AB27" s="1">
        <f t="shared" ref="AB27:AB30" si="21">ROUND(Q27*G27,0)</f>
        <v>40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59</v>
      </c>
      <c r="B28" s="1" t="s">
        <v>34</v>
      </c>
      <c r="C28" s="1">
        <v>44</v>
      </c>
      <c r="D28" s="1">
        <v>56</v>
      </c>
      <c r="E28" s="1">
        <v>31</v>
      </c>
      <c r="F28" s="1">
        <v>56</v>
      </c>
      <c r="G28" s="6">
        <v>0.35</v>
      </c>
      <c r="H28" s="1">
        <v>45</v>
      </c>
      <c r="I28" s="1">
        <v>37.799999999999997</v>
      </c>
      <c r="J28" s="1">
        <v>54</v>
      </c>
      <c r="K28" s="1">
        <f t="shared" si="1"/>
        <v>-23</v>
      </c>
      <c r="L28" s="1"/>
      <c r="M28" s="1"/>
      <c r="N28" s="1"/>
      <c r="O28" s="1">
        <f t="shared" si="2"/>
        <v>6.2</v>
      </c>
      <c r="P28" s="5">
        <f t="shared" si="18"/>
        <v>24.600000000000009</v>
      </c>
      <c r="Q28" s="5">
        <v>75</v>
      </c>
      <c r="R28" s="5">
        <v>90</v>
      </c>
      <c r="S28" s="1"/>
      <c r="T28" s="1">
        <f t="shared" si="20"/>
        <v>21.129032258064516</v>
      </c>
      <c r="U28" s="1">
        <f t="shared" si="4"/>
        <v>9.0322580645161281</v>
      </c>
      <c r="V28" s="1">
        <v>5.6</v>
      </c>
      <c r="W28" s="1">
        <v>4.5999999999999996</v>
      </c>
      <c r="X28" s="1">
        <v>5.8</v>
      </c>
      <c r="Y28" s="1">
        <v>7.2</v>
      </c>
      <c r="Z28" s="1">
        <v>7.4</v>
      </c>
      <c r="AA28" s="1"/>
      <c r="AB28" s="1">
        <f t="shared" si="21"/>
        <v>26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60</v>
      </c>
      <c r="B29" s="1" t="s">
        <v>34</v>
      </c>
      <c r="C29" s="1">
        <v>16</v>
      </c>
      <c r="D29" s="1">
        <v>217</v>
      </c>
      <c r="E29" s="1">
        <v>105</v>
      </c>
      <c r="F29" s="1">
        <v>113</v>
      </c>
      <c r="G29" s="6">
        <v>0.35</v>
      </c>
      <c r="H29" s="1">
        <v>45</v>
      </c>
      <c r="I29" s="1">
        <v>37.799999999999997</v>
      </c>
      <c r="J29" s="1">
        <v>152</v>
      </c>
      <c r="K29" s="1">
        <f t="shared" si="1"/>
        <v>-47</v>
      </c>
      <c r="L29" s="1"/>
      <c r="M29" s="1"/>
      <c r="N29" s="1"/>
      <c r="O29" s="1">
        <f t="shared" si="2"/>
        <v>21</v>
      </c>
      <c r="P29" s="5">
        <f t="shared" si="18"/>
        <v>160</v>
      </c>
      <c r="Q29" s="5">
        <v>180</v>
      </c>
      <c r="R29" s="5">
        <v>180</v>
      </c>
      <c r="S29" s="1"/>
      <c r="T29" s="1">
        <f t="shared" si="20"/>
        <v>13.952380952380953</v>
      </c>
      <c r="U29" s="1">
        <f t="shared" si="4"/>
        <v>5.3809523809523814</v>
      </c>
      <c r="V29" s="1">
        <v>17.600000000000001</v>
      </c>
      <c r="W29" s="1">
        <v>12.2</v>
      </c>
      <c r="X29" s="1">
        <v>13</v>
      </c>
      <c r="Y29" s="1">
        <v>21.6</v>
      </c>
      <c r="Z29" s="1">
        <v>12.4</v>
      </c>
      <c r="AA29" s="1"/>
      <c r="AB29" s="1">
        <f t="shared" si="21"/>
        <v>63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61</v>
      </c>
      <c r="B30" s="1" t="s">
        <v>31</v>
      </c>
      <c r="C30" s="1">
        <v>376.55</v>
      </c>
      <c r="D30" s="1">
        <v>553.27800000000002</v>
      </c>
      <c r="E30" s="1">
        <v>465.29199999999997</v>
      </c>
      <c r="F30" s="1">
        <v>446.63299999999998</v>
      </c>
      <c r="G30" s="6">
        <v>1</v>
      </c>
      <c r="H30" s="1">
        <v>50</v>
      </c>
      <c r="I30" s="1">
        <v>120</v>
      </c>
      <c r="J30" s="1">
        <v>469.82799999999997</v>
      </c>
      <c r="K30" s="1">
        <f t="shared" si="1"/>
        <v>-4.5360000000000014</v>
      </c>
      <c r="L30" s="1"/>
      <c r="M30" s="1"/>
      <c r="N30" s="1"/>
      <c r="O30" s="1">
        <f t="shared" si="2"/>
        <v>93.058399999999992</v>
      </c>
      <c r="P30" s="5">
        <f t="shared" si="18"/>
        <v>763.12619999999993</v>
      </c>
      <c r="Q30" s="5">
        <v>500</v>
      </c>
      <c r="R30" s="5">
        <v>500</v>
      </c>
      <c r="S30" s="1">
        <v>600</v>
      </c>
      <c r="T30" s="1">
        <f t="shared" si="20"/>
        <v>10.172461594009784</v>
      </c>
      <c r="U30" s="1">
        <f t="shared" si="4"/>
        <v>4.7994915021105031</v>
      </c>
      <c r="V30" s="1">
        <v>68.337000000000003</v>
      </c>
      <c r="W30" s="1">
        <v>73.804400000000001</v>
      </c>
      <c r="X30" s="1">
        <v>76.331199999999995</v>
      </c>
      <c r="Y30" s="1">
        <v>69.704399999999993</v>
      </c>
      <c r="Z30" s="1">
        <v>57.268799999999999</v>
      </c>
      <c r="AA30" s="1"/>
      <c r="AB30" s="1">
        <f t="shared" si="21"/>
        <v>500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0" t="s">
        <v>62</v>
      </c>
      <c r="B31" s="10" t="s">
        <v>31</v>
      </c>
      <c r="C31" s="10">
        <v>0.67</v>
      </c>
      <c r="D31" s="10"/>
      <c r="E31" s="10">
        <v>0.33</v>
      </c>
      <c r="F31" s="10">
        <v>0.34</v>
      </c>
      <c r="G31" s="11">
        <v>0</v>
      </c>
      <c r="H31" s="10">
        <v>180</v>
      </c>
      <c r="I31" s="10">
        <v>36.479999999999997</v>
      </c>
      <c r="J31" s="10">
        <v>1.56</v>
      </c>
      <c r="K31" s="10">
        <f t="shared" si="1"/>
        <v>-1.23</v>
      </c>
      <c r="L31" s="10"/>
      <c r="M31" s="10"/>
      <c r="N31" s="10"/>
      <c r="O31" s="10">
        <f t="shared" si="2"/>
        <v>6.6000000000000003E-2</v>
      </c>
      <c r="P31" s="12"/>
      <c r="Q31" s="12"/>
      <c r="R31" s="12"/>
      <c r="S31" s="10"/>
      <c r="T31" s="10">
        <f t="shared" si="8"/>
        <v>5.1515151515151514</v>
      </c>
      <c r="U31" s="10">
        <f t="shared" si="4"/>
        <v>5.1515151515151514</v>
      </c>
      <c r="V31" s="10">
        <v>0.72039999999999993</v>
      </c>
      <c r="W31" s="10">
        <v>0.43519999999999998</v>
      </c>
      <c r="X31" s="10">
        <v>0.1444</v>
      </c>
      <c r="Y31" s="10">
        <v>0.42920000000000003</v>
      </c>
      <c r="Z31" s="10">
        <v>7.0999999999999994E-2</v>
      </c>
      <c r="AA31" s="10" t="s">
        <v>63</v>
      </c>
      <c r="AB31" s="10">
        <f t="shared" si="9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0" t="s">
        <v>64</v>
      </c>
      <c r="B32" s="10" t="s">
        <v>31</v>
      </c>
      <c r="C32" s="10">
        <v>-7.85</v>
      </c>
      <c r="D32" s="10">
        <v>123.55500000000001</v>
      </c>
      <c r="E32" s="14">
        <v>41.36</v>
      </c>
      <c r="F32" s="14">
        <v>74.344999999999999</v>
      </c>
      <c r="G32" s="11">
        <v>0</v>
      </c>
      <c r="H32" s="10">
        <v>60</v>
      </c>
      <c r="I32" s="10">
        <v>120</v>
      </c>
      <c r="J32" s="10">
        <v>40</v>
      </c>
      <c r="K32" s="10">
        <f t="shared" si="1"/>
        <v>1.3599999999999994</v>
      </c>
      <c r="L32" s="10"/>
      <c r="M32" s="10"/>
      <c r="N32" s="10"/>
      <c r="O32" s="10">
        <f t="shared" si="2"/>
        <v>8.2720000000000002</v>
      </c>
      <c r="P32" s="12"/>
      <c r="Q32" s="12"/>
      <c r="R32" s="12"/>
      <c r="S32" s="10"/>
      <c r="T32" s="10">
        <f t="shared" si="8"/>
        <v>8.9875483558994187</v>
      </c>
      <c r="U32" s="10">
        <f t="shared" si="4"/>
        <v>8.9875483558994187</v>
      </c>
      <c r="V32" s="10">
        <v>0</v>
      </c>
      <c r="W32" s="10">
        <v>1.556</v>
      </c>
      <c r="X32" s="10">
        <v>10.268000000000001</v>
      </c>
      <c r="Y32" s="10">
        <v>9.3559999999999999</v>
      </c>
      <c r="Z32" s="10">
        <v>5.4619999999999997</v>
      </c>
      <c r="AA32" s="10" t="s">
        <v>65</v>
      </c>
      <c r="AB32" s="10">
        <f t="shared" si="9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66</v>
      </c>
      <c r="B33" s="1" t="s">
        <v>31</v>
      </c>
      <c r="C33" s="1">
        <v>31.8</v>
      </c>
      <c r="D33" s="1"/>
      <c r="E33" s="1">
        <v>2.5720000000000001</v>
      </c>
      <c r="F33" s="1">
        <v>29.228000000000002</v>
      </c>
      <c r="G33" s="6">
        <v>0</v>
      </c>
      <c r="H33" s="1">
        <v>180</v>
      </c>
      <c r="I33" s="1">
        <v>36.479999999999997</v>
      </c>
      <c r="J33" s="1">
        <v>2.74</v>
      </c>
      <c r="K33" s="1">
        <f t="shared" si="1"/>
        <v>-0.16800000000000015</v>
      </c>
      <c r="L33" s="1"/>
      <c r="M33" s="1"/>
      <c r="N33" s="1"/>
      <c r="O33" s="1">
        <f t="shared" si="2"/>
        <v>0.51439999999999997</v>
      </c>
      <c r="P33" s="5"/>
      <c r="Q33" s="5">
        <f>P33</f>
        <v>0</v>
      </c>
      <c r="R33" s="5"/>
      <c r="S33" s="1" t="s">
        <v>157</v>
      </c>
      <c r="T33" s="1">
        <f>(F33+Q33)/O33</f>
        <v>56.819595645412136</v>
      </c>
      <c r="U33" s="1">
        <f t="shared" si="4"/>
        <v>56.819595645412136</v>
      </c>
      <c r="V33" s="1">
        <v>0.57040000000000002</v>
      </c>
      <c r="W33" s="1">
        <v>0.7016</v>
      </c>
      <c r="X33" s="1">
        <v>1.1434</v>
      </c>
      <c r="Y33" s="1">
        <v>2.7448000000000001</v>
      </c>
      <c r="Z33" s="1">
        <v>0.42780000000000001</v>
      </c>
      <c r="AA33" s="20" t="s">
        <v>172</v>
      </c>
      <c r="AB33" s="1">
        <f>ROUND(Q33*G33,0)</f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0" t="s">
        <v>67</v>
      </c>
      <c r="B34" s="10" t="s">
        <v>31</v>
      </c>
      <c r="C34" s="10">
        <v>-0.89500000000000002</v>
      </c>
      <c r="D34" s="10"/>
      <c r="E34" s="10"/>
      <c r="F34" s="10">
        <v>-0.89500000000000002</v>
      </c>
      <c r="G34" s="11">
        <v>0</v>
      </c>
      <c r="H34" s="10">
        <v>35</v>
      </c>
      <c r="I34" s="10">
        <v>50.400000000000013</v>
      </c>
      <c r="J34" s="10">
        <v>1.4</v>
      </c>
      <c r="K34" s="10">
        <f t="shared" si="1"/>
        <v>-1.4</v>
      </c>
      <c r="L34" s="10"/>
      <c r="M34" s="10"/>
      <c r="N34" s="10"/>
      <c r="O34" s="10">
        <f t="shared" si="2"/>
        <v>0</v>
      </c>
      <c r="P34" s="12"/>
      <c r="Q34" s="12"/>
      <c r="R34" s="12"/>
      <c r="S34" s="10"/>
      <c r="T34" s="10" t="e">
        <f t="shared" si="8"/>
        <v>#DIV/0!</v>
      </c>
      <c r="U34" s="10" t="e">
        <f t="shared" si="4"/>
        <v>#DIV/0!</v>
      </c>
      <c r="V34" s="10">
        <v>8.0289999999999999</v>
      </c>
      <c r="W34" s="10">
        <v>6.9795999999999996</v>
      </c>
      <c r="X34" s="10">
        <v>9.0687999999999995</v>
      </c>
      <c r="Y34" s="10">
        <v>3.5895999999999999</v>
      </c>
      <c r="Z34" s="10">
        <v>12.1746</v>
      </c>
      <c r="AA34" s="10" t="s">
        <v>63</v>
      </c>
      <c r="AB34" s="10">
        <f t="shared" si="9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68</v>
      </c>
      <c r="B35" s="1" t="s">
        <v>31</v>
      </c>
      <c r="C35" s="1">
        <v>-0.50700000000000001</v>
      </c>
      <c r="D35" s="1">
        <v>484.9</v>
      </c>
      <c r="E35" s="1">
        <v>41.113999999999997</v>
      </c>
      <c r="F35" s="1">
        <v>132.04900000000001</v>
      </c>
      <c r="G35" s="6">
        <v>1</v>
      </c>
      <c r="H35" s="1">
        <v>40</v>
      </c>
      <c r="I35" s="1">
        <v>50.400000000000013</v>
      </c>
      <c r="J35" s="1">
        <v>56.1</v>
      </c>
      <c r="K35" s="1">
        <f t="shared" si="1"/>
        <v>-14.986000000000004</v>
      </c>
      <c r="L35" s="1"/>
      <c r="M35" s="1"/>
      <c r="N35" s="1"/>
      <c r="O35" s="1">
        <f t="shared" si="2"/>
        <v>8.2227999999999994</v>
      </c>
      <c r="P35" s="5"/>
      <c r="Q35" s="5">
        <v>400</v>
      </c>
      <c r="R35" s="5">
        <v>400</v>
      </c>
      <c r="S35" s="1" t="s">
        <v>158</v>
      </c>
      <c r="T35" s="1">
        <f>(F35+Q35)/O35</f>
        <v>64.70411538648635</v>
      </c>
      <c r="U35" s="1">
        <f t="shared" si="4"/>
        <v>16.058885051320718</v>
      </c>
      <c r="V35" s="1">
        <v>81.044799999999995</v>
      </c>
      <c r="W35" s="1">
        <v>8.2270000000000003</v>
      </c>
      <c r="X35" s="1">
        <v>4.0411999999999999</v>
      </c>
      <c r="Y35" s="1">
        <v>6.1932</v>
      </c>
      <c r="Z35" s="1">
        <v>9.3559999999999999</v>
      </c>
      <c r="AA35" s="1"/>
      <c r="AB35" s="1">
        <f>ROUND(Q35*G35,0)</f>
        <v>400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5" t="s">
        <v>69</v>
      </c>
      <c r="B36" s="15" t="s">
        <v>31</v>
      </c>
      <c r="C36" s="15"/>
      <c r="D36" s="15"/>
      <c r="E36" s="15"/>
      <c r="F36" s="15"/>
      <c r="G36" s="16">
        <v>0</v>
      </c>
      <c r="H36" s="15">
        <v>30</v>
      </c>
      <c r="I36" s="15"/>
      <c r="J36" s="15"/>
      <c r="K36" s="15">
        <f t="shared" si="1"/>
        <v>0</v>
      </c>
      <c r="L36" s="15"/>
      <c r="M36" s="15"/>
      <c r="N36" s="15"/>
      <c r="O36" s="15">
        <f t="shared" si="2"/>
        <v>0</v>
      </c>
      <c r="P36" s="17"/>
      <c r="Q36" s="17"/>
      <c r="R36" s="17"/>
      <c r="S36" s="15"/>
      <c r="T36" s="15" t="e">
        <f t="shared" si="8"/>
        <v>#DIV/0!</v>
      </c>
      <c r="U36" s="15" t="e">
        <f t="shared" si="4"/>
        <v>#DIV/0!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 t="s">
        <v>43</v>
      </c>
      <c r="AB36" s="15">
        <f t="shared" si="9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70</v>
      </c>
      <c r="B37" s="1" t="s">
        <v>31</v>
      </c>
      <c r="C37" s="1">
        <v>50.871000000000002</v>
      </c>
      <c r="D37" s="1">
        <v>313.88400000000001</v>
      </c>
      <c r="E37" s="1">
        <v>73.483999999999995</v>
      </c>
      <c r="F37" s="1">
        <v>289.45499999999998</v>
      </c>
      <c r="G37" s="6">
        <v>1</v>
      </c>
      <c r="H37" s="1">
        <v>30</v>
      </c>
      <c r="I37" s="1">
        <v>62.4</v>
      </c>
      <c r="J37" s="1">
        <v>77.625</v>
      </c>
      <c r="K37" s="1">
        <f t="shared" si="1"/>
        <v>-4.1410000000000053</v>
      </c>
      <c r="L37" s="1"/>
      <c r="M37" s="1"/>
      <c r="N37" s="1"/>
      <c r="O37" s="1">
        <f t="shared" si="2"/>
        <v>14.6968</v>
      </c>
      <c r="P37" s="5"/>
      <c r="Q37" s="5">
        <f t="shared" ref="Q37:Q39" si="22">P37</f>
        <v>0</v>
      </c>
      <c r="R37" s="5"/>
      <c r="S37" s="1" t="s">
        <v>159</v>
      </c>
      <c r="T37" s="1">
        <f t="shared" ref="T37:T40" si="23">(F37+Q37)/O37</f>
        <v>19.695103696042676</v>
      </c>
      <c r="U37" s="1">
        <f t="shared" si="4"/>
        <v>19.695103696042676</v>
      </c>
      <c r="V37" s="1">
        <v>27.771599999999999</v>
      </c>
      <c r="W37" s="1">
        <v>12.273400000000001</v>
      </c>
      <c r="X37" s="1">
        <v>13.927199999999999</v>
      </c>
      <c r="Y37" s="1">
        <v>9.4494000000000007</v>
      </c>
      <c r="Z37" s="1">
        <v>9.1978000000000009</v>
      </c>
      <c r="AA37" s="1"/>
      <c r="AB37" s="1">
        <f t="shared" ref="AB37:AB40" si="24">ROUND(Q37*G37,0)</f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71</v>
      </c>
      <c r="B38" s="1" t="s">
        <v>31</v>
      </c>
      <c r="C38" s="1">
        <v>34.090000000000003</v>
      </c>
      <c r="D38" s="1">
        <v>64.206000000000003</v>
      </c>
      <c r="E38" s="21">
        <v>73.323999999999998</v>
      </c>
      <c r="F38" s="1">
        <v>24.622</v>
      </c>
      <c r="G38" s="6">
        <v>1</v>
      </c>
      <c r="H38" s="1">
        <v>45</v>
      </c>
      <c r="I38" s="1">
        <v>64.8</v>
      </c>
      <c r="J38" s="1">
        <v>73.605999999999995</v>
      </c>
      <c r="K38" s="1">
        <f t="shared" ref="K38:K69" si="25">E38-J38</f>
        <v>-0.28199999999999648</v>
      </c>
      <c r="L38" s="1"/>
      <c r="M38" s="1"/>
      <c r="N38" s="1"/>
      <c r="O38" s="21">
        <f t="shared" si="2"/>
        <v>14.6648</v>
      </c>
      <c r="P38" s="22">
        <f>10*O38-F38</f>
        <v>122.026</v>
      </c>
      <c r="Q38" s="5">
        <f t="shared" si="22"/>
        <v>122.026</v>
      </c>
      <c r="R38" s="5"/>
      <c r="S38" s="1" t="s">
        <v>160</v>
      </c>
      <c r="T38" s="1">
        <f t="shared" si="23"/>
        <v>10</v>
      </c>
      <c r="U38" s="1">
        <f t="shared" si="4"/>
        <v>1.6789864164530031</v>
      </c>
      <c r="V38" s="1">
        <v>2.0426000000000002</v>
      </c>
      <c r="W38" s="1">
        <v>2.3066</v>
      </c>
      <c r="X38" s="1">
        <v>3.2837999999999998</v>
      </c>
      <c r="Y38" s="1">
        <v>2.1756000000000002</v>
      </c>
      <c r="Z38" s="1">
        <v>1.3313999999999999</v>
      </c>
      <c r="AA38" s="23" t="s">
        <v>156</v>
      </c>
      <c r="AB38" s="1">
        <f t="shared" si="24"/>
        <v>122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72</v>
      </c>
      <c r="B39" s="1" t="s">
        <v>31</v>
      </c>
      <c r="C39" s="1">
        <v>265.26499999999999</v>
      </c>
      <c r="D39" s="1">
        <v>1206.066</v>
      </c>
      <c r="E39" s="1">
        <v>584.16999999999996</v>
      </c>
      <c r="F39" s="1">
        <v>780.23699999999997</v>
      </c>
      <c r="G39" s="6">
        <v>1</v>
      </c>
      <c r="H39" s="1">
        <v>40</v>
      </c>
      <c r="I39" s="1">
        <v>62.4</v>
      </c>
      <c r="J39" s="1">
        <v>575.02200000000005</v>
      </c>
      <c r="K39" s="1">
        <f t="shared" si="25"/>
        <v>9.1479999999999109</v>
      </c>
      <c r="L39" s="1"/>
      <c r="M39" s="1"/>
      <c r="N39" s="1"/>
      <c r="O39" s="1">
        <f t="shared" si="2"/>
        <v>116.83399999999999</v>
      </c>
      <c r="P39" s="5">
        <f t="shared" ref="P39" si="26">13*O39-F39</f>
        <v>738.6049999999999</v>
      </c>
      <c r="Q39" s="5">
        <f t="shared" si="22"/>
        <v>738.6049999999999</v>
      </c>
      <c r="R39" s="5"/>
      <c r="S39" s="1" t="s">
        <v>161</v>
      </c>
      <c r="T39" s="1">
        <f t="shared" si="23"/>
        <v>13</v>
      </c>
      <c r="U39" s="1">
        <f t="shared" si="4"/>
        <v>6.6781673143091913</v>
      </c>
      <c r="V39" s="1">
        <v>97.801999999999992</v>
      </c>
      <c r="W39" s="1">
        <v>149.76740000000001</v>
      </c>
      <c r="X39" s="1">
        <v>100.352</v>
      </c>
      <c r="Y39" s="1">
        <v>114.5686</v>
      </c>
      <c r="Z39" s="1">
        <v>94.969800000000006</v>
      </c>
      <c r="AA39" s="1"/>
      <c r="AB39" s="1">
        <f t="shared" si="24"/>
        <v>739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73</v>
      </c>
      <c r="B40" s="1" t="s">
        <v>31</v>
      </c>
      <c r="C40" s="1">
        <v>111.554</v>
      </c>
      <c r="D40" s="1"/>
      <c r="E40" s="1">
        <v>31.132999999999999</v>
      </c>
      <c r="F40" s="1">
        <v>80.421000000000006</v>
      </c>
      <c r="G40" s="6">
        <v>1</v>
      </c>
      <c r="H40" s="1">
        <v>40</v>
      </c>
      <c r="I40" s="1">
        <v>62.4</v>
      </c>
      <c r="J40" s="1">
        <v>30.971</v>
      </c>
      <c r="K40" s="1">
        <f t="shared" si="25"/>
        <v>0.16199999999999903</v>
      </c>
      <c r="L40" s="1"/>
      <c r="M40" s="1"/>
      <c r="N40" s="1"/>
      <c r="O40" s="1">
        <f t="shared" si="2"/>
        <v>6.2265999999999995</v>
      </c>
      <c r="P40" s="5"/>
      <c r="Q40" s="5">
        <v>15</v>
      </c>
      <c r="R40" s="5">
        <v>16</v>
      </c>
      <c r="S40" s="1"/>
      <c r="T40" s="1">
        <f t="shared" si="23"/>
        <v>15.324735810875922</v>
      </c>
      <c r="U40" s="1">
        <f t="shared" si="4"/>
        <v>12.915716442360198</v>
      </c>
      <c r="V40" s="1">
        <v>8.1061999999999994</v>
      </c>
      <c r="W40" s="1">
        <v>2.5388000000000002</v>
      </c>
      <c r="X40" s="1">
        <v>0.98980000000000001</v>
      </c>
      <c r="Y40" s="1">
        <v>16.224599999999999</v>
      </c>
      <c r="Z40" s="1">
        <v>2.532</v>
      </c>
      <c r="AA40" s="1"/>
      <c r="AB40" s="1">
        <f t="shared" si="24"/>
        <v>15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5" t="s">
        <v>74</v>
      </c>
      <c r="B41" s="15" t="s">
        <v>31</v>
      </c>
      <c r="C41" s="15"/>
      <c r="D41" s="15"/>
      <c r="E41" s="15"/>
      <c r="F41" s="15"/>
      <c r="G41" s="16">
        <v>0</v>
      </c>
      <c r="H41" s="15">
        <v>55</v>
      </c>
      <c r="I41" s="15"/>
      <c r="J41" s="15"/>
      <c r="K41" s="15">
        <f t="shared" si="25"/>
        <v>0</v>
      </c>
      <c r="L41" s="15"/>
      <c r="M41" s="15"/>
      <c r="N41" s="15"/>
      <c r="O41" s="15">
        <f t="shared" si="2"/>
        <v>0</v>
      </c>
      <c r="P41" s="17"/>
      <c r="Q41" s="17"/>
      <c r="R41" s="17"/>
      <c r="S41" s="15"/>
      <c r="T41" s="15" t="e">
        <f t="shared" si="8"/>
        <v>#DIV/0!</v>
      </c>
      <c r="U41" s="15" t="e">
        <f t="shared" si="4"/>
        <v>#DIV/0!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 t="s">
        <v>43</v>
      </c>
      <c r="AB41" s="15">
        <f t="shared" si="9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75</v>
      </c>
      <c r="B42" s="1" t="s">
        <v>34</v>
      </c>
      <c r="C42" s="1">
        <v>361</v>
      </c>
      <c r="D42" s="1">
        <v>12</v>
      </c>
      <c r="E42" s="14">
        <f>45+E107</f>
        <v>108</v>
      </c>
      <c r="F42" s="14">
        <f>61+F107</f>
        <v>40</v>
      </c>
      <c r="G42" s="6">
        <v>0.35</v>
      </c>
      <c r="H42" s="1">
        <v>40</v>
      </c>
      <c r="I42" s="1">
        <v>37.799999999999997</v>
      </c>
      <c r="J42" s="1">
        <v>61</v>
      </c>
      <c r="K42" s="1">
        <f t="shared" si="25"/>
        <v>47</v>
      </c>
      <c r="L42" s="1"/>
      <c r="M42" s="1"/>
      <c r="N42" s="1"/>
      <c r="O42" s="1">
        <f t="shared" si="2"/>
        <v>21.6</v>
      </c>
      <c r="P42" s="5">
        <f>12*O42-F42</f>
        <v>219.20000000000005</v>
      </c>
      <c r="Q42" s="5">
        <f t="shared" ref="Q42:Q47" si="27">P42</f>
        <v>219.20000000000005</v>
      </c>
      <c r="R42" s="5"/>
      <c r="S42" s="1" t="s">
        <v>163</v>
      </c>
      <c r="T42" s="1">
        <f t="shared" ref="T42:T49" si="28">(F42+Q42)/O42</f>
        <v>12.000000000000002</v>
      </c>
      <c r="U42" s="1">
        <f t="shared" si="4"/>
        <v>1.8518518518518516</v>
      </c>
      <c r="V42" s="1">
        <v>12.2</v>
      </c>
      <c r="W42" s="1">
        <v>15.4</v>
      </c>
      <c r="X42" s="1">
        <v>20.8</v>
      </c>
      <c r="Y42" s="1">
        <v>11.8</v>
      </c>
      <c r="Z42" s="1">
        <v>20</v>
      </c>
      <c r="AA42" s="1"/>
      <c r="AB42" s="1">
        <f t="shared" ref="AB42:AB49" si="29">ROUND(Q42*G42,0)</f>
        <v>77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76</v>
      </c>
      <c r="B43" s="1" t="s">
        <v>34</v>
      </c>
      <c r="C43" s="1">
        <v>1205</v>
      </c>
      <c r="D43" s="1">
        <v>305</v>
      </c>
      <c r="E43" s="14">
        <f>214+E109</f>
        <v>405</v>
      </c>
      <c r="F43" s="14">
        <f>340+F109</f>
        <v>279</v>
      </c>
      <c r="G43" s="6">
        <v>0.4</v>
      </c>
      <c r="H43" s="1">
        <v>45</v>
      </c>
      <c r="I43" s="1">
        <v>28.8</v>
      </c>
      <c r="J43" s="1">
        <v>234</v>
      </c>
      <c r="K43" s="1">
        <f t="shared" si="25"/>
        <v>171</v>
      </c>
      <c r="L43" s="1"/>
      <c r="M43" s="1"/>
      <c r="N43" s="1"/>
      <c r="O43" s="1">
        <f t="shared" si="2"/>
        <v>81</v>
      </c>
      <c r="P43" s="5">
        <f t="shared" ref="P43:P49" si="30">13*O43-F43</f>
        <v>774</v>
      </c>
      <c r="Q43" s="5">
        <v>480</v>
      </c>
      <c r="R43" s="5">
        <v>480</v>
      </c>
      <c r="S43" s="1"/>
      <c r="T43" s="1">
        <f t="shared" si="28"/>
        <v>9.3703703703703702</v>
      </c>
      <c r="U43" s="1">
        <f t="shared" si="4"/>
        <v>3.4444444444444446</v>
      </c>
      <c r="V43" s="1">
        <v>50.6</v>
      </c>
      <c r="W43" s="1">
        <v>64.8</v>
      </c>
      <c r="X43" s="1">
        <v>82.6</v>
      </c>
      <c r="Y43" s="1">
        <v>61</v>
      </c>
      <c r="Z43" s="1">
        <v>70.400000000000006</v>
      </c>
      <c r="AA43" s="1"/>
      <c r="AB43" s="1">
        <f t="shared" si="29"/>
        <v>192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77</v>
      </c>
      <c r="B44" s="1" t="s">
        <v>34</v>
      </c>
      <c r="C44" s="1">
        <v>271</v>
      </c>
      <c r="D44" s="1">
        <v>681</v>
      </c>
      <c r="E44" s="1">
        <v>495</v>
      </c>
      <c r="F44" s="1">
        <v>432</v>
      </c>
      <c r="G44" s="6">
        <v>0.45</v>
      </c>
      <c r="H44" s="1">
        <v>50</v>
      </c>
      <c r="I44" s="1">
        <v>54</v>
      </c>
      <c r="J44" s="1">
        <v>517</v>
      </c>
      <c r="K44" s="1">
        <f t="shared" si="25"/>
        <v>-22</v>
      </c>
      <c r="L44" s="1"/>
      <c r="M44" s="1"/>
      <c r="N44" s="1"/>
      <c r="O44" s="1">
        <f t="shared" si="2"/>
        <v>99</v>
      </c>
      <c r="P44" s="5">
        <f t="shared" si="30"/>
        <v>855</v>
      </c>
      <c r="Q44" s="5">
        <v>480</v>
      </c>
      <c r="R44" s="5">
        <v>480</v>
      </c>
      <c r="S44" s="1"/>
      <c r="T44" s="1">
        <f t="shared" si="28"/>
        <v>9.2121212121212128</v>
      </c>
      <c r="U44" s="1">
        <f t="shared" si="4"/>
        <v>4.3636363636363633</v>
      </c>
      <c r="V44" s="1">
        <v>71.8</v>
      </c>
      <c r="W44" s="1">
        <v>69.599999999999994</v>
      </c>
      <c r="X44" s="1">
        <v>74.400000000000006</v>
      </c>
      <c r="Y44" s="1">
        <v>95.8</v>
      </c>
      <c r="Z44" s="1">
        <v>60.2</v>
      </c>
      <c r="AA44" s="1"/>
      <c r="AB44" s="1">
        <f t="shared" si="29"/>
        <v>216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78</v>
      </c>
      <c r="B45" s="1" t="s">
        <v>34</v>
      </c>
      <c r="C45" s="1">
        <v>177</v>
      </c>
      <c r="D45" s="1">
        <v>517</v>
      </c>
      <c r="E45" s="1">
        <v>418</v>
      </c>
      <c r="F45" s="1">
        <v>258</v>
      </c>
      <c r="G45" s="6">
        <v>0.4</v>
      </c>
      <c r="H45" s="1">
        <v>45</v>
      </c>
      <c r="I45" s="1">
        <v>28.8</v>
      </c>
      <c r="J45" s="1">
        <v>425</v>
      </c>
      <c r="K45" s="1">
        <f t="shared" si="25"/>
        <v>-7</v>
      </c>
      <c r="L45" s="1"/>
      <c r="M45" s="1"/>
      <c r="N45" s="1"/>
      <c r="O45" s="1">
        <f t="shared" si="2"/>
        <v>83.6</v>
      </c>
      <c r="P45" s="5">
        <f t="shared" si="30"/>
        <v>828.8</v>
      </c>
      <c r="Q45" s="5">
        <v>480</v>
      </c>
      <c r="R45" s="5">
        <v>480</v>
      </c>
      <c r="S45" s="1"/>
      <c r="T45" s="1">
        <f t="shared" si="28"/>
        <v>8.8277511961722492</v>
      </c>
      <c r="U45" s="1">
        <f t="shared" si="4"/>
        <v>3.0861244019138758</v>
      </c>
      <c r="V45" s="1">
        <v>47</v>
      </c>
      <c r="W45" s="1">
        <v>69.2</v>
      </c>
      <c r="X45" s="1">
        <v>54</v>
      </c>
      <c r="Y45" s="1">
        <v>72.8</v>
      </c>
      <c r="Z45" s="1">
        <v>42.8</v>
      </c>
      <c r="AA45" s="1"/>
      <c r="AB45" s="1">
        <f t="shared" si="29"/>
        <v>192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79</v>
      </c>
      <c r="B46" s="1" t="s">
        <v>34</v>
      </c>
      <c r="C46" s="1">
        <v>207</v>
      </c>
      <c r="D46" s="1">
        <v>523</v>
      </c>
      <c r="E46" s="1">
        <v>369</v>
      </c>
      <c r="F46" s="1">
        <v>350</v>
      </c>
      <c r="G46" s="6">
        <v>0.4</v>
      </c>
      <c r="H46" s="1">
        <v>50</v>
      </c>
      <c r="I46" s="1">
        <v>48</v>
      </c>
      <c r="J46" s="1">
        <v>391</v>
      </c>
      <c r="K46" s="1">
        <f t="shared" si="25"/>
        <v>-22</v>
      </c>
      <c r="L46" s="1"/>
      <c r="M46" s="1"/>
      <c r="N46" s="1"/>
      <c r="O46" s="1">
        <f t="shared" si="2"/>
        <v>73.8</v>
      </c>
      <c r="P46" s="5">
        <f t="shared" si="30"/>
        <v>609.4</v>
      </c>
      <c r="Q46" s="5">
        <v>360</v>
      </c>
      <c r="R46" s="5">
        <v>360</v>
      </c>
      <c r="S46" s="1"/>
      <c r="T46" s="1">
        <f t="shared" si="28"/>
        <v>9.6205962059620607</v>
      </c>
      <c r="U46" s="1">
        <f t="shared" si="4"/>
        <v>4.742547425474255</v>
      </c>
      <c r="V46" s="1">
        <v>56</v>
      </c>
      <c r="W46" s="1">
        <v>49.4</v>
      </c>
      <c r="X46" s="1">
        <v>56.2</v>
      </c>
      <c r="Y46" s="1">
        <v>87</v>
      </c>
      <c r="Z46" s="1">
        <v>45.4</v>
      </c>
      <c r="AA46" s="1"/>
      <c r="AB46" s="1">
        <f t="shared" si="29"/>
        <v>144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80</v>
      </c>
      <c r="B47" s="1" t="s">
        <v>34</v>
      </c>
      <c r="C47" s="1">
        <v>108</v>
      </c>
      <c r="D47" s="1">
        <v>60</v>
      </c>
      <c r="E47" s="1">
        <v>37</v>
      </c>
      <c r="F47" s="1">
        <v>129</v>
      </c>
      <c r="G47" s="6">
        <v>0.4</v>
      </c>
      <c r="H47" s="1">
        <v>40</v>
      </c>
      <c r="I47" s="1">
        <v>28.8</v>
      </c>
      <c r="J47" s="1">
        <v>39</v>
      </c>
      <c r="K47" s="1">
        <f t="shared" si="25"/>
        <v>-2</v>
      </c>
      <c r="L47" s="1"/>
      <c r="M47" s="1"/>
      <c r="N47" s="1"/>
      <c r="O47" s="1">
        <f t="shared" si="2"/>
        <v>7.4</v>
      </c>
      <c r="P47" s="5"/>
      <c r="Q47" s="5">
        <f t="shared" si="27"/>
        <v>0</v>
      </c>
      <c r="R47" s="5"/>
      <c r="S47" s="1"/>
      <c r="T47" s="1">
        <f t="shared" si="28"/>
        <v>17.432432432432432</v>
      </c>
      <c r="U47" s="1">
        <f t="shared" si="4"/>
        <v>17.432432432432432</v>
      </c>
      <c r="V47" s="1">
        <v>7.6</v>
      </c>
      <c r="W47" s="1">
        <v>5.4</v>
      </c>
      <c r="X47" s="1">
        <v>11.8</v>
      </c>
      <c r="Y47" s="1">
        <v>8</v>
      </c>
      <c r="Z47" s="1">
        <v>9.4</v>
      </c>
      <c r="AA47" s="1"/>
      <c r="AB47" s="1">
        <f t="shared" si="29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81</v>
      </c>
      <c r="B48" s="1" t="s">
        <v>31</v>
      </c>
      <c r="C48" s="1">
        <v>108.006</v>
      </c>
      <c r="D48" s="1"/>
      <c r="E48" s="1">
        <v>107.56699999999999</v>
      </c>
      <c r="F48" s="1">
        <v>3.9E-2</v>
      </c>
      <c r="G48" s="6">
        <v>1</v>
      </c>
      <c r="H48" s="1">
        <v>45</v>
      </c>
      <c r="I48" s="1">
        <v>69.599999999999994</v>
      </c>
      <c r="J48" s="1">
        <v>121.2</v>
      </c>
      <c r="K48" s="1">
        <f t="shared" si="25"/>
        <v>-13.63300000000001</v>
      </c>
      <c r="L48" s="1"/>
      <c r="M48" s="1"/>
      <c r="N48" s="1"/>
      <c r="O48" s="1">
        <f t="shared" si="2"/>
        <v>21.513399999999997</v>
      </c>
      <c r="P48" s="5">
        <f>10*O48-F48</f>
        <v>215.09499999999997</v>
      </c>
      <c r="Q48" s="5">
        <v>80</v>
      </c>
      <c r="R48" s="5">
        <v>80</v>
      </c>
      <c r="S48" s="1"/>
      <c r="T48" s="1">
        <f t="shared" si="28"/>
        <v>3.7204254092797981</v>
      </c>
      <c r="U48" s="1">
        <f t="shared" si="4"/>
        <v>1.8128236355015946E-3</v>
      </c>
      <c r="V48" s="1">
        <v>7.2388000000000003</v>
      </c>
      <c r="W48" s="1">
        <v>0.2898</v>
      </c>
      <c r="X48" s="1">
        <v>15.5344</v>
      </c>
      <c r="Y48" s="1">
        <v>4.3639999999999999</v>
      </c>
      <c r="Z48" s="1">
        <v>6.3490000000000002</v>
      </c>
      <c r="AA48" s="1"/>
      <c r="AB48" s="1">
        <f t="shared" si="29"/>
        <v>80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82</v>
      </c>
      <c r="B49" s="1" t="s">
        <v>34</v>
      </c>
      <c r="C49" s="1">
        <v>87</v>
      </c>
      <c r="D49" s="1">
        <v>224</v>
      </c>
      <c r="E49" s="1">
        <v>90</v>
      </c>
      <c r="F49" s="1">
        <v>217</v>
      </c>
      <c r="G49" s="6">
        <v>0.1</v>
      </c>
      <c r="H49" s="1">
        <v>730</v>
      </c>
      <c r="I49" s="1">
        <v>28</v>
      </c>
      <c r="J49" s="1">
        <v>94</v>
      </c>
      <c r="K49" s="1">
        <f t="shared" si="25"/>
        <v>-4</v>
      </c>
      <c r="L49" s="1"/>
      <c r="M49" s="1"/>
      <c r="N49" s="1"/>
      <c r="O49" s="1">
        <f t="shared" si="2"/>
        <v>18</v>
      </c>
      <c r="P49" s="5">
        <f t="shared" si="30"/>
        <v>17</v>
      </c>
      <c r="Q49" s="5">
        <v>0</v>
      </c>
      <c r="R49" s="5">
        <v>0</v>
      </c>
      <c r="S49" s="1"/>
      <c r="T49" s="1">
        <f t="shared" si="28"/>
        <v>12.055555555555555</v>
      </c>
      <c r="U49" s="1">
        <f t="shared" si="4"/>
        <v>12.055555555555555</v>
      </c>
      <c r="V49" s="1">
        <v>22.2</v>
      </c>
      <c r="W49" s="1">
        <v>25.4</v>
      </c>
      <c r="X49" s="1">
        <v>24.6</v>
      </c>
      <c r="Y49" s="1">
        <v>33.799999999999997</v>
      </c>
      <c r="Z49" s="1">
        <v>23.4</v>
      </c>
      <c r="AA49" s="1" t="s">
        <v>168</v>
      </c>
      <c r="AB49" s="1">
        <f t="shared" si="29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0" t="s">
        <v>83</v>
      </c>
      <c r="B50" s="10" t="s">
        <v>34</v>
      </c>
      <c r="C50" s="10">
        <v>18</v>
      </c>
      <c r="D50" s="10"/>
      <c r="E50" s="10">
        <v>8</v>
      </c>
      <c r="F50" s="10">
        <v>10</v>
      </c>
      <c r="G50" s="11">
        <v>0</v>
      </c>
      <c r="H50" s="10">
        <v>60</v>
      </c>
      <c r="I50" s="10" t="e">
        <v>#N/A</v>
      </c>
      <c r="J50" s="10">
        <v>8</v>
      </c>
      <c r="K50" s="10">
        <f t="shared" si="25"/>
        <v>0</v>
      </c>
      <c r="L50" s="10"/>
      <c r="M50" s="10"/>
      <c r="N50" s="10"/>
      <c r="O50" s="10">
        <f t="shared" si="2"/>
        <v>1.6</v>
      </c>
      <c r="P50" s="12"/>
      <c r="Q50" s="12"/>
      <c r="R50" s="12"/>
      <c r="S50" s="10"/>
      <c r="T50" s="10">
        <f t="shared" si="8"/>
        <v>6.25</v>
      </c>
      <c r="U50" s="10">
        <f t="shared" si="4"/>
        <v>6.25</v>
      </c>
      <c r="V50" s="10">
        <v>2.4</v>
      </c>
      <c r="W50" s="10">
        <v>2.2000000000000002</v>
      </c>
      <c r="X50" s="10">
        <v>1.4</v>
      </c>
      <c r="Y50" s="10">
        <v>4</v>
      </c>
      <c r="Z50" s="10">
        <v>0.2</v>
      </c>
      <c r="AA50" s="10" t="s">
        <v>84</v>
      </c>
      <c r="AB50" s="10">
        <f t="shared" si="9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85</v>
      </c>
      <c r="B51" s="1" t="s">
        <v>34</v>
      </c>
      <c r="C51" s="1">
        <v>142</v>
      </c>
      <c r="D51" s="1">
        <v>36</v>
      </c>
      <c r="E51" s="1">
        <v>133</v>
      </c>
      <c r="F51" s="1">
        <v>27</v>
      </c>
      <c r="G51" s="6">
        <v>0.35</v>
      </c>
      <c r="H51" s="1">
        <v>40</v>
      </c>
      <c r="I51" s="1">
        <v>37.799999999999997</v>
      </c>
      <c r="J51" s="1">
        <v>163</v>
      </c>
      <c r="K51" s="1">
        <f t="shared" si="25"/>
        <v>-30</v>
      </c>
      <c r="L51" s="1"/>
      <c r="M51" s="1"/>
      <c r="N51" s="1"/>
      <c r="O51" s="1">
        <f t="shared" si="2"/>
        <v>26.6</v>
      </c>
      <c r="P51" s="5">
        <f>11*O51-F51</f>
        <v>265.60000000000002</v>
      </c>
      <c r="Q51" s="5">
        <f t="shared" ref="Q51:Q56" si="31">P51</f>
        <v>265.60000000000002</v>
      </c>
      <c r="R51" s="5"/>
      <c r="S51" s="1"/>
      <c r="T51" s="1">
        <f t="shared" ref="T51:T57" si="32">(F51+Q51)/O51</f>
        <v>11</v>
      </c>
      <c r="U51" s="1">
        <f t="shared" si="4"/>
        <v>1.0150375939849623</v>
      </c>
      <c r="V51" s="1">
        <v>13</v>
      </c>
      <c r="W51" s="1">
        <v>10.6</v>
      </c>
      <c r="X51" s="1">
        <v>22.6</v>
      </c>
      <c r="Y51" s="1">
        <v>17.399999999999999</v>
      </c>
      <c r="Z51" s="1">
        <v>15.8</v>
      </c>
      <c r="AA51" s="1"/>
      <c r="AB51" s="1">
        <f t="shared" ref="AB51:AB57" si="33">ROUND(Q51*G51,0)</f>
        <v>93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86</v>
      </c>
      <c r="B52" s="1" t="s">
        <v>34</v>
      </c>
      <c r="C52" s="1">
        <v>373</v>
      </c>
      <c r="D52" s="1"/>
      <c r="E52" s="1">
        <v>140</v>
      </c>
      <c r="F52" s="1">
        <v>224</v>
      </c>
      <c r="G52" s="6">
        <v>0.4</v>
      </c>
      <c r="H52" s="1">
        <v>40</v>
      </c>
      <c r="I52" s="1">
        <v>28.8</v>
      </c>
      <c r="J52" s="1">
        <v>218</v>
      </c>
      <c r="K52" s="1">
        <f t="shared" si="25"/>
        <v>-78</v>
      </c>
      <c r="L52" s="1"/>
      <c r="M52" s="1"/>
      <c r="N52" s="1"/>
      <c r="O52" s="1">
        <f t="shared" si="2"/>
        <v>28</v>
      </c>
      <c r="P52" s="5">
        <f t="shared" ref="P52:P55" si="34">13*O52-F52</f>
        <v>140</v>
      </c>
      <c r="Q52" s="5">
        <v>240</v>
      </c>
      <c r="R52" s="5">
        <v>240</v>
      </c>
      <c r="S52" s="1"/>
      <c r="T52" s="1">
        <f t="shared" si="32"/>
        <v>16.571428571428573</v>
      </c>
      <c r="U52" s="1">
        <f t="shared" si="4"/>
        <v>8</v>
      </c>
      <c r="V52" s="1">
        <v>21.8</v>
      </c>
      <c r="W52" s="1">
        <v>14</v>
      </c>
      <c r="X52" s="1">
        <v>22</v>
      </c>
      <c r="Y52" s="1">
        <v>44.4</v>
      </c>
      <c r="Z52" s="1">
        <v>12.6</v>
      </c>
      <c r="AA52" s="1"/>
      <c r="AB52" s="1">
        <f t="shared" si="33"/>
        <v>96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87</v>
      </c>
      <c r="B53" s="1" t="s">
        <v>34</v>
      </c>
      <c r="C53" s="1">
        <v>-5</v>
      </c>
      <c r="D53" s="1">
        <v>265</v>
      </c>
      <c r="E53" s="1">
        <v>54</v>
      </c>
      <c r="F53" s="1">
        <v>202</v>
      </c>
      <c r="G53" s="6">
        <v>0.4</v>
      </c>
      <c r="H53" s="1">
        <v>45</v>
      </c>
      <c r="I53" s="1">
        <v>28.8</v>
      </c>
      <c r="J53" s="1">
        <v>55</v>
      </c>
      <c r="K53" s="1">
        <f t="shared" si="25"/>
        <v>-1</v>
      </c>
      <c r="L53" s="1"/>
      <c r="M53" s="1"/>
      <c r="N53" s="1"/>
      <c r="O53" s="1">
        <f t="shared" si="2"/>
        <v>10.8</v>
      </c>
      <c r="P53" s="5"/>
      <c r="Q53" s="5">
        <f t="shared" si="31"/>
        <v>0</v>
      </c>
      <c r="R53" s="5"/>
      <c r="S53" s="1"/>
      <c r="T53" s="1">
        <f t="shared" si="32"/>
        <v>18.703703703703702</v>
      </c>
      <c r="U53" s="1">
        <f t="shared" si="4"/>
        <v>18.703703703703702</v>
      </c>
      <c r="V53" s="1">
        <v>25.6</v>
      </c>
      <c r="W53" s="1">
        <v>18.2</v>
      </c>
      <c r="X53" s="1">
        <v>29.6</v>
      </c>
      <c r="Y53" s="1">
        <v>33</v>
      </c>
      <c r="Z53" s="1">
        <v>19.2</v>
      </c>
      <c r="AA53" s="1"/>
      <c r="AB53" s="1">
        <f t="shared" si="33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88</v>
      </c>
      <c r="B54" s="1" t="s">
        <v>34</v>
      </c>
      <c r="C54" s="1">
        <v>137</v>
      </c>
      <c r="D54" s="1">
        <v>182</v>
      </c>
      <c r="E54" s="1">
        <v>192</v>
      </c>
      <c r="F54" s="1">
        <v>117</v>
      </c>
      <c r="G54" s="6">
        <v>0.35</v>
      </c>
      <c r="H54" s="1">
        <v>40</v>
      </c>
      <c r="I54" s="1">
        <v>37.799999999999997</v>
      </c>
      <c r="J54" s="1">
        <v>211</v>
      </c>
      <c r="K54" s="1">
        <f t="shared" si="25"/>
        <v>-19</v>
      </c>
      <c r="L54" s="1"/>
      <c r="M54" s="1"/>
      <c r="N54" s="1"/>
      <c r="O54" s="1">
        <f t="shared" si="2"/>
        <v>38.4</v>
      </c>
      <c r="P54" s="5">
        <f t="shared" si="34"/>
        <v>382.2</v>
      </c>
      <c r="Q54" s="5">
        <v>240</v>
      </c>
      <c r="R54" s="5">
        <v>240</v>
      </c>
      <c r="S54" s="1"/>
      <c r="T54" s="1">
        <f t="shared" si="32"/>
        <v>9.296875</v>
      </c>
      <c r="U54" s="1">
        <f t="shared" si="4"/>
        <v>3.046875</v>
      </c>
      <c r="V54" s="1">
        <v>21</v>
      </c>
      <c r="W54" s="1">
        <v>24.8</v>
      </c>
      <c r="X54" s="1">
        <v>29.4</v>
      </c>
      <c r="Y54" s="1">
        <v>27</v>
      </c>
      <c r="Z54" s="1">
        <v>31</v>
      </c>
      <c r="AA54" s="1"/>
      <c r="AB54" s="1">
        <f t="shared" si="33"/>
        <v>84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89</v>
      </c>
      <c r="B55" s="1" t="s">
        <v>31</v>
      </c>
      <c r="C55" s="1">
        <v>0.51100000000000001</v>
      </c>
      <c r="D55" s="1">
        <v>969.69899999999996</v>
      </c>
      <c r="E55" s="1">
        <v>195.02</v>
      </c>
      <c r="F55" s="1">
        <v>474.29</v>
      </c>
      <c r="G55" s="6">
        <v>1</v>
      </c>
      <c r="H55" s="1">
        <v>50</v>
      </c>
      <c r="I55" s="1">
        <v>86.4</v>
      </c>
      <c r="J55" s="1">
        <v>189.3</v>
      </c>
      <c r="K55" s="1">
        <f t="shared" si="25"/>
        <v>5.7199999999999989</v>
      </c>
      <c r="L55" s="1"/>
      <c r="M55" s="1"/>
      <c r="N55" s="1"/>
      <c r="O55" s="1">
        <f t="shared" si="2"/>
        <v>39.004000000000005</v>
      </c>
      <c r="P55" s="5">
        <f t="shared" si="34"/>
        <v>32.762000000000057</v>
      </c>
      <c r="Q55" s="5">
        <v>300</v>
      </c>
      <c r="R55" s="5">
        <v>300</v>
      </c>
      <c r="S55" s="1" t="s">
        <v>158</v>
      </c>
      <c r="T55" s="1">
        <f t="shared" si="32"/>
        <v>19.851553686801349</v>
      </c>
      <c r="U55" s="1">
        <f t="shared" si="4"/>
        <v>12.160034868218643</v>
      </c>
      <c r="V55" s="1">
        <v>62.526800000000001</v>
      </c>
      <c r="W55" s="1">
        <v>14.0464</v>
      </c>
      <c r="X55" s="1">
        <v>8.8262</v>
      </c>
      <c r="Y55" s="1">
        <v>10.6904</v>
      </c>
      <c r="Z55" s="1">
        <v>19.579799999999999</v>
      </c>
      <c r="AA55" s="1"/>
      <c r="AB55" s="1">
        <f t="shared" si="33"/>
        <v>300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90</v>
      </c>
      <c r="B56" s="1" t="s">
        <v>31</v>
      </c>
      <c r="C56" s="1">
        <v>57.073999999999998</v>
      </c>
      <c r="D56" s="1">
        <v>32.396999999999998</v>
      </c>
      <c r="E56" s="1">
        <v>21.6</v>
      </c>
      <c r="F56" s="1">
        <v>66.570999999999998</v>
      </c>
      <c r="G56" s="6">
        <v>1</v>
      </c>
      <c r="H56" s="1">
        <v>50</v>
      </c>
      <c r="I56" s="1">
        <v>86.4</v>
      </c>
      <c r="J56" s="1">
        <v>22.8</v>
      </c>
      <c r="K56" s="1">
        <f t="shared" si="25"/>
        <v>-1.1999999999999993</v>
      </c>
      <c r="L56" s="1"/>
      <c r="M56" s="1"/>
      <c r="N56" s="1"/>
      <c r="O56" s="1">
        <f t="shared" si="2"/>
        <v>4.32</v>
      </c>
      <c r="P56" s="5"/>
      <c r="Q56" s="5">
        <f t="shared" si="31"/>
        <v>0</v>
      </c>
      <c r="R56" s="5"/>
      <c r="S56" s="1"/>
      <c r="T56" s="1">
        <f t="shared" si="32"/>
        <v>15.409953703703703</v>
      </c>
      <c r="U56" s="1">
        <f t="shared" si="4"/>
        <v>15.409953703703703</v>
      </c>
      <c r="V56" s="1">
        <v>6.4</v>
      </c>
      <c r="W56" s="1">
        <v>5.1479999999999997</v>
      </c>
      <c r="X56" s="1">
        <v>7.5936000000000003</v>
      </c>
      <c r="Y56" s="1">
        <v>4.8968000000000007</v>
      </c>
      <c r="Z56" s="1">
        <v>4.6239999999999997</v>
      </c>
      <c r="AA56" s="1"/>
      <c r="AB56" s="1">
        <f t="shared" si="33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91</v>
      </c>
      <c r="B57" s="1" t="s">
        <v>31</v>
      </c>
      <c r="C57" s="1">
        <v>-9.0340000000000007</v>
      </c>
      <c r="D57" s="1">
        <v>308.08</v>
      </c>
      <c r="E57" s="1"/>
      <c r="F57" s="1">
        <v>145.22900000000001</v>
      </c>
      <c r="G57" s="6">
        <v>1</v>
      </c>
      <c r="H57" s="1">
        <v>40</v>
      </c>
      <c r="I57" s="1">
        <v>50.400000000000013</v>
      </c>
      <c r="J57" s="1">
        <v>35</v>
      </c>
      <c r="K57" s="1">
        <f t="shared" si="25"/>
        <v>-35</v>
      </c>
      <c r="L57" s="1"/>
      <c r="M57" s="1"/>
      <c r="N57" s="1"/>
      <c r="O57" s="1">
        <f t="shared" si="2"/>
        <v>0</v>
      </c>
      <c r="P57" s="5"/>
      <c r="Q57" s="5">
        <v>150</v>
      </c>
      <c r="R57" s="5">
        <v>150</v>
      </c>
      <c r="S57" s="1" t="s">
        <v>158</v>
      </c>
      <c r="T57" s="1" t="e">
        <f t="shared" si="32"/>
        <v>#DIV/0!</v>
      </c>
      <c r="U57" s="1" t="e">
        <f t="shared" si="4"/>
        <v>#DIV/0!</v>
      </c>
      <c r="V57" s="1">
        <v>49.263800000000003</v>
      </c>
      <c r="W57" s="1">
        <v>0</v>
      </c>
      <c r="X57" s="1">
        <v>0</v>
      </c>
      <c r="Y57" s="1">
        <v>0</v>
      </c>
      <c r="Z57" s="1">
        <v>0</v>
      </c>
      <c r="AA57" s="1"/>
      <c r="AB57" s="1">
        <f t="shared" si="33"/>
        <v>150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0" t="s">
        <v>92</v>
      </c>
      <c r="B58" s="10" t="s">
        <v>31</v>
      </c>
      <c r="C58" s="10">
        <v>5.3330000000000002</v>
      </c>
      <c r="D58" s="10"/>
      <c r="E58" s="10">
        <v>3.9049999999999998</v>
      </c>
      <c r="F58" s="10">
        <v>1.4279999999999999</v>
      </c>
      <c r="G58" s="11">
        <v>0</v>
      </c>
      <c r="H58" s="10">
        <v>40</v>
      </c>
      <c r="I58" s="10">
        <v>62.4</v>
      </c>
      <c r="J58" s="10">
        <v>3.6</v>
      </c>
      <c r="K58" s="10">
        <f t="shared" si="25"/>
        <v>0.30499999999999972</v>
      </c>
      <c r="L58" s="10"/>
      <c r="M58" s="10"/>
      <c r="N58" s="10"/>
      <c r="O58" s="10">
        <f t="shared" si="2"/>
        <v>0.78099999999999992</v>
      </c>
      <c r="P58" s="12"/>
      <c r="Q58" s="12"/>
      <c r="R58" s="12"/>
      <c r="S58" s="10"/>
      <c r="T58" s="10">
        <f t="shared" si="8"/>
        <v>1.82842509603073</v>
      </c>
      <c r="U58" s="10">
        <f t="shared" si="4"/>
        <v>1.82842509603073</v>
      </c>
      <c r="V58" s="10">
        <v>1.1823999999999999</v>
      </c>
      <c r="W58" s="10">
        <v>1.6048</v>
      </c>
      <c r="X58" s="10">
        <v>1.0755999999999999</v>
      </c>
      <c r="Y58" s="10">
        <v>0.81359999999999988</v>
      </c>
      <c r="Z58" s="10">
        <v>2.5506000000000002</v>
      </c>
      <c r="AA58" s="10" t="s">
        <v>63</v>
      </c>
      <c r="AB58" s="10">
        <f t="shared" si="9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93</v>
      </c>
      <c r="B59" s="1" t="s">
        <v>34</v>
      </c>
      <c r="C59" s="1">
        <v>641</v>
      </c>
      <c r="D59" s="1">
        <v>719</v>
      </c>
      <c r="E59" s="1">
        <v>604</v>
      </c>
      <c r="F59" s="1">
        <v>745</v>
      </c>
      <c r="G59" s="6">
        <v>0.45</v>
      </c>
      <c r="H59" s="1">
        <v>50</v>
      </c>
      <c r="I59" s="1">
        <v>54</v>
      </c>
      <c r="J59" s="1">
        <v>615</v>
      </c>
      <c r="K59" s="1">
        <f t="shared" si="25"/>
        <v>-11</v>
      </c>
      <c r="L59" s="1"/>
      <c r="M59" s="1"/>
      <c r="N59" s="1"/>
      <c r="O59" s="1">
        <f t="shared" si="2"/>
        <v>120.8</v>
      </c>
      <c r="P59" s="5">
        <f t="shared" ref="P59:P62" si="35">13*O59-F59</f>
        <v>825.39999999999986</v>
      </c>
      <c r="Q59" s="5">
        <v>300</v>
      </c>
      <c r="R59" s="5">
        <v>300</v>
      </c>
      <c r="S59" s="1"/>
      <c r="T59" s="1">
        <f t="shared" ref="T59:T62" si="36">(F59+Q59)/O59</f>
        <v>8.6506622516556302</v>
      </c>
      <c r="U59" s="1">
        <f t="shared" si="4"/>
        <v>6.1672185430463582</v>
      </c>
      <c r="V59" s="1">
        <v>103.8</v>
      </c>
      <c r="W59" s="1">
        <v>93</v>
      </c>
      <c r="X59" s="1">
        <v>113.8</v>
      </c>
      <c r="Y59" s="1">
        <v>120.4</v>
      </c>
      <c r="Z59" s="1">
        <v>95.8</v>
      </c>
      <c r="AA59" s="1"/>
      <c r="AB59" s="1">
        <f t="shared" ref="AB59:AB62" si="37">ROUND(Q59*G59,0)</f>
        <v>135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94</v>
      </c>
      <c r="B60" s="1" t="s">
        <v>34</v>
      </c>
      <c r="C60" s="1">
        <v>652</v>
      </c>
      <c r="D60" s="1">
        <v>610</v>
      </c>
      <c r="E60" s="1">
        <v>586</v>
      </c>
      <c r="F60" s="1">
        <v>649</v>
      </c>
      <c r="G60" s="6">
        <v>0.45</v>
      </c>
      <c r="H60" s="1">
        <v>50</v>
      </c>
      <c r="I60" s="1">
        <v>54</v>
      </c>
      <c r="J60" s="1">
        <v>613</v>
      </c>
      <c r="K60" s="1">
        <f t="shared" si="25"/>
        <v>-27</v>
      </c>
      <c r="L60" s="1"/>
      <c r="M60" s="1"/>
      <c r="N60" s="1"/>
      <c r="O60" s="1">
        <f t="shared" si="2"/>
        <v>117.2</v>
      </c>
      <c r="P60" s="5">
        <f t="shared" si="35"/>
        <v>874.60000000000014</v>
      </c>
      <c r="Q60" s="5">
        <v>300</v>
      </c>
      <c r="R60" s="5">
        <v>300</v>
      </c>
      <c r="S60" s="1"/>
      <c r="T60" s="1">
        <f t="shared" si="36"/>
        <v>8.0972696245733786</v>
      </c>
      <c r="U60" s="1">
        <f t="shared" si="4"/>
        <v>5.5375426621160404</v>
      </c>
      <c r="V60" s="1">
        <v>94.4</v>
      </c>
      <c r="W60" s="1">
        <v>97.2</v>
      </c>
      <c r="X60" s="1">
        <v>104.2</v>
      </c>
      <c r="Y60" s="1">
        <v>133.80000000000001</v>
      </c>
      <c r="Z60" s="1">
        <v>81.8</v>
      </c>
      <c r="AA60" s="1"/>
      <c r="AB60" s="1">
        <f t="shared" si="37"/>
        <v>135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95</v>
      </c>
      <c r="B61" s="1" t="s">
        <v>34</v>
      </c>
      <c r="C61" s="1">
        <v>315</v>
      </c>
      <c r="D61" s="1">
        <v>382</v>
      </c>
      <c r="E61" s="1">
        <v>300</v>
      </c>
      <c r="F61" s="1">
        <v>384</v>
      </c>
      <c r="G61" s="6">
        <v>0.45</v>
      </c>
      <c r="H61" s="1">
        <v>50</v>
      </c>
      <c r="I61" s="1">
        <v>32.400000000000013</v>
      </c>
      <c r="J61" s="1">
        <v>376</v>
      </c>
      <c r="K61" s="1">
        <f t="shared" si="25"/>
        <v>-76</v>
      </c>
      <c r="L61" s="1"/>
      <c r="M61" s="1"/>
      <c r="N61" s="1"/>
      <c r="O61" s="1">
        <f t="shared" si="2"/>
        <v>60</v>
      </c>
      <c r="P61" s="5">
        <f t="shared" si="35"/>
        <v>396</v>
      </c>
      <c r="Q61" s="5">
        <v>300</v>
      </c>
      <c r="R61" s="5">
        <v>300</v>
      </c>
      <c r="S61" s="1"/>
      <c r="T61" s="1">
        <f t="shared" si="36"/>
        <v>11.4</v>
      </c>
      <c r="U61" s="1">
        <f t="shared" si="4"/>
        <v>6.4</v>
      </c>
      <c r="V61" s="1">
        <v>52.6</v>
      </c>
      <c r="W61" s="1">
        <v>37.200000000000003</v>
      </c>
      <c r="X61" s="1">
        <v>56.2</v>
      </c>
      <c r="Y61" s="1">
        <v>78.599999999999994</v>
      </c>
      <c r="Z61" s="1">
        <v>44.6</v>
      </c>
      <c r="AA61" s="1"/>
      <c r="AB61" s="1">
        <f t="shared" si="37"/>
        <v>135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96</v>
      </c>
      <c r="B62" s="1" t="s">
        <v>34</v>
      </c>
      <c r="C62" s="1">
        <v>47</v>
      </c>
      <c r="D62" s="1">
        <v>48</v>
      </c>
      <c r="E62" s="1">
        <v>39</v>
      </c>
      <c r="F62" s="1">
        <v>52</v>
      </c>
      <c r="G62" s="6">
        <v>0.4</v>
      </c>
      <c r="H62" s="1">
        <v>40</v>
      </c>
      <c r="I62" s="1">
        <v>28.8</v>
      </c>
      <c r="J62" s="1">
        <v>51</v>
      </c>
      <c r="K62" s="1">
        <f t="shared" si="25"/>
        <v>-12</v>
      </c>
      <c r="L62" s="1"/>
      <c r="M62" s="1"/>
      <c r="N62" s="1"/>
      <c r="O62" s="1">
        <f t="shared" si="2"/>
        <v>7.8</v>
      </c>
      <c r="P62" s="5">
        <f t="shared" si="35"/>
        <v>49.399999999999991</v>
      </c>
      <c r="Q62" s="5">
        <f t="shared" ref="Q62" si="38">P62</f>
        <v>49.399999999999991</v>
      </c>
      <c r="R62" s="5"/>
      <c r="S62" s="1"/>
      <c r="T62" s="1">
        <f t="shared" si="36"/>
        <v>13</v>
      </c>
      <c r="U62" s="1">
        <f t="shared" si="4"/>
        <v>6.666666666666667</v>
      </c>
      <c r="V62" s="1">
        <v>7.2</v>
      </c>
      <c r="W62" s="1">
        <v>1.8</v>
      </c>
      <c r="X62" s="1">
        <v>6.6</v>
      </c>
      <c r="Y62" s="1">
        <v>5.6</v>
      </c>
      <c r="Z62" s="1">
        <v>8.1999999999999993</v>
      </c>
      <c r="AA62" s="1"/>
      <c r="AB62" s="1">
        <f t="shared" si="37"/>
        <v>20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0" t="s">
        <v>97</v>
      </c>
      <c r="B63" s="10" t="s">
        <v>34</v>
      </c>
      <c r="C63" s="10">
        <v>-4</v>
      </c>
      <c r="D63" s="10"/>
      <c r="E63" s="10">
        <v>-3</v>
      </c>
      <c r="F63" s="10">
        <v>-4</v>
      </c>
      <c r="G63" s="11">
        <v>0</v>
      </c>
      <c r="H63" s="10">
        <v>40</v>
      </c>
      <c r="I63" s="10">
        <v>28.8</v>
      </c>
      <c r="J63" s="10">
        <v>2</v>
      </c>
      <c r="K63" s="10">
        <f t="shared" si="25"/>
        <v>-5</v>
      </c>
      <c r="L63" s="10"/>
      <c r="M63" s="10"/>
      <c r="N63" s="10"/>
      <c r="O63" s="10">
        <f t="shared" si="2"/>
        <v>-0.6</v>
      </c>
      <c r="P63" s="12"/>
      <c r="Q63" s="12"/>
      <c r="R63" s="12"/>
      <c r="S63" s="10"/>
      <c r="T63" s="10">
        <f t="shared" si="8"/>
        <v>6.666666666666667</v>
      </c>
      <c r="U63" s="10">
        <f t="shared" si="4"/>
        <v>6.666666666666667</v>
      </c>
      <c r="V63" s="10">
        <v>-0.6</v>
      </c>
      <c r="W63" s="10">
        <v>1.4</v>
      </c>
      <c r="X63" s="10">
        <v>8.4</v>
      </c>
      <c r="Y63" s="10">
        <v>0.2</v>
      </c>
      <c r="Z63" s="10">
        <v>6.6</v>
      </c>
      <c r="AA63" s="10" t="s">
        <v>63</v>
      </c>
      <c r="AB63" s="10">
        <f t="shared" si="9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98</v>
      </c>
      <c r="B64" s="1" t="s">
        <v>31</v>
      </c>
      <c r="C64" s="1">
        <v>9.5449999999999999</v>
      </c>
      <c r="D64" s="1">
        <v>454.61500000000001</v>
      </c>
      <c r="E64" s="1">
        <v>116.66</v>
      </c>
      <c r="F64" s="1">
        <v>346.12</v>
      </c>
      <c r="G64" s="6">
        <v>1</v>
      </c>
      <c r="H64" s="1">
        <v>55</v>
      </c>
      <c r="I64" s="1">
        <v>86.4</v>
      </c>
      <c r="J64" s="1">
        <v>116.35</v>
      </c>
      <c r="K64" s="1">
        <f t="shared" si="25"/>
        <v>0.31000000000000227</v>
      </c>
      <c r="L64" s="1"/>
      <c r="M64" s="1"/>
      <c r="N64" s="1"/>
      <c r="O64" s="1">
        <f t="shared" si="2"/>
        <v>23.332000000000001</v>
      </c>
      <c r="P64" s="5"/>
      <c r="Q64" s="5">
        <f t="shared" ref="Q64:Q72" si="39">P64</f>
        <v>0</v>
      </c>
      <c r="R64" s="5"/>
      <c r="S64" s="1"/>
      <c r="T64" s="1">
        <f t="shared" ref="T64:T73" si="40">(F64+Q64)/O64</f>
        <v>14.834561974969999</v>
      </c>
      <c r="U64" s="1">
        <f t="shared" si="4"/>
        <v>14.834561974969999</v>
      </c>
      <c r="V64" s="1">
        <v>34.646000000000001</v>
      </c>
      <c r="W64" s="1">
        <v>5.6760000000000002</v>
      </c>
      <c r="X64" s="1">
        <v>17.4026</v>
      </c>
      <c r="Y64" s="1">
        <v>8.9819999999999993</v>
      </c>
      <c r="Z64" s="1">
        <v>12.138</v>
      </c>
      <c r="AA64" s="1"/>
      <c r="AB64" s="1">
        <f t="shared" ref="AB64:AB73" si="41">ROUND(Q64*G64,0)</f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99</v>
      </c>
      <c r="B65" s="1" t="s">
        <v>34</v>
      </c>
      <c r="C65" s="1">
        <v>104</v>
      </c>
      <c r="D65" s="1">
        <v>283</v>
      </c>
      <c r="E65" s="1">
        <v>70</v>
      </c>
      <c r="F65" s="1">
        <v>314</v>
      </c>
      <c r="G65" s="6">
        <v>0.1</v>
      </c>
      <c r="H65" s="1">
        <v>730</v>
      </c>
      <c r="I65" s="1">
        <v>28</v>
      </c>
      <c r="J65" s="1">
        <v>73</v>
      </c>
      <c r="K65" s="1">
        <f t="shared" si="25"/>
        <v>-3</v>
      </c>
      <c r="L65" s="1"/>
      <c r="M65" s="1"/>
      <c r="N65" s="1"/>
      <c r="O65" s="1">
        <f t="shared" si="2"/>
        <v>14</v>
      </c>
      <c r="P65" s="5"/>
      <c r="Q65" s="5">
        <f t="shared" si="39"/>
        <v>0</v>
      </c>
      <c r="R65" s="5"/>
      <c r="S65" s="1"/>
      <c r="T65" s="1">
        <f t="shared" si="40"/>
        <v>22.428571428571427</v>
      </c>
      <c r="U65" s="1">
        <f t="shared" si="4"/>
        <v>22.428571428571427</v>
      </c>
      <c r="V65" s="1">
        <v>15.8</v>
      </c>
      <c r="W65" s="1">
        <v>17.600000000000001</v>
      </c>
      <c r="X65" s="1">
        <v>20.8</v>
      </c>
      <c r="Y65" s="1">
        <v>24.2</v>
      </c>
      <c r="Z65" s="1">
        <v>16.399999999999999</v>
      </c>
      <c r="AA65" s="1"/>
      <c r="AB65" s="1">
        <f t="shared" si="41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100</v>
      </c>
      <c r="B66" s="1" t="s">
        <v>31</v>
      </c>
      <c r="C66" s="1">
        <v>11.093999999999999</v>
      </c>
      <c r="D66" s="1">
        <v>485.31400000000002</v>
      </c>
      <c r="E66" s="1">
        <v>169.35599999999999</v>
      </c>
      <c r="F66" s="1">
        <v>325.42599999999999</v>
      </c>
      <c r="G66" s="6">
        <v>1</v>
      </c>
      <c r="H66" s="1">
        <v>40</v>
      </c>
      <c r="I66" s="1">
        <v>64.800000000000011</v>
      </c>
      <c r="J66" s="1">
        <v>168.678</v>
      </c>
      <c r="K66" s="1">
        <f t="shared" si="25"/>
        <v>0.67799999999999727</v>
      </c>
      <c r="L66" s="1"/>
      <c r="M66" s="1"/>
      <c r="N66" s="1"/>
      <c r="O66" s="1">
        <f t="shared" si="2"/>
        <v>33.871200000000002</v>
      </c>
      <c r="P66" s="5">
        <f t="shared" ref="P66:P73" si="42">13*O66-F66</f>
        <v>114.89960000000002</v>
      </c>
      <c r="Q66" s="5">
        <f t="shared" si="39"/>
        <v>114.89960000000002</v>
      </c>
      <c r="R66" s="5"/>
      <c r="S66" s="1" t="s">
        <v>161</v>
      </c>
      <c r="T66" s="1">
        <f t="shared" si="40"/>
        <v>13</v>
      </c>
      <c r="U66" s="1">
        <f t="shared" si="4"/>
        <v>9.6077493563853658</v>
      </c>
      <c r="V66" s="1">
        <v>37.810400000000001</v>
      </c>
      <c r="W66" s="1">
        <v>20.820799999999998</v>
      </c>
      <c r="X66" s="1">
        <v>22.2484</v>
      </c>
      <c r="Y66" s="1">
        <v>28.130600000000001</v>
      </c>
      <c r="Z66" s="1">
        <v>18.783200000000001</v>
      </c>
      <c r="AA66" s="1"/>
      <c r="AB66" s="1">
        <f t="shared" si="41"/>
        <v>115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101</v>
      </c>
      <c r="B67" s="1" t="s">
        <v>31</v>
      </c>
      <c r="C67" s="1">
        <v>45.183</v>
      </c>
      <c r="D67" s="1">
        <v>156.02099999999999</v>
      </c>
      <c r="E67" s="1">
        <v>111.738</v>
      </c>
      <c r="F67" s="1">
        <v>85.37</v>
      </c>
      <c r="G67" s="6">
        <v>1</v>
      </c>
      <c r="H67" s="1">
        <v>40</v>
      </c>
      <c r="I67" s="1">
        <v>64.800000000000011</v>
      </c>
      <c r="J67" s="1">
        <v>112.801</v>
      </c>
      <c r="K67" s="1">
        <f t="shared" si="25"/>
        <v>-1.0630000000000024</v>
      </c>
      <c r="L67" s="1"/>
      <c r="M67" s="1"/>
      <c r="N67" s="1"/>
      <c r="O67" s="1">
        <f t="shared" si="2"/>
        <v>22.3476</v>
      </c>
      <c r="P67" s="5">
        <f t="shared" si="42"/>
        <v>205.14879999999999</v>
      </c>
      <c r="Q67" s="5">
        <f t="shared" si="39"/>
        <v>205.14879999999999</v>
      </c>
      <c r="R67" s="5"/>
      <c r="S67" s="1"/>
      <c r="T67" s="1">
        <f t="shared" si="40"/>
        <v>13</v>
      </c>
      <c r="U67" s="1">
        <f t="shared" si="4"/>
        <v>3.8200970126546028</v>
      </c>
      <c r="V67" s="1">
        <v>4.1862000000000004</v>
      </c>
      <c r="W67" s="1">
        <v>10.670199999999999</v>
      </c>
      <c r="X67" s="1">
        <v>9.0229999999999997</v>
      </c>
      <c r="Y67" s="1">
        <v>6.0554000000000006</v>
      </c>
      <c r="Z67" s="1">
        <v>3.2585999999999999</v>
      </c>
      <c r="AA67" s="1"/>
      <c r="AB67" s="1">
        <f t="shared" si="41"/>
        <v>205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102</v>
      </c>
      <c r="B68" s="1" t="s">
        <v>34</v>
      </c>
      <c r="C68" s="1">
        <v>-3</v>
      </c>
      <c r="D68" s="1">
        <v>96</v>
      </c>
      <c r="E68" s="1">
        <v>24</v>
      </c>
      <c r="F68" s="1">
        <v>66</v>
      </c>
      <c r="G68" s="6">
        <v>0.6</v>
      </c>
      <c r="H68" s="1">
        <v>60</v>
      </c>
      <c r="I68" s="1">
        <v>43.2</v>
      </c>
      <c r="J68" s="1">
        <v>27</v>
      </c>
      <c r="K68" s="1">
        <f t="shared" si="25"/>
        <v>-3</v>
      </c>
      <c r="L68" s="1"/>
      <c r="M68" s="1"/>
      <c r="N68" s="1"/>
      <c r="O68" s="1">
        <f t="shared" si="2"/>
        <v>4.8</v>
      </c>
      <c r="P68" s="5"/>
      <c r="Q68" s="5">
        <f t="shared" si="39"/>
        <v>0</v>
      </c>
      <c r="R68" s="5"/>
      <c r="S68" s="1"/>
      <c r="T68" s="1">
        <f t="shared" si="40"/>
        <v>13.75</v>
      </c>
      <c r="U68" s="1">
        <f t="shared" si="4"/>
        <v>13.75</v>
      </c>
      <c r="V68" s="1">
        <v>5.6</v>
      </c>
      <c r="W68" s="1">
        <v>4.2</v>
      </c>
      <c r="X68" s="1">
        <v>3.2</v>
      </c>
      <c r="Y68" s="1">
        <v>3.6</v>
      </c>
      <c r="Z68" s="1">
        <v>5.4</v>
      </c>
      <c r="AA68" s="1"/>
      <c r="AB68" s="1">
        <f t="shared" si="41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103</v>
      </c>
      <c r="B69" s="1" t="s">
        <v>34</v>
      </c>
      <c r="C69" s="1">
        <v>44</v>
      </c>
      <c r="D69" s="1">
        <v>72</v>
      </c>
      <c r="E69" s="1">
        <v>42</v>
      </c>
      <c r="F69" s="1">
        <v>72</v>
      </c>
      <c r="G69" s="6">
        <v>0.6</v>
      </c>
      <c r="H69" s="1">
        <v>60</v>
      </c>
      <c r="I69" s="1">
        <v>43.2</v>
      </c>
      <c r="J69" s="1">
        <v>44</v>
      </c>
      <c r="K69" s="1">
        <f t="shared" si="25"/>
        <v>-2</v>
      </c>
      <c r="L69" s="1"/>
      <c r="M69" s="1"/>
      <c r="N69" s="1"/>
      <c r="O69" s="1">
        <f t="shared" si="2"/>
        <v>8.4</v>
      </c>
      <c r="P69" s="5">
        <f t="shared" si="42"/>
        <v>37.200000000000003</v>
      </c>
      <c r="Q69" s="5">
        <f t="shared" si="39"/>
        <v>37.200000000000003</v>
      </c>
      <c r="R69" s="5"/>
      <c r="S69" s="1"/>
      <c r="T69" s="1">
        <f t="shared" si="40"/>
        <v>13</v>
      </c>
      <c r="U69" s="1">
        <f t="shared" si="4"/>
        <v>8.5714285714285712</v>
      </c>
      <c r="V69" s="1">
        <v>5.2</v>
      </c>
      <c r="W69" s="1">
        <v>6.8</v>
      </c>
      <c r="X69" s="1">
        <v>6.4</v>
      </c>
      <c r="Y69" s="1">
        <v>4.8</v>
      </c>
      <c r="Z69" s="1">
        <v>5.8</v>
      </c>
      <c r="AA69" s="1"/>
      <c r="AB69" s="1">
        <f t="shared" si="41"/>
        <v>22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104</v>
      </c>
      <c r="B70" s="1" t="s">
        <v>34</v>
      </c>
      <c r="C70" s="1">
        <v>42</v>
      </c>
      <c r="D70" s="1">
        <v>72</v>
      </c>
      <c r="E70" s="1">
        <v>77.599999999999994</v>
      </c>
      <c r="F70" s="1">
        <v>37.4</v>
      </c>
      <c r="G70" s="6">
        <v>0.6</v>
      </c>
      <c r="H70" s="1">
        <v>60</v>
      </c>
      <c r="I70" s="1">
        <v>43.2</v>
      </c>
      <c r="J70" s="1">
        <v>76</v>
      </c>
      <c r="K70" s="1">
        <f t="shared" ref="K70:K100" si="43">E70-J70</f>
        <v>1.5999999999999943</v>
      </c>
      <c r="L70" s="1"/>
      <c r="M70" s="1"/>
      <c r="N70" s="1"/>
      <c r="O70" s="1">
        <f t="shared" si="2"/>
        <v>15.52</v>
      </c>
      <c r="P70" s="5">
        <f>12*O70-F70</f>
        <v>148.84</v>
      </c>
      <c r="Q70" s="5">
        <v>80</v>
      </c>
      <c r="R70" s="5">
        <v>80</v>
      </c>
      <c r="S70" s="1"/>
      <c r="T70" s="1">
        <f t="shared" si="40"/>
        <v>7.5644329896907223</v>
      </c>
      <c r="U70" s="1">
        <f t="shared" si="4"/>
        <v>2.4097938144329896</v>
      </c>
      <c r="V70" s="1">
        <v>7.6</v>
      </c>
      <c r="W70" s="1">
        <v>8.1999999999999993</v>
      </c>
      <c r="X70" s="1">
        <v>7.6</v>
      </c>
      <c r="Y70" s="1">
        <v>6.8</v>
      </c>
      <c r="Z70" s="1">
        <v>8.4</v>
      </c>
      <c r="AA70" s="1"/>
      <c r="AB70" s="1">
        <f t="shared" si="41"/>
        <v>48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105</v>
      </c>
      <c r="B71" s="1" t="s">
        <v>34</v>
      </c>
      <c r="C71" s="1">
        <v>52</v>
      </c>
      <c r="D71" s="1">
        <v>105</v>
      </c>
      <c r="E71" s="1">
        <v>49</v>
      </c>
      <c r="F71" s="1">
        <v>100</v>
      </c>
      <c r="G71" s="6">
        <v>0.28000000000000003</v>
      </c>
      <c r="H71" s="1">
        <v>35</v>
      </c>
      <c r="I71" s="1">
        <v>20.16</v>
      </c>
      <c r="J71" s="1">
        <v>79</v>
      </c>
      <c r="K71" s="1">
        <f t="shared" si="43"/>
        <v>-30</v>
      </c>
      <c r="L71" s="1"/>
      <c r="M71" s="1"/>
      <c r="N71" s="1"/>
      <c r="O71" s="1">
        <f t="shared" ref="O71:O110" si="44">E71/5</f>
        <v>9.8000000000000007</v>
      </c>
      <c r="P71" s="5">
        <f t="shared" si="42"/>
        <v>27.400000000000006</v>
      </c>
      <c r="Q71" s="5">
        <v>0</v>
      </c>
      <c r="R71" s="5">
        <v>0</v>
      </c>
      <c r="S71" s="1"/>
      <c r="T71" s="1">
        <f t="shared" si="40"/>
        <v>10.204081632653061</v>
      </c>
      <c r="U71" s="1">
        <f t="shared" ref="U71:U110" si="45">F71/O71</f>
        <v>10.204081632653061</v>
      </c>
      <c r="V71" s="1">
        <v>11.8</v>
      </c>
      <c r="W71" s="1">
        <v>4.4000000000000004</v>
      </c>
      <c r="X71" s="1">
        <v>6.6</v>
      </c>
      <c r="Y71" s="1">
        <v>14.8</v>
      </c>
      <c r="Z71" s="1">
        <v>4.8</v>
      </c>
      <c r="AA71" s="1" t="s">
        <v>168</v>
      </c>
      <c r="AB71" s="1">
        <f t="shared" si="41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106</v>
      </c>
      <c r="B72" s="1" t="s">
        <v>34</v>
      </c>
      <c r="C72" s="1">
        <v>16</v>
      </c>
      <c r="D72" s="1">
        <v>205</v>
      </c>
      <c r="E72" s="1">
        <v>80</v>
      </c>
      <c r="F72" s="1">
        <v>136</v>
      </c>
      <c r="G72" s="6">
        <v>0.4</v>
      </c>
      <c r="H72" s="1">
        <v>90</v>
      </c>
      <c r="I72" s="1">
        <v>38.400000000000013</v>
      </c>
      <c r="J72" s="1">
        <v>141</v>
      </c>
      <c r="K72" s="1">
        <f t="shared" si="43"/>
        <v>-61</v>
      </c>
      <c r="L72" s="1"/>
      <c r="M72" s="1"/>
      <c r="N72" s="1"/>
      <c r="O72" s="1">
        <f t="shared" si="44"/>
        <v>16</v>
      </c>
      <c r="P72" s="5">
        <f t="shared" si="42"/>
        <v>72</v>
      </c>
      <c r="Q72" s="5">
        <f t="shared" si="39"/>
        <v>72</v>
      </c>
      <c r="R72" s="5"/>
      <c r="S72" s="1"/>
      <c r="T72" s="1">
        <f t="shared" si="40"/>
        <v>13</v>
      </c>
      <c r="U72" s="1">
        <f t="shared" si="45"/>
        <v>8.5</v>
      </c>
      <c r="V72" s="1">
        <v>16.600000000000001</v>
      </c>
      <c r="W72" s="1">
        <v>21.2</v>
      </c>
      <c r="X72" s="1">
        <v>28.2</v>
      </c>
      <c r="Y72" s="1">
        <v>29.4</v>
      </c>
      <c r="Z72" s="1">
        <v>26.8</v>
      </c>
      <c r="AA72" s="1" t="s">
        <v>107</v>
      </c>
      <c r="AB72" s="1">
        <f t="shared" si="41"/>
        <v>29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108</v>
      </c>
      <c r="B73" s="1" t="s">
        <v>34</v>
      </c>
      <c r="C73" s="1">
        <v>203</v>
      </c>
      <c r="D73" s="1">
        <v>109</v>
      </c>
      <c r="E73" s="1">
        <v>153</v>
      </c>
      <c r="F73" s="1">
        <v>151</v>
      </c>
      <c r="G73" s="6">
        <v>0.33</v>
      </c>
      <c r="H73" s="1" t="e">
        <v>#N/A</v>
      </c>
      <c r="I73" s="1">
        <v>31.68</v>
      </c>
      <c r="J73" s="1">
        <v>161</v>
      </c>
      <c r="K73" s="1">
        <f t="shared" si="43"/>
        <v>-8</v>
      </c>
      <c r="L73" s="1"/>
      <c r="M73" s="1"/>
      <c r="N73" s="1"/>
      <c r="O73" s="1">
        <f t="shared" si="44"/>
        <v>30.6</v>
      </c>
      <c r="P73" s="5">
        <f t="shared" si="42"/>
        <v>246.8</v>
      </c>
      <c r="Q73" s="5">
        <v>180</v>
      </c>
      <c r="R73" s="5">
        <v>180</v>
      </c>
      <c r="S73" s="1"/>
      <c r="T73" s="1">
        <f t="shared" si="40"/>
        <v>10.816993464052286</v>
      </c>
      <c r="U73" s="1">
        <f t="shared" si="45"/>
        <v>4.9346405228758163</v>
      </c>
      <c r="V73" s="1">
        <v>24</v>
      </c>
      <c r="W73" s="1">
        <v>27.4</v>
      </c>
      <c r="X73" s="1">
        <v>36.4</v>
      </c>
      <c r="Y73" s="1">
        <v>30.2</v>
      </c>
      <c r="Z73" s="1">
        <v>27.4</v>
      </c>
      <c r="AA73" s="1" t="s">
        <v>107</v>
      </c>
      <c r="AB73" s="1">
        <f t="shared" si="41"/>
        <v>59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0" t="s">
        <v>109</v>
      </c>
      <c r="B74" s="10" t="s">
        <v>34</v>
      </c>
      <c r="C74" s="10"/>
      <c r="D74" s="14">
        <v>30</v>
      </c>
      <c r="E74" s="10"/>
      <c r="F74" s="14">
        <v>30</v>
      </c>
      <c r="G74" s="11">
        <v>0</v>
      </c>
      <c r="H74" s="10">
        <v>55</v>
      </c>
      <c r="I74" s="10" t="e">
        <v>#N/A</v>
      </c>
      <c r="J74" s="10">
        <v>3</v>
      </c>
      <c r="K74" s="10">
        <f t="shared" si="43"/>
        <v>-3</v>
      </c>
      <c r="L74" s="10"/>
      <c r="M74" s="10"/>
      <c r="N74" s="10"/>
      <c r="O74" s="10">
        <f t="shared" si="44"/>
        <v>0</v>
      </c>
      <c r="P74" s="12"/>
      <c r="Q74" s="12"/>
      <c r="R74" s="12"/>
      <c r="S74" s="10"/>
      <c r="T74" s="10" t="e">
        <f t="shared" ref="T74:T109" si="46">(F74+P74)/O74</f>
        <v>#DIV/0!</v>
      </c>
      <c r="U74" s="10" t="e">
        <f t="shared" si="45"/>
        <v>#DIV/0!</v>
      </c>
      <c r="V74" s="10">
        <v>-0.2</v>
      </c>
      <c r="W74" s="10">
        <v>-0.2</v>
      </c>
      <c r="X74" s="10">
        <v>0</v>
      </c>
      <c r="Y74" s="10">
        <v>12</v>
      </c>
      <c r="Z74" s="10">
        <v>10</v>
      </c>
      <c r="AA74" s="10" t="s">
        <v>154</v>
      </c>
      <c r="AB74" s="10">
        <f t="shared" ref="AB74:AB109" si="47">ROUND(P74*G74,0)</f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110</v>
      </c>
      <c r="B75" s="1" t="s">
        <v>34</v>
      </c>
      <c r="C75" s="1">
        <v>40</v>
      </c>
      <c r="D75" s="1">
        <v>158</v>
      </c>
      <c r="E75" s="1">
        <v>91</v>
      </c>
      <c r="F75" s="1">
        <v>101</v>
      </c>
      <c r="G75" s="6">
        <v>0.35</v>
      </c>
      <c r="H75" s="1">
        <v>90</v>
      </c>
      <c r="I75" s="1">
        <v>33.599999999999987</v>
      </c>
      <c r="J75" s="1">
        <v>97</v>
      </c>
      <c r="K75" s="1">
        <f t="shared" si="43"/>
        <v>-6</v>
      </c>
      <c r="L75" s="1"/>
      <c r="M75" s="1"/>
      <c r="N75" s="1"/>
      <c r="O75" s="1">
        <f t="shared" si="44"/>
        <v>18.2</v>
      </c>
      <c r="P75" s="5">
        <f t="shared" ref="P75:P82" si="48">13*O75-F75</f>
        <v>135.6</v>
      </c>
      <c r="Q75" s="5">
        <f t="shared" ref="Q75:Q82" si="49">P75</f>
        <v>135.6</v>
      </c>
      <c r="R75" s="5"/>
      <c r="S75" s="1"/>
      <c r="T75" s="1">
        <f t="shared" ref="T75:T82" si="50">(F75+Q75)/O75</f>
        <v>13</v>
      </c>
      <c r="U75" s="1">
        <f t="shared" si="45"/>
        <v>5.5494505494505493</v>
      </c>
      <c r="V75" s="1">
        <v>17.600000000000001</v>
      </c>
      <c r="W75" s="1">
        <v>17.8</v>
      </c>
      <c r="X75" s="1">
        <v>14.2</v>
      </c>
      <c r="Y75" s="1">
        <v>22.6</v>
      </c>
      <c r="Z75" s="1">
        <v>18.399999999999999</v>
      </c>
      <c r="AA75" s="1"/>
      <c r="AB75" s="1">
        <f t="shared" ref="AB75:AB82" si="51">ROUND(Q75*G75,0)</f>
        <v>47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111</v>
      </c>
      <c r="B76" s="1" t="s">
        <v>34</v>
      </c>
      <c r="C76" s="1">
        <v>74</v>
      </c>
      <c r="D76" s="1">
        <v>884</v>
      </c>
      <c r="E76" s="1">
        <v>140</v>
      </c>
      <c r="F76" s="1">
        <v>806</v>
      </c>
      <c r="G76" s="6">
        <v>0.35</v>
      </c>
      <c r="H76" s="1">
        <v>40</v>
      </c>
      <c r="I76" s="1">
        <v>25.2</v>
      </c>
      <c r="J76" s="1">
        <v>163</v>
      </c>
      <c r="K76" s="1">
        <f t="shared" si="43"/>
        <v>-23</v>
      </c>
      <c r="L76" s="1"/>
      <c r="M76" s="1"/>
      <c r="N76" s="1"/>
      <c r="O76" s="1">
        <f t="shared" si="44"/>
        <v>28</v>
      </c>
      <c r="P76" s="5"/>
      <c r="Q76" s="5">
        <v>60</v>
      </c>
      <c r="R76" s="5">
        <v>60</v>
      </c>
      <c r="S76" s="1" t="s">
        <v>170</v>
      </c>
      <c r="T76" s="1">
        <f t="shared" si="50"/>
        <v>30.928571428571427</v>
      </c>
      <c r="U76" s="1">
        <f t="shared" si="45"/>
        <v>28.785714285714285</v>
      </c>
      <c r="V76" s="1">
        <v>18.399999999999999</v>
      </c>
      <c r="W76" s="1">
        <v>25</v>
      </c>
      <c r="X76" s="1">
        <v>19.600000000000001</v>
      </c>
      <c r="Y76" s="1">
        <v>34</v>
      </c>
      <c r="Z76" s="1">
        <v>21</v>
      </c>
      <c r="AA76" s="1"/>
      <c r="AB76" s="1">
        <f t="shared" si="51"/>
        <v>21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112</v>
      </c>
      <c r="B77" s="1" t="s">
        <v>34</v>
      </c>
      <c r="C77" s="1">
        <v>495</v>
      </c>
      <c r="D77" s="1">
        <v>87</v>
      </c>
      <c r="E77" s="1">
        <v>286</v>
      </c>
      <c r="F77" s="1">
        <v>66</v>
      </c>
      <c r="G77" s="6">
        <v>0.35</v>
      </c>
      <c r="H77" s="1">
        <v>45</v>
      </c>
      <c r="I77" s="1">
        <v>25.2</v>
      </c>
      <c r="J77" s="1">
        <v>342</v>
      </c>
      <c r="K77" s="1">
        <f t="shared" si="43"/>
        <v>-56</v>
      </c>
      <c r="L77" s="1"/>
      <c r="M77" s="1"/>
      <c r="N77" s="1"/>
      <c r="O77" s="1">
        <f t="shared" si="44"/>
        <v>57.2</v>
      </c>
      <c r="P77" s="5">
        <f>11*O77-F77</f>
        <v>563.20000000000005</v>
      </c>
      <c r="Q77" s="5">
        <v>0</v>
      </c>
      <c r="R77" s="26">
        <v>0</v>
      </c>
      <c r="S77" s="1" t="s">
        <v>166</v>
      </c>
      <c r="T77" s="1">
        <f t="shared" si="50"/>
        <v>1.1538461538461537</v>
      </c>
      <c r="U77" s="1">
        <f t="shared" si="45"/>
        <v>1.1538461538461537</v>
      </c>
      <c r="V77" s="1">
        <v>81.400000000000006</v>
      </c>
      <c r="W77" s="1">
        <v>50.4</v>
      </c>
      <c r="X77" s="1">
        <v>77.8</v>
      </c>
      <c r="Y77" s="1">
        <v>63.8</v>
      </c>
      <c r="Z77" s="1">
        <v>54.6</v>
      </c>
      <c r="AA77" s="1" t="s">
        <v>169</v>
      </c>
      <c r="AB77" s="1">
        <f t="shared" si="51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113</v>
      </c>
      <c r="B78" s="1" t="s">
        <v>34</v>
      </c>
      <c r="C78" s="1">
        <v>40</v>
      </c>
      <c r="D78" s="1">
        <v>128</v>
      </c>
      <c r="E78" s="1">
        <v>33</v>
      </c>
      <c r="F78" s="1">
        <v>130</v>
      </c>
      <c r="G78" s="6">
        <v>0.3</v>
      </c>
      <c r="H78" s="1">
        <v>50</v>
      </c>
      <c r="I78" s="1">
        <v>43.2</v>
      </c>
      <c r="J78" s="1">
        <v>102</v>
      </c>
      <c r="K78" s="1">
        <f t="shared" si="43"/>
        <v>-69</v>
      </c>
      <c r="L78" s="1"/>
      <c r="M78" s="1"/>
      <c r="N78" s="1"/>
      <c r="O78" s="1">
        <f t="shared" si="44"/>
        <v>6.6</v>
      </c>
      <c r="P78" s="5"/>
      <c r="Q78" s="5">
        <f t="shared" si="49"/>
        <v>0</v>
      </c>
      <c r="R78" s="5"/>
      <c r="S78" s="1"/>
      <c r="T78" s="1">
        <f t="shared" si="50"/>
        <v>19.696969696969699</v>
      </c>
      <c r="U78" s="1">
        <f t="shared" si="45"/>
        <v>19.696969696969699</v>
      </c>
      <c r="V78" s="1">
        <v>13.6</v>
      </c>
      <c r="W78" s="1">
        <v>4</v>
      </c>
      <c r="X78" s="1">
        <v>7.8</v>
      </c>
      <c r="Y78" s="1">
        <v>8</v>
      </c>
      <c r="Z78" s="1">
        <v>10.4</v>
      </c>
      <c r="AA78" s="1"/>
      <c r="AB78" s="1">
        <f t="shared" si="51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114</v>
      </c>
      <c r="B79" s="1" t="s">
        <v>34</v>
      </c>
      <c r="C79" s="1">
        <v>152</v>
      </c>
      <c r="D79" s="1">
        <v>5</v>
      </c>
      <c r="E79" s="1">
        <v>67</v>
      </c>
      <c r="F79" s="1">
        <v>81</v>
      </c>
      <c r="G79" s="6">
        <v>0.11</v>
      </c>
      <c r="H79" s="1">
        <v>150</v>
      </c>
      <c r="I79" s="1">
        <v>13.2</v>
      </c>
      <c r="J79" s="1">
        <v>78</v>
      </c>
      <c r="K79" s="1">
        <f t="shared" si="43"/>
        <v>-11</v>
      </c>
      <c r="L79" s="1"/>
      <c r="M79" s="1"/>
      <c r="N79" s="1"/>
      <c r="O79" s="1">
        <f t="shared" si="44"/>
        <v>13.4</v>
      </c>
      <c r="P79" s="5">
        <f t="shared" si="48"/>
        <v>93.200000000000017</v>
      </c>
      <c r="Q79" s="5">
        <f t="shared" si="49"/>
        <v>93.200000000000017</v>
      </c>
      <c r="R79" s="5"/>
      <c r="S79" s="1"/>
      <c r="T79" s="1">
        <f t="shared" si="50"/>
        <v>13.000000000000002</v>
      </c>
      <c r="U79" s="1">
        <f t="shared" si="45"/>
        <v>6.044776119402985</v>
      </c>
      <c r="V79" s="1">
        <v>5.2</v>
      </c>
      <c r="W79" s="1">
        <v>0.8</v>
      </c>
      <c r="X79" s="1">
        <v>1.8</v>
      </c>
      <c r="Y79" s="1">
        <v>21.8</v>
      </c>
      <c r="Z79" s="1">
        <v>2.6</v>
      </c>
      <c r="AA79" s="1"/>
      <c r="AB79" s="1">
        <f t="shared" si="51"/>
        <v>10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115</v>
      </c>
      <c r="B80" s="1" t="s">
        <v>34</v>
      </c>
      <c r="C80" s="1">
        <v>155</v>
      </c>
      <c r="D80" s="1">
        <v>101</v>
      </c>
      <c r="E80" s="1">
        <v>113</v>
      </c>
      <c r="F80" s="1">
        <v>142</v>
      </c>
      <c r="G80" s="6">
        <v>0.06</v>
      </c>
      <c r="H80" s="1">
        <v>60</v>
      </c>
      <c r="I80" s="1">
        <v>12</v>
      </c>
      <c r="J80" s="1">
        <v>114</v>
      </c>
      <c r="K80" s="1">
        <f t="shared" si="43"/>
        <v>-1</v>
      </c>
      <c r="L80" s="1"/>
      <c r="M80" s="1"/>
      <c r="N80" s="1"/>
      <c r="O80" s="1">
        <f t="shared" si="44"/>
        <v>22.6</v>
      </c>
      <c r="P80" s="5">
        <f t="shared" si="48"/>
        <v>151.80000000000001</v>
      </c>
      <c r="Q80" s="5">
        <f t="shared" si="49"/>
        <v>151.80000000000001</v>
      </c>
      <c r="R80" s="5"/>
      <c r="S80" s="1"/>
      <c r="T80" s="1">
        <f t="shared" si="50"/>
        <v>13</v>
      </c>
      <c r="U80" s="1">
        <f t="shared" si="45"/>
        <v>6.2831858407079642</v>
      </c>
      <c r="V80" s="1">
        <v>19.600000000000001</v>
      </c>
      <c r="W80" s="1">
        <v>13.8</v>
      </c>
      <c r="X80" s="1">
        <v>19.399999999999999</v>
      </c>
      <c r="Y80" s="1">
        <v>23.8</v>
      </c>
      <c r="Z80" s="1">
        <v>24.8</v>
      </c>
      <c r="AA80" s="1"/>
      <c r="AB80" s="1">
        <f t="shared" si="51"/>
        <v>9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116</v>
      </c>
      <c r="B81" s="1" t="s">
        <v>34</v>
      </c>
      <c r="C81" s="1">
        <v>192</v>
      </c>
      <c r="D81" s="1">
        <v>210</v>
      </c>
      <c r="E81" s="1">
        <v>140</v>
      </c>
      <c r="F81" s="1">
        <v>243</v>
      </c>
      <c r="G81" s="6">
        <v>0.06</v>
      </c>
      <c r="H81" s="1">
        <v>60</v>
      </c>
      <c r="I81" s="1">
        <v>12</v>
      </c>
      <c r="J81" s="1">
        <v>170</v>
      </c>
      <c r="K81" s="1">
        <f t="shared" si="43"/>
        <v>-30</v>
      </c>
      <c r="L81" s="1"/>
      <c r="M81" s="1"/>
      <c r="N81" s="1"/>
      <c r="O81" s="1">
        <f t="shared" si="44"/>
        <v>28</v>
      </c>
      <c r="P81" s="5">
        <f t="shared" si="48"/>
        <v>121</v>
      </c>
      <c r="Q81" s="5">
        <f t="shared" si="49"/>
        <v>121</v>
      </c>
      <c r="R81" s="5"/>
      <c r="S81" s="1"/>
      <c r="T81" s="1">
        <f t="shared" si="50"/>
        <v>13</v>
      </c>
      <c r="U81" s="1">
        <f t="shared" si="45"/>
        <v>8.6785714285714288</v>
      </c>
      <c r="V81" s="1">
        <v>24.6</v>
      </c>
      <c r="W81" s="1">
        <v>33.6</v>
      </c>
      <c r="X81" s="1">
        <v>32.6</v>
      </c>
      <c r="Y81" s="1">
        <v>37.799999999999997</v>
      </c>
      <c r="Z81" s="1">
        <v>30</v>
      </c>
      <c r="AA81" s="1"/>
      <c r="AB81" s="1">
        <f t="shared" si="51"/>
        <v>7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117</v>
      </c>
      <c r="B82" s="1" t="s">
        <v>34</v>
      </c>
      <c r="C82" s="1"/>
      <c r="D82" s="1">
        <v>205</v>
      </c>
      <c r="E82" s="1">
        <v>62</v>
      </c>
      <c r="F82" s="1">
        <v>134</v>
      </c>
      <c r="G82" s="6">
        <v>0.15</v>
      </c>
      <c r="H82" s="1">
        <v>60</v>
      </c>
      <c r="I82" s="1">
        <v>30</v>
      </c>
      <c r="J82" s="1">
        <v>71</v>
      </c>
      <c r="K82" s="1">
        <f t="shared" si="43"/>
        <v>-9</v>
      </c>
      <c r="L82" s="1"/>
      <c r="M82" s="1"/>
      <c r="N82" s="1"/>
      <c r="O82" s="1">
        <f t="shared" si="44"/>
        <v>12.4</v>
      </c>
      <c r="P82" s="5">
        <f t="shared" si="48"/>
        <v>27.200000000000017</v>
      </c>
      <c r="Q82" s="5">
        <f t="shared" si="49"/>
        <v>27.200000000000017</v>
      </c>
      <c r="R82" s="5"/>
      <c r="S82" s="1"/>
      <c r="T82" s="1">
        <f t="shared" si="50"/>
        <v>13.000000000000002</v>
      </c>
      <c r="U82" s="1">
        <f t="shared" si="45"/>
        <v>10.806451612903226</v>
      </c>
      <c r="V82" s="1">
        <v>-1.6</v>
      </c>
      <c r="W82" s="1">
        <v>11.4</v>
      </c>
      <c r="X82" s="1">
        <v>4</v>
      </c>
      <c r="Y82" s="1">
        <v>10.4</v>
      </c>
      <c r="Z82" s="1">
        <v>4.8</v>
      </c>
      <c r="AA82" s="1"/>
      <c r="AB82" s="1">
        <f t="shared" si="51"/>
        <v>4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5" t="s">
        <v>118</v>
      </c>
      <c r="B83" s="15" t="s">
        <v>34</v>
      </c>
      <c r="C83" s="15"/>
      <c r="D83" s="15"/>
      <c r="E83" s="15"/>
      <c r="F83" s="15"/>
      <c r="G83" s="16">
        <v>0</v>
      </c>
      <c r="H83" s="15">
        <v>40</v>
      </c>
      <c r="I83" s="15"/>
      <c r="J83" s="15"/>
      <c r="K83" s="15">
        <f t="shared" si="43"/>
        <v>0</v>
      </c>
      <c r="L83" s="15"/>
      <c r="M83" s="15"/>
      <c r="N83" s="15"/>
      <c r="O83" s="15">
        <f t="shared" si="44"/>
        <v>0</v>
      </c>
      <c r="P83" s="17"/>
      <c r="Q83" s="17"/>
      <c r="R83" s="17"/>
      <c r="S83" s="15"/>
      <c r="T83" s="15" t="e">
        <f t="shared" si="46"/>
        <v>#DIV/0!</v>
      </c>
      <c r="U83" s="15" t="e">
        <f t="shared" si="45"/>
        <v>#DIV/0!</v>
      </c>
      <c r="V83" s="15">
        <v>0</v>
      </c>
      <c r="W83" s="15">
        <v>0</v>
      </c>
      <c r="X83" s="15">
        <v>0</v>
      </c>
      <c r="Y83" s="15">
        <v>0</v>
      </c>
      <c r="Z83" s="15">
        <v>0</v>
      </c>
      <c r="AA83" s="15" t="s">
        <v>43</v>
      </c>
      <c r="AB83" s="15">
        <f t="shared" si="47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0" t="s">
        <v>119</v>
      </c>
      <c r="B84" s="10" t="s">
        <v>31</v>
      </c>
      <c r="C84" s="10">
        <v>13.065</v>
      </c>
      <c r="D84" s="10"/>
      <c r="E84" s="10">
        <v>1.44</v>
      </c>
      <c r="F84" s="10">
        <v>11.625</v>
      </c>
      <c r="G84" s="11">
        <v>0</v>
      </c>
      <c r="H84" s="10" t="e">
        <v>#N/A</v>
      </c>
      <c r="I84" s="10">
        <v>92.8</v>
      </c>
      <c r="J84" s="10">
        <v>1.3</v>
      </c>
      <c r="K84" s="10">
        <f t="shared" si="43"/>
        <v>0.1399999999999999</v>
      </c>
      <c r="L84" s="10"/>
      <c r="M84" s="10"/>
      <c r="N84" s="10"/>
      <c r="O84" s="10">
        <f t="shared" si="44"/>
        <v>0.28799999999999998</v>
      </c>
      <c r="P84" s="12"/>
      <c r="Q84" s="12"/>
      <c r="R84" s="12"/>
      <c r="S84" s="10"/>
      <c r="T84" s="10">
        <f t="shared" si="46"/>
        <v>40.364583333333336</v>
      </c>
      <c r="U84" s="10">
        <f t="shared" si="45"/>
        <v>40.364583333333336</v>
      </c>
      <c r="V84" s="10">
        <v>2.605</v>
      </c>
      <c r="W84" s="10">
        <v>0.85600000000000009</v>
      </c>
      <c r="X84" s="10">
        <v>-0.28799999999999998</v>
      </c>
      <c r="Y84" s="10">
        <v>0.57599999999999996</v>
      </c>
      <c r="Z84" s="10">
        <v>0</v>
      </c>
      <c r="AA84" s="13" t="s">
        <v>120</v>
      </c>
      <c r="AB84" s="10">
        <f t="shared" si="47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121</v>
      </c>
      <c r="B85" s="1" t="s">
        <v>34</v>
      </c>
      <c r="C85" s="1">
        <v>73</v>
      </c>
      <c r="D85" s="1">
        <v>124</v>
      </c>
      <c r="E85" s="1">
        <v>133</v>
      </c>
      <c r="F85" s="1">
        <v>46</v>
      </c>
      <c r="G85" s="6">
        <v>0.4</v>
      </c>
      <c r="H85" s="1">
        <v>55</v>
      </c>
      <c r="I85" s="1">
        <v>48</v>
      </c>
      <c r="J85" s="1">
        <v>151</v>
      </c>
      <c r="K85" s="1">
        <f t="shared" si="43"/>
        <v>-18</v>
      </c>
      <c r="L85" s="1"/>
      <c r="M85" s="1"/>
      <c r="N85" s="1"/>
      <c r="O85" s="1">
        <f t="shared" si="44"/>
        <v>26.6</v>
      </c>
      <c r="P85" s="5">
        <f>12*O85-F85</f>
        <v>273.20000000000005</v>
      </c>
      <c r="Q85" s="5">
        <f t="shared" ref="Q85:Q87" si="52">P85</f>
        <v>273.20000000000005</v>
      </c>
      <c r="R85" s="5"/>
      <c r="S85" s="1"/>
      <c r="T85" s="1">
        <f t="shared" ref="T85:T87" si="53">(F85+Q85)/O85</f>
        <v>12.000000000000002</v>
      </c>
      <c r="U85" s="1">
        <f t="shared" si="45"/>
        <v>1.7293233082706767</v>
      </c>
      <c r="V85" s="1">
        <v>14</v>
      </c>
      <c r="W85" s="1">
        <v>18.399999999999999</v>
      </c>
      <c r="X85" s="1">
        <v>11.6</v>
      </c>
      <c r="Y85" s="1">
        <v>27.8</v>
      </c>
      <c r="Z85" s="1">
        <v>14.2</v>
      </c>
      <c r="AA85" s="1"/>
      <c r="AB85" s="1">
        <f t="shared" ref="AB85:AB87" si="54">ROUND(Q85*G85,0)</f>
        <v>109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122</v>
      </c>
      <c r="B86" s="1" t="s">
        <v>31</v>
      </c>
      <c r="C86" s="1">
        <v>10.172000000000001</v>
      </c>
      <c r="D86" s="1">
        <v>12.975</v>
      </c>
      <c r="E86" s="1"/>
      <c r="F86" s="1">
        <v>12.815</v>
      </c>
      <c r="G86" s="6">
        <v>1</v>
      </c>
      <c r="H86" s="1">
        <v>55</v>
      </c>
      <c r="I86" s="1">
        <v>92.8</v>
      </c>
      <c r="J86" s="1"/>
      <c r="K86" s="1">
        <f t="shared" si="43"/>
        <v>0</v>
      </c>
      <c r="L86" s="1"/>
      <c r="M86" s="1"/>
      <c r="N86" s="1"/>
      <c r="O86" s="1">
        <f t="shared" si="44"/>
        <v>0</v>
      </c>
      <c r="P86" s="5"/>
      <c r="Q86" s="5">
        <f t="shared" si="52"/>
        <v>0</v>
      </c>
      <c r="R86" s="5"/>
      <c r="S86" s="1"/>
      <c r="T86" s="1" t="e">
        <f t="shared" si="53"/>
        <v>#DIV/0!</v>
      </c>
      <c r="U86" s="1" t="e">
        <f t="shared" si="45"/>
        <v>#DIV/0!</v>
      </c>
      <c r="V86" s="1">
        <v>0.58399999999999996</v>
      </c>
      <c r="W86" s="1">
        <v>0</v>
      </c>
      <c r="X86" s="1">
        <v>0.29199999999999998</v>
      </c>
      <c r="Y86" s="1">
        <v>0.28799999999999998</v>
      </c>
      <c r="Z86" s="1">
        <v>0.29199999999999998</v>
      </c>
      <c r="AA86" s="1"/>
      <c r="AB86" s="1">
        <f t="shared" si="54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123</v>
      </c>
      <c r="B87" s="1" t="s">
        <v>34</v>
      </c>
      <c r="C87" s="1">
        <v>10</v>
      </c>
      <c r="D87" s="1">
        <v>81</v>
      </c>
      <c r="E87" s="1">
        <v>8</v>
      </c>
      <c r="F87" s="1">
        <v>71</v>
      </c>
      <c r="G87" s="6">
        <v>0</v>
      </c>
      <c r="H87" s="1">
        <v>55</v>
      </c>
      <c r="I87" s="1">
        <v>44.400000000000013</v>
      </c>
      <c r="J87" s="1">
        <v>20</v>
      </c>
      <c r="K87" s="1">
        <f t="shared" si="43"/>
        <v>-12</v>
      </c>
      <c r="L87" s="1"/>
      <c r="M87" s="1"/>
      <c r="N87" s="1"/>
      <c r="O87" s="1">
        <f t="shared" si="44"/>
        <v>1.6</v>
      </c>
      <c r="P87" s="5"/>
      <c r="Q87" s="5">
        <f t="shared" si="52"/>
        <v>0</v>
      </c>
      <c r="R87" s="5"/>
      <c r="S87" s="1" t="s">
        <v>162</v>
      </c>
      <c r="T87" s="1">
        <f t="shared" si="53"/>
        <v>44.375</v>
      </c>
      <c r="U87" s="1">
        <f t="shared" si="45"/>
        <v>44.375</v>
      </c>
      <c r="V87" s="1">
        <v>2.2000000000000002</v>
      </c>
      <c r="W87" s="1">
        <v>6.4</v>
      </c>
      <c r="X87" s="1">
        <v>4</v>
      </c>
      <c r="Y87" s="1">
        <v>4.5999999999999996</v>
      </c>
      <c r="Z87" s="1">
        <v>3.2</v>
      </c>
      <c r="AA87" s="1" t="s">
        <v>171</v>
      </c>
      <c r="AB87" s="1">
        <f t="shared" si="54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5" t="s">
        <v>124</v>
      </c>
      <c r="B88" s="15" t="s">
        <v>31</v>
      </c>
      <c r="C88" s="15"/>
      <c r="D88" s="15"/>
      <c r="E88" s="15"/>
      <c r="F88" s="15"/>
      <c r="G88" s="16">
        <v>0</v>
      </c>
      <c r="H88" s="15">
        <v>55</v>
      </c>
      <c r="I88" s="15"/>
      <c r="J88" s="15"/>
      <c r="K88" s="15">
        <f t="shared" si="43"/>
        <v>0</v>
      </c>
      <c r="L88" s="15"/>
      <c r="M88" s="15"/>
      <c r="N88" s="15"/>
      <c r="O88" s="15">
        <f t="shared" si="44"/>
        <v>0</v>
      </c>
      <c r="P88" s="17"/>
      <c r="Q88" s="17"/>
      <c r="R88" s="17"/>
      <c r="S88" s="15"/>
      <c r="T88" s="15" t="e">
        <f t="shared" si="46"/>
        <v>#DIV/0!</v>
      </c>
      <c r="U88" s="15" t="e">
        <f t="shared" si="45"/>
        <v>#DIV/0!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 t="s">
        <v>43</v>
      </c>
      <c r="AB88" s="15">
        <f t="shared" si="47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125</v>
      </c>
      <c r="B89" s="1" t="s">
        <v>34</v>
      </c>
      <c r="C89" s="1">
        <v>211</v>
      </c>
      <c r="D89" s="1">
        <v>153</v>
      </c>
      <c r="E89" s="14">
        <f>46+E105</f>
        <v>209</v>
      </c>
      <c r="F89" s="14">
        <f>97+F105</f>
        <v>58</v>
      </c>
      <c r="G89" s="6">
        <v>0.4</v>
      </c>
      <c r="H89" s="1">
        <v>55</v>
      </c>
      <c r="I89" s="1">
        <v>48</v>
      </c>
      <c r="J89" s="1">
        <v>92</v>
      </c>
      <c r="K89" s="1">
        <f t="shared" si="43"/>
        <v>117</v>
      </c>
      <c r="L89" s="1"/>
      <c r="M89" s="1"/>
      <c r="N89" s="1"/>
      <c r="O89" s="1">
        <f t="shared" si="44"/>
        <v>41.8</v>
      </c>
      <c r="P89" s="5">
        <f>11*O89-F89</f>
        <v>401.79999999999995</v>
      </c>
      <c r="Q89" s="5">
        <v>500</v>
      </c>
      <c r="R89" s="26">
        <v>500</v>
      </c>
      <c r="S89" s="25" t="s">
        <v>165</v>
      </c>
      <c r="T89" s="1">
        <f t="shared" ref="T89:T91" si="55">(F89+Q89)/O89</f>
        <v>13.349282296650719</v>
      </c>
      <c r="U89" s="1">
        <f t="shared" si="45"/>
        <v>1.3875598086124403</v>
      </c>
      <c r="V89" s="1">
        <v>18.600000000000001</v>
      </c>
      <c r="W89" s="1">
        <v>7.2</v>
      </c>
      <c r="X89" s="1">
        <v>19</v>
      </c>
      <c r="Y89" s="1">
        <v>8.8000000000000007</v>
      </c>
      <c r="Z89" s="1">
        <v>10.4</v>
      </c>
      <c r="AA89" s="1"/>
      <c r="AB89" s="1">
        <f t="shared" ref="AB89:AB91" si="56">ROUND(Q89*G89,0)</f>
        <v>200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9" t="s">
        <v>126</v>
      </c>
      <c r="B90" s="1" t="s">
        <v>31</v>
      </c>
      <c r="C90" s="1"/>
      <c r="D90" s="1">
        <v>42.84</v>
      </c>
      <c r="E90" s="14">
        <f>E106</f>
        <v>12.84</v>
      </c>
      <c r="F90" s="14">
        <f>42.84+F106</f>
        <v>38.480000000000004</v>
      </c>
      <c r="G90" s="6">
        <v>1</v>
      </c>
      <c r="H90" s="1" t="e">
        <v>#N/A</v>
      </c>
      <c r="I90" s="1"/>
      <c r="J90" s="1"/>
      <c r="K90" s="1">
        <f t="shared" si="43"/>
        <v>12.84</v>
      </c>
      <c r="L90" s="1"/>
      <c r="M90" s="1"/>
      <c r="N90" s="1"/>
      <c r="O90" s="1">
        <f t="shared" ref="O90" si="57">E90/5</f>
        <v>2.5680000000000001</v>
      </c>
      <c r="P90" s="5"/>
      <c r="Q90" s="5">
        <v>20</v>
      </c>
      <c r="R90" s="5">
        <v>20</v>
      </c>
      <c r="S90" s="1"/>
      <c r="T90" s="1">
        <f t="shared" si="55"/>
        <v>22.772585669781932</v>
      </c>
      <c r="U90" s="1">
        <f t="shared" si="45"/>
        <v>14.984423676012462</v>
      </c>
      <c r="V90" s="1">
        <v>0</v>
      </c>
      <c r="W90" s="1">
        <v>0.29199999999999998</v>
      </c>
      <c r="X90" s="1">
        <v>0.29199999999999998</v>
      </c>
      <c r="Y90" s="1">
        <v>0.29199999999999998</v>
      </c>
      <c r="Z90" s="1">
        <v>0.29199999999999998</v>
      </c>
      <c r="AA90" s="1" t="s">
        <v>153</v>
      </c>
      <c r="AB90" s="1">
        <f t="shared" si="56"/>
        <v>20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127</v>
      </c>
      <c r="B91" s="1" t="s">
        <v>31</v>
      </c>
      <c r="C91" s="1">
        <v>10</v>
      </c>
      <c r="D91" s="1">
        <v>82.870999999999995</v>
      </c>
      <c r="E91" s="1">
        <v>16.384</v>
      </c>
      <c r="F91" s="1">
        <v>58.009</v>
      </c>
      <c r="G91" s="6">
        <v>1</v>
      </c>
      <c r="H91" s="1">
        <v>30</v>
      </c>
      <c r="I91" s="1">
        <v>38.400000000000013</v>
      </c>
      <c r="J91" s="1">
        <v>34.6</v>
      </c>
      <c r="K91" s="1">
        <f t="shared" si="43"/>
        <v>-18.216000000000001</v>
      </c>
      <c r="L91" s="1"/>
      <c r="M91" s="1"/>
      <c r="N91" s="1"/>
      <c r="O91" s="1">
        <f t="shared" si="44"/>
        <v>3.2768000000000002</v>
      </c>
      <c r="P91" s="5"/>
      <c r="Q91" s="5">
        <f t="shared" ref="Q91" si="58">P91</f>
        <v>0</v>
      </c>
      <c r="R91" s="5"/>
      <c r="S91" s="1"/>
      <c r="T91" s="1">
        <f t="shared" si="55"/>
        <v>17.70294189453125</v>
      </c>
      <c r="U91" s="1">
        <f t="shared" si="45"/>
        <v>17.70294189453125</v>
      </c>
      <c r="V91" s="1">
        <v>1.8053999999999999</v>
      </c>
      <c r="W91" s="1">
        <v>8.8974000000000011</v>
      </c>
      <c r="X91" s="1">
        <v>5.3402000000000003</v>
      </c>
      <c r="Y91" s="1">
        <v>9.0457999999999998</v>
      </c>
      <c r="Z91" s="1">
        <v>14.500999999999999</v>
      </c>
      <c r="AA91" s="1"/>
      <c r="AB91" s="1">
        <f t="shared" si="56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0" t="s">
        <v>128</v>
      </c>
      <c r="B92" s="10" t="s">
        <v>34</v>
      </c>
      <c r="C92" s="10">
        <v>444</v>
      </c>
      <c r="D92" s="10"/>
      <c r="E92" s="10">
        <v>8</v>
      </c>
      <c r="F92" s="14">
        <f>436+F108</f>
        <v>-17</v>
      </c>
      <c r="G92" s="11">
        <v>0</v>
      </c>
      <c r="H92" s="10" t="e">
        <v>#N/A</v>
      </c>
      <c r="I92" s="10">
        <v>48</v>
      </c>
      <c r="J92" s="10">
        <v>8</v>
      </c>
      <c r="K92" s="10">
        <f t="shared" si="43"/>
        <v>0</v>
      </c>
      <c r="L92" s="10"/>
      <c r="M92" s="10"/>
      <c r="N92" s="10"/>
      <c r="O92" s="10">
        <f t="shared" si="44"/>
        <v>1.6</v>
      </c>
      <c r="P92" s="12"/>
      <c r="Q92" s="12"/>
      <c r="R92" s="12"/>
      <c r="S92" s="10"/>
      <c r="T92" s="10">
        <f t="shared" si="46"/>
        <v>-10.625</v>
      </c>
      <c r="U92" s="10">
        <f t="shared" si="45"/>
        <v>-10.625</v>
      </c>
      <c r="V92" s="10">
        <v>7.2</v>
      </c>
      <c r="W92" s="10">
        <v>33.799999999999997</v>
      </c>
      <c r="X92" s="10">
        <v>37.200000000000003</v>
      </c>
      <c r="Y92" s="10">
        <v>29.4</v>
      </c>
      <c r="Z92" s="10">
        <v>33</v>
      </c>
      <c r="AA92" s="13" t="s">
        <v>129</v>
      </c>
      <c r="AB92" s="10">
        <f t="shared" si="47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130</v>
      </c>
      <c r="B93" s="1" t="s">
        <v>34</v>
      </c>
      <c r="C93" s="1">
        <v>40</v>
      </c>
      <c r="D93" s="1">
        <v>61</v>
      </c>
      <c r="E93" s="1">
        <v>19</v>
      </c>
      <c r="F93" s="1">
        <v>78</v>
      </c>
      <c r="G93" s="6">
        <v>0.3</v>
      </c>
      <c r="H93" s="1" t="e">
        <v>#N/A</v>
      </c>
      <c r="I93" s="1">
        <v>21.6</v>
      </c>
      <c r="J93" s="1">
        <v>23</v>
      </c>
      <c r="K93" s="1">
        <f t="shared" si="43"/>
        <v>-4</v>
      </c>
      <c r="L93" s="1"/>
      <c r="M93" s="1"/>
      <c r="N93" s="1"/>
      <c r="O93" s="1">
        <f t="shared" si="44"/>
        <v>3.8</v>
      </c>
      <c r="P93" s="5"/>
      <c r="Q93" s="5">
        <f t="shared" ref="Q93:Q95" si="59">P93</f>
        <v>0</v>
      </c>
      <c r="R93" s="5"/>
      <c r="S93" s="1"/>
      <c r="T93" s="1">
        <f t="shared" ref="T93:T95" si="60">(F93+Q93)/O93</f>
        <v>20.526315789473685</v>
      </c>
      <c r="U93" s="1">
        <f t="shared" si="45"/>
        <v>20.526315789473685</v>
      </c>
      <c r="V93" s="1">
        <v>4.8</v>
      </c>
      <c r="W93" s="1">
        <v>2.8</v>
      </c>
      <c r="X93" s="1">
        <v>-2.4</v>
      </c>
      <c r="Y93" s="1">
        <v>7</v>
      </c>
      <c r="Z93" s="1">
        <v>0.2</v>
      </c>
      <c r="AA93" s="1"/>
      <c r="AB93" s="1">
        <f t="shared" ref="AB93:AB95" si="61">ROUND(Q93*G93,0)</f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131</v>
      </c>
      <c r="B94" s="1" t="s">
        <v>34</v>
      </c>
      <c r="C94" s="1">
        <v>44</v>
      </c>
      <c r="D94" s="1">
        <v>26</v>
      </c>
      <c r="E94" s="1">
        <v>20</v>
      </c>
      <c r="F94" s="1">
        <v>46</v>
      </c>
      <c r="G94" s="6">
        <v>0.3</v>
      </c>
      <c r="H94" s="1" t="e">
        <v>#N/A</v>
      </c>
      <c r="I94" s="1">
        <v>21.6</v>
      </c>
      <c r="J94" s="1">
        <v>24</v>
      </c>
      <c r="K94" s="1">
        <f t="shared" si="43"/>
        <v>-4</v>
      </c>
      <c r="L94" s="1"/>
      <c r="M94" s="1"/>
      <c r="N94" s="1"/>
      <c r="O94" s="1">
        <f t="shared" si="44"/>
        <v>4</v>
      </c>
      <c r="P94" s="5">
        <v>10</v>
      </c>
      <c r="Q94" s="5">
        <f t="shared" si="59"/>
        <v>10</v>
      </c>
      <c r="R94" s="5"/>
      <c r="S94" s="1"/>
      <c r="T94" s="1">
        <f t="shared" si="60"/>
        <v>14</v>
      </c>
      <c r="U94" s="1">
        <f t="shared" si="45"/>
        <v>11.5</v>
      </c>
      <c r="V94" s="1">
        <v>3.6</v>
      </c>
      <c r="W94" s="1">
        <v>1.6</v>
      </c>
      <c r="X94" s="1">
        <v>-2.4</v>
      </c>
      <c r="Y94" s="1">
        <v>6.6</v>
      </c>
      <c r="Z94" s="1">
        <v>0</v>
      </c>
      <c r="AA94" s="1"/>
      <c r="AB94" s="1">
        <f t="shared" si="61"/>
        <v>3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132</v>
      </c>
      <c r="B95" s="1" t="s">
        <v>31</v>
      </c>
      <c r="C95" s="1">
        <v>111.89</v>
      </c>
      <c r="D95" s="1">
        <v>123.9</v>
      </c>
      <c r="E95" s="1">
        <v>84.204999999999998</v>
      </c>
      <c r="F95" s="1">
        <v>149.4</v>
      </c>
      <c r="G95" s="6">
        <v>1</v>
      </c>
      <c r="H95" s="1">
        <v>60</v>
      </c>
      <c r="I95" s="1">
        <v>120</v>
      </c>
      <c r="J95" s="1">
        <v>82.18</v>
      </c>
      <c r="K95" s="1">
        <f t="shared" si="43"/>
        <v>2.0249999999999915</v>
      </c>
      <c r="L95" s="1"/>
      <c r="M95" s="1"/>
      <c r="N95" s="1"/>
      <c r="O95" s="1">
        <f t="shared" si="44"/>
        <v>16.841000000000001</v>
      </c>
      <c r="P95" s="5">
        <f t="shared" ref="P95" si="62">13*O95-F95</f>
        <v>69.533000000000015</v>
      </c>
      <c r="Q95" s="5">
        <f t="shared" si="59"/>
        <v>69.533000000000015</v>
      </c>
      <c r="R95" s="5"/>
      <c r="S95" s="1"/>
      <c r="T95" s="1">
        <f t="shared" si="60"/>
        <v>13</v>
      </c>
      <c r="U95" s="1">
        <f t="shared" si="45"/>
        <v>8.8712071729707258</v>
      </c>
      <c r="V95" s="1">
        <v>15.456</v>
      </c>
      <c r="W95" s="1">
        <v>15.949</v>
      </c>
      <c r="X95" s="1">
        <v>14.89</v>
      </c>
      <c r="Y95" s="1">
        <v>17.036000000000001</v>
      </c>
      <c r="Z95" s="1">
        <v>15.35</v>
      </c>
      <c r="AA95" s="1"/>
      <c r="AB95" s="1">
        <f t="shared" si="61"/>
        <v>70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0" t="s">
        <v>133</v>
      </c>
      <c r="B96" s="10" t="s">
        <v>31</v>
      </c>
      <c r="C96" s="10"/>
      <c r="D96" s="10"/>
      <c r="E96" s="10">
        <v>2.56</v>
      </c>
      <c r="F96" s="10">
        <v>-2.56</v>
      </c>
      <c r="G96" s="11">
        <v>0</v>
      </c>
      <c r="H96" s="10" t="e">
        <v>#N/A</v>
      </c>
      <c r="I96" s="10"/>
      <c r="J96" s="10">
        <v>2</v>
      </c>
      <c r="K96" s="10">
        <f t="shared" si="43"/>
        <v>0.56000000000000005</v>
      </c>
      <c r="L96" s="10"/>
      <c r="M96" s="10"/>
      <c r="N96" s="10"/>
      <c r="O96" s="10">
        <f t="shared" si="44"/>
        <v>0.51200000000000001</v>
      </c>
      <c r="P96" s="12"/>
      <c r="Q96" s="12"/>
      <c r="R96" s="12"/>
      <c r="S96" s="10"/>
      <c r="T96" s="10">
        <f t="shared" si="46"/>
        <v>-5</v>
      </c>
      <c r="U96" s="10">
        <f t="shared" si="45"/>
        <v>-5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/>
      <c r="AB96" s="10">
        <f t="shared" si="47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134</v>
      </c>
      <c r="B97" s="1" t="s">
        <v>31</v>
      </c>
      <c r="C97" s="1">
        <v>440.59800000000001</v>
      </c>
      <c r="D97" s="1">
        <v>717.32</v>
      </c>
      <c r="E97" s="1">
        <v>445.05599999999998</v>
      </c>
      <c r="F97" s="14">
        <f>400.763+F104</f>
        <v>818.83299999999997</v>
      </c>
      <c r="G97" s="6">
        <v>1</v>
      </c>
      <c r="H97" s="1">
        <v>60</v>
      </c>
      <c r="I97" s="1">
        <v>120</v>
      </c>
      <c r="J97" s="1">
        <v>432.72</v>
      </c>
      <c r="K97" s="1">
        <f t="shared" si="43"/>
        <v>12.335999999999956</v>
      </c>
      <c r="L97" s="1"/>
      <c r="M97" s="1"/>
      <c r="N97" s="1"/>
      <c r="O97" s="1">
        <f t="shared" si="44"/>
        <v>89.011200000000002</v>
      </c>
      <c r="P97" s="5">
        <f t="shared" ref="P97:P98" si="63">13*O97-F97</f>
        <v>338.31260000000009</v>
      </c>
      <c r="Q97" s="5">
        <f t="shared" ref="Q97:Q98" si="64">P97</f>
        <v>338.31260000000009</v>
      </c>
      <c r="R97" s="5"/>
      <c r="S97" s="1"/>
      <c r="T97" s="1">
        <f t="shared" ref="T97:T98" si="65">(F97+Q97)/O97</f>
        <v>13</v>
      </c>
      <c r="U97" s="1">
        <f t="shared" si="45"/>
        <v>9.1992131327293638</v>
      </c>
      <c r="V97" s="1">
        <v>109.1794</v>
      </c>
      <c r="W97" s="1">
        <v>75.275999999999996</v>
      </c>
      <c r="X97" s="1">
        <v>77.566999999999993</v>
      </c>
      <c r="Y97" s="1">
        <v>82.022999999999996</v>
      </c>
      <c r="Z97" s="1">
        <v>115.5496</v>
      </c>
      <c r="AA97" s="1"/>
      <c r="AB97" s="1">
        <f t="shared" ref="AB97:AB98" si="66">ROUND(Q97*G97,0)</f>
        <v>338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135</v>
      </c>
      <c r="B98" s="1" t="s">
        <v>31</v>
      </c>
      <c r="C98" s="1">
        <v>57.07</v>
      </c>
      <c r="D98" s="1"/>
      <c r="E98" s="14">
        <f>25.96+E32</f>
        <v>67.319999999999993</v>
      </c>
      <c r="F98" s="14">
        <f>31.11+F32</f>
        <v>105.455</v>
      </c>
      <c r="G98" s="6">
        <v>1</v>
      </c>
      <c r="H98" s="1">
        <v>60</v>
      </c>
      <c r="I98" s="1">
        <v>120</v>
      </c>
      <c r="J98" s="1">
        <v>25</v>
      </c>
      <c r="K98" s="1">
        <f t="shared" si="43"/>
        <v>42.319999999999993</v>
      </c>
      <c r="L98" s="1"/>
      <c r="M98" s="1"/>
      <c r="N98" s="1"/>
      <c r="O98" s="1">
        <f t="shared" si="44"/>
        <v>13.463999999999999</v>
      </c>
      <c r="P98" s="5">
        <f t="shared" si="63"/>
        <v>69.576999999999984</v>
      </c>
      <c r="Q98" s="5">
        <f t="shared" si="64"/>
        <v>69.576999999999984</v>
      </c>
      <c r="R98" s="5"/>
      <c r="S98" s="1"/>
      <c r="T98" s="1">
        <f t="shared" si="65"/>
        <v>13</v>
      </c>
      <c r="U98" s="1">
        <f t="shared" si="45"/>
        <v>7.8323677956030906</v>
      </c>
      <c r="V98" s="1">
        <v>8.895999999999999</v>
      </c>
      <c r="W98" s="1">
        <v>12.483000000000001</v>
      </c>
      <c r="X98" s="1">
        <v>0</v>
      </c>
      <c r="Y98" s="1">
        <v>0</v>
      </c>
      <c r="Z98" s="1">
        <v>0</v>
      </c>
      <c r="AA98" s="1" t="s">
        <v>65</v>
      </c>
      <c r="AB98" s="1">
        <f t="shared" si="66"/>
        <v>70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0" t="s">
        <v>136</v>
      </c>
      <c r="B99" s="10" t="s">
        <v>34</v>
      </c>
      <c r="C99" s="10">
        <v>1</v>
      </c>
      <c r="D99" s="10"/>
      <c r="E99" s="14">
        <v>1</v>
      </c>
      <c r="F99" s="10"/>
      <c r="G99" s="11">
        <v>0</v>
      </c>
      <c r="H99" s="10">
        <v>60</v>
      </c>
      <c r="I99" s="10">
        <v>60</v>
      </c>
      <c r="J99" s="10">
        <v>1</v>
      </c>
      <c r="K99" s="10">
        <f t="shared" si="43"/>
        <v>0</v>
      </c>
      <c r="L99" s="10"/>
      <c r="M99" s="10"/>
      <c r="N99" s="10"/>
      <c r="O99" s="10">
        <f t="shared" si="44"/>
        <v>0.2</v>
      </c>
      <c r="P99" s="12"/>
      <c r="Q99" s="12"/>
      <c r="R99" s="12"/>
      <c r="S99" s="10"/>
      <c r="T99" s="10">
        <f t="shared" si="46"/>
        <v>0</v>
      </c>
      <c r="U99" s="10">
        <f t="shared" si="45"/>
        <v>0</v>
      </c>
      <c r="V99" s="10">
        <v>0</v>
      </c>
      <c r="W99" s="10">
        <v>5.4</v>
      </c>
      <c r="X99" s="10">
        <v>5</v>
      </c>
      <c r="Y99" s="10">
        <v>7</v>
      </c>
      <c r="Z99" s="10">
        <v>4.4000000000000004</v>
      </c>
      <c r="AA99" s="10" t="s">
        <v>65</v>
      </c>
      <c r="AB99" s="10">
        <f t="shared" si="47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137</v>
      </c>
      <c r="B100" s="1" t="s">
        <v>34</v>
      </c>
      <c r="C100" s="1">
        <v>16</v>
      </c>
      <c r="D100" s="1">
        <v>20</v>
      </c>
      <c r="E100" s="1">
        <v>17</v>
      </c>
      <c r="F100" s="1">
        <v>19</v>
      </c>
      <c r="G100" s="6">
        <v>0.5</v>
      </c>
      <c r="H100" s="1">
        <v>60</v>
      </c>
      <c r="I100" s="1">
        <v>60</v>
      </c>
      <c r="J100" s="1">
        <v>19</v>
      </c>
      <c r="K100" s="1">
        <f t="shared" si="43"/>
        <v>-2</v>
      </c>
      <c r="L100" s="1"/>
      <c r="M100" s="1"/>
      <c r="N100" s="1"/>
      <c r="O100" s="1">
        <f t="shared" si="44"/>
        <v>3.4</v>
      </c>
      <c r="P100" s="5">
        <f t="shared" ref="P100:P101" si="67">13*O100-F100</f>
        <v>25.199999999999996</v>
      </c>
      <c r="Q100" s="5">
        <f t="shared" ref="Q100:Q102" si="68">P100</f>
        <v>25.199999999999996</v>
      </c>
      <c r="R100" s="5"/>
      <c r="S100" s="1"/>
      <c r="T100" s="1">
        <f t="shared" ref="T100:T102" si="69">(F100+Q100)/O100</f>
        <v>12.999999999999998</v>
      </c>
      <c r="U100" s="1">
        <f t="shared" si="45"/>
        <v>5.5882352941176476</v>
      </c>
      <c r="V100" s="1">
        <v>2.6</v>
      </c>
      <c r="W100" s="1">
        <v>2.2000000000000002</v>
      </c>
      <c r="X100" s="1">
        <v>2.4</v>
      </c>
      <c r="Y100" s="1">
        <v>4.2</v>
      </c>
      <c r="Z100" s="1">
        <v>3.8</v>
      </c>
      <c r="AA100" s="1"/>
      <c r="AB100" s="1">
        <f t="shared" ref="AB100:AB102" si="70">ROUND(Q100*G100,0)</f>
        <v>13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139</v>
      </c>
      <c r="B101" s="1" t="s">
        <v>34</v>
      </c>
      <c r="C101" s="1">
        <v>275</v>
      </c>
      <c r="D101" s="1">
        <v>72</v>
      </c>
      <c r="E101" s="1">
        <v>140</v>
      </c>
      <c r="F101" s="1">
        <v>203</v>
      </c>
      <c r="G101" s="6">
        <v>0.5</v>
      </c>
      <c r="H101" s="1">
        <v>40</v>
      </c>
      <c r="I101" s="1">
        <v>36</v>
      </c>
      <c r="J101" s="1">
        <v>142</v>
      </c>
      <c r="K101" s="1">
        <f t="shared" ref="K101:K110" si="71">E101-J101</f>
        <v>-2</v>
      </c>
      <c r="L101" s="1"/>
      <c r="M101" s="1"/>
      <c r="N101" s="1"/>
      <c r="O101" s="1">
        <f t="shared" si="44"/>
        <v>28</v>
      </c>
      <c r="P101" s="5">
        <f t="shared" si="67"/>
        <v>161</v>
      </c>
      <c r="Q101" s="5">
        <f t="shared" si="68"/>
        <v>161</v>
      </c>
      <c r="R101" s="5"/>
      <c r="S101" s="1"/>
      <c r="T101" s="1">
        <f t="shared" si="69"/>
        <v>13</v>
      </c>
      <c r="U101" s="1">
        <f t="shared" si="45"/>
        <v>7.25</v>
      </c>
      <c r="V101" s="1">
        <v>23.6</v>
      </c>
      <c r="W101" s="1">
        <v>19</v>
      </c>
      <c r="X101" s="1">
        <v>17.2</v>
      </c>
      <c r="Y101" s="1">
        <v>0</v>
      </c>
      <c r="Z101" s="1">
        <v>0</v>
      </c>
      <c r="AA101" s="1" t="s">
        <v>140</v>
      </c>
      <c r="AB101" s="1">
        <f t="shared" si="70"/>
        <v>81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141</v>
      </c>
      <c r="B102" s="1" t="s">
        <v>34</v>
      </c>
      <c r="C102" s="1">
        <v>25</v>
      </c>
      <c r="D102" s="1">
        <v>120</v>
      </c>
      <c r="E102" s="14">
        <f>27+E99</f>
        <v>28</v>
      </c>
      <c r="F102" s="1">
        <v>117</v>
      </c>
      <c r="G102" s="6">
        <v>0.5</v>
      </c>
      <c r="H102" s="1">
        <v>60</v>
      </c>
      <c r="I102" s="1">
        <v>60</v>
      </c>
      <c r="J102" s="1">
        <v>30</v>
      </c>
      <c r="K102" s="1">
        <f t="shared" si="71"/>
        <v>-2</v>
      </c>
      <c r="L102" s="1"/>
      <c r="M102" s="1"/>
      <c r="N102" s="1"/>
      <c r="O102" s="1">
        <f t="shared" si="44"/>
        <v>5.6</v>
      </c>
      <c r="P102" s="5"/>
      <c r="Q102" s="5">
        <f t="shared" si="68"/>
        <v>0</v>
      </c>
      <c r="R102" s="5"/>
      <c r="S102" s="1"/>
      <c r="T102" s="1">
        <f t="shared" si="69"/>
        <v>20.892857142857146</v>
      </c>
      <c r="U102" s="1">
        <f t="shared" si="45"/>
        <v>20.892857142857146</v>
      </c>
      <c r="V102" s="1">
        <v>2.8</v>
      </c>
      <c r="W102" s="1">
        <v>5.6</v>
      </c>
      <c r="X102" s="1">
        <v>0</v>
      </c>
      <c r="Y102" s="1">
        <v>0</v>
      </c>
      <c r="Z102" s="1">
        <v>0</v>
      </c>
      <c r="AA102" s="1" t="s">
        <v>65</v>
      </c>
      <c r="AB102" s="1">
        <f t="shared" si="70"/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0" t="s">
        <v>142</v>
      </c>
      <c r="B103" s="10" t="s">
        <v>34</v>
      </c>
      <c r="C103" s="10">
        <v>21</v>
      </c>
      <c r="D103" s="10"/>
      <c r="E103" s="10">
        <v>4</v>
      </c>
      <c r="F103" s="10">
        <v>17</v>
      </c>
      <c r="G103" s="11">
        <v>0</v>
      </c>
      <c r="H103" s="10"/>
      <c r="I103" s="10"/>
      <c r="J103" s="10">
        <v>4</v>
      </c>
      <c r="K103" s="10">
        <f t="shared" si="71"/>
        <v>0</v>
      </c>
      <c r="L103" s="10"/>
      <c r="M103" s="10"/>
      <c r="N103" s="10"/>
      <c r="O103" s="10">
        <f t="shared" si="44"/>
        <v>0.8</v>
      </c>
      <c r="P103" s="12"/>
      <c r="Q103" s="12"/>
      <c r="R103" s="12"/>
      <c r="S103" s="10"/>
      <c r="T103" s="10">
        <f t="shared" si="46"/>
        <v>21.25</v>
      </c>
      <c r="U103" s="10">
        <f t="shared" si="45"/>
        <v>21.25</v>
      </c>
      <c r="V103" s="10">
        <v>1.8</v>
      </c>
      <c r="W103" s="10">
        <v>0</v>
      </c>
      <c r="X103" s="10">
        <v>0</v>
      </c>
      <c r="Y103" s="10">
        <v>0</v>
      </c>
      <c r="Z103" s="10">
        <v>0</v>
      </c>
      <c r="AA103" s="13" t="s">
        <v>143</v>
      </c>
      <c r="AB103" s="10">
        <f t="shared" si="47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0" t="s">
        <v>144</v>
      </c>
      <c r="B104" s="10" t="s">
        <v>31</v>
      </c>
      <c r="C104" s="10"/>
      <c r="D104" s="13">
        <v>418.07</v>
      </c>
      <c r="E104" s="10"/>
      <c r="F104" s="14">
        <v>418.07</v>
      </c>
      <c r="G104" s="11">
        <v>0</v>
      </c>
      <c r="H104" s="10" t="e">
        <v>#N/A</v>
      </c>
      <c r="I104" s="10"/>
      <c r="J104" s="10"/>
      <c r="K104" s="10">
        <f t="shared" si="71"/>
        <v>0</v>
      </c>
      <c r="L104" s="10"/>
      <c r="M104" s="10"/>
      <c r="N104" s="10"/>
      <c r="O104" s="10">
        <f t="shared" si="44"/>
        <v>0</v>
      </c>
      <c r="P104" s="12"/>
      <c r="Q104" s="12"/>
      <c r="R104" s="12"/>
      <c r="S104" s="10"/>
      <c r="T104" s="10" t="e">
        <f t="shared" si="46"/>
        <v>#DIV/0!</v>
      </c>
      <c r="U104" s="10" t="e">
        <f t="shared" si="45"/>
        <v>#DIV/0!</v>
      </c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10" t="s">
        <v>138</v>
      </c>
      <c r="AB104" s="10">
        <f t="shared" si="47"/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9" t="s">
        <v>145</v>
      </c>
      <c r="B105" s="1" t="s">
        <v>34</v>
      </c>
      <c r="C105" s="1">
        <v>-66</v>
      </c>
      <c r="D105" s="1">
        <v>200</v>
      </c>
      <c r="E105" s="14">
        <v>163</v>
      </c>
      <c r="F105" s="14">
        <v>-39</v>
      </c>
      <c r="G105" s="6">
        <v>0</v>
      </c>
      <c r="H105" s="1" t="e">
        <v>#N/A</v>
      </c>
      <c r="I105" s="1"/>
      <c r="J105" s="1">
        <v>177</v>
      </c>
      <c r="K105" s="1">
        <f t="shared" si="71"/>
        <v>-14</v>
      </c>
      <c r="L105" s="1"/>
      <c r="M105" s="1"/>
      <c r="N105" s="1"/>
      <c r="O105" s="1">
        <f t="shared" si="44"/>
        <v>32.6</v>
      </c>
      <c r="P105" s="5"/>
      <c r="Q105" s="5"/>
      <c r="R105" s="5"/>
      <c r="S105" s="1"/>
      <c r="T105" s="1">
        <f t="shared" si="46"/>
        <v>-1.196319018404908</v>
      </c>
      <c r="U105" s="1">
        <f t="shared" si="45"/>
        <v>-1.196319018404908</v>
      </c>
      <c r="V105" s="1">
        <v>13.2</v>
      </c>
      <c r="W105" s="1">
        <v>0</v>
      </c>
      <c r="X105" s="1">
        <v>0</v>
      </c>
      <c r="Y105" s="1">
        <v>0</v>
      </c>
      <c r="Z105" s="1">
        <v>0</v>
      </c>
      <c r="AA105" s="1" t="s">
        <v>146</v>
      </c>
      <c r="AB105" s="1">
        <f t="shared" si="47"/>
        <v>0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9" t="s">
        <v>147</v>
      </c>
      <c r="B106" s="1" t="s">
        <v>31</v>
      </c>
      <c r="C106" s="1"/>
      <c r="D106" s="1">
        <v>9.94</v>
      </c>
      <c r="E106" s="14">
        <v>12.84</v>
      </c>
      <c r="F106" s="14">
        <v>-4.3600000000000003</v>
      </c>
      <c r="G106" s="6">
        <v>0</v>
      </c>
      <c r="H106" s="1" t="e">
        <v>#N/A</v>
      </c>
      <c r="I106" s="1"/>
      <c r="J106" s="1">
        <v>18.100000000000001</v>
      </c>
      <c r="K106" s="1">
        <f t="shared" si="71"/>
        <v>-5.2600000000000016</v>
      </c>
      <c r="L106" s="1"/>
      <c r="M106" s="1"/>
      <c r="N106" s="1"/>
      <c r="O106" s="1">
        <f t="shared" si="44"/>
        <v>2.5680000000000001</v>
      </c>
      <c r="P106" s="5"/>
      <c r="Q106" s="5"/>
      <c r="R106" s="26">
        <v>30</v>
      </c>
      <c r="S106" s="25" t="s">
        <v>165</v>
      </c>
      <c r="T106" s="1">
        <f t="shared" si="46"/>
        <v>-1.6978193146417446</v>
      </c>
      <c r="U106" s="1">
        <f t="shared" si="45"/>
        <v>-1.6978193146417446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/>
      <c r="AB106" s="1">
        <f t="shared" si="47"/>
        <v>0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9" t="s">
        <v>148</v>
      </c>
      <c r="B107" s="1" t="s">
        <v>34</v>
      </c>
      <c r="C107" s="1">
        <v>-201</v>
      </c>
      <c r="D107" s="1">
        <v>244</v>
      </c>
      <c r="E107" s="14">
        <v>63</v>
      </c>
      <c r="F107" s="14">
        <v>-21</v>
      </c>
      <c r="G107" s="6">
        <v>0</v>
      </c>
      <c r="H107" s="1" t="e">
        <v>#N/A</v>
      </c>
      <c r="I107" s="1"/>
      <c r="J107" s="1">
        <v>64</v>
      </c>
      <c r="K107" s="1">
        <f t="shared" si="71"/>
        <v>-1</v>
      </c>
      <c r="L107" s="1"/>
      <c r="M107" s="1"/>
      <c r="N107" s="1"/>
      <c r="O107" s="1">
        <f t="shared" si="44"/>
        <v>12.6</v>
      </c>
      <c r="P107" s="5"/>
      <c r="Q107" s="5"/>
      <c r="R107" s="5"/>
      <c r="S107" s="1"/>
      <c r="T107" s="1">
        <f t="shared" si="46"/>
        <v>-1.6666666666666667</v>
      </c>
      <c r="U107" s="1">
        <f t="shared" si="45"/>
        <v>-1.6666666666666667</v>
      </c>
      <c r="V107" s="1">
        <v>6.6</v>
      </c>
      <c r="W107" s="1">
        <v>6.6</v>
      </c>
      <c r="X107" s="1">
        <v>12.8</v>
      </c>
      <c r="Y107" s="1">
        <v>4.5999999999999996</v>
      </c>
      <c r="Z107" s="1">
        <v>11</v>
      </c>
      <c r="AA107" s="1" t="s">
        <v>146</v>
      </c>
      <c r="AB107" s="1">
        <f t="shared" si="47"/>
        <v>0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 t="s">
        <v>149</v>
      </c>
      <c r="B108" s="1" t="s">
        <v>34</v>
      </c>
      <c r="C108" s="1">
        <v>-453</v>
      </c>
      <c r="D108" s="1"/>
      <c r="E108" s="1"/>
      <c r="F108" s="14">
        <v>-453</v>
      </c>
      <c r="G108" s="6">
        <v>0</v>
      </c>
      <c r="H108" s="1" t="e">
        <v>#N/A</v>
      </c>
      <c r="I108" s="1"/>
      <c r="J108" s="1"/>
      <c r="K108" s="1">
        <f t="shared" si="71"/>
        <v>0</v>
      </c>
      <c r="L108" s="1"/>
      <c r="M108" s="1"/>
      <c r="N108" s="1"/>
      <c r="O108" s="1">
        <f t="shared" si="44"/>
        <v>0</v>
      </c>
      <c r="P108" s="5"/>
      <c r="Q108" s="5"/>
      <c r="R108" s="5"/>
      <c r="S108" s="1"/>
      <c r="T108" s="1" t="e">
        <f t="shared" si="46"/>
        <v>#DIV/0!</v>
      </c>
      <c r="U108" s="1" t="e">
        <f t="shared" si="45"/>
        <v>#DIV/0!</v>
      </c>
      <c r="V108" s="1">
        <v>6.2</v>
      </c>
      <c r="W108" s="1">
        <v>33.6</v>
      </c>
      <c r="X108" s="1">
        <v>35.6</v>
      </c>
      <c r="Y108" s="1">
        <v>28.6</v>
      </c>
      <c r="Z108" s="1">
        <v>33</v>
      </c>
      <c r="AA108" s="24" t="s">
        <v>150</v>
      </c>
      <c r="AB108" s="1">
        <f t="shared" si="47"/>
        <v>0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9" t="s">
        <v>151</v>
      </c>
      <c r="B109" s="1" t="s">
        <v>34</v>
      </c>
      <c r="C109" s="1">
        <v>-715</v>
      </c>
      <c r="D109" s="1">
        <v>846</v>
      </c>
      <c r="E109" s="14">
        <v>191</v>
      </c>
      <c r="F109" s="14">
        <v>-61</v>
      </c>
      <c r="G109" s="6">
        <v>0</v>
      </c>
      <c r="H109" s="1" t="e">
        <v>#N/A</v>
      </c>
      <c r="I109" s="1"/>
      <c r="J109" s="1">
        <v>191</v>
      </c>
      <c r="K109" s="1">
        <f t="shared" si="71"/>
        <v>0</v>
      </c>
      <c r="L109" s="1"/>
      <c r="M109" s="1"/>
      <c r="N109" s="1"/>
      <c r="O109" s="1">
        <f t="shared" si="44"/>
        <v>38.200000000000003</v>
      </c>
      <c r="P109" s="5"/>
      <c r="Q109" s="5"/>
      <c r="R109" s="5"/>
      <c r="S109" s="1"/>
      <c r="T109" s="1">
        <f t="shared" si="46"/>
        <v>-1.5968586387434553</v>
      </c>
      <c r="U109" s="1">
        <f t="shared" si="45"/>
        <v>-1.5968586387434553</v>
      </c>
      <c r="V109" s="1">
        <v>24.8</v>
      </c>
      <c r="W109" s="1">
        <v>31.4</v>
      </c>
      <c r="X109" s="1">
        <v>40.6</v>
      </c>
      <c r="Y109" s="1">
        <v>30</v>
      </c>
      <c r="Z109" s="1">
        <v>31.8</v>
      </c>
      <c r="AA109" s="1" t="s">
        <v>146</v>
      </c>
      <c r="AB109" s="1">
        <f t="shared" si="47"/>
        <v>0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9" t="s">
        <v>152</v>
      </c>
      <c r="B110" s="1" t="s">
        <v>34</v>
      </c>
      <c r="C110" s="1"/>
      <c r="D110" s="14">
        <f>D74</f>
        <v>30</v>
      </c>
      <c r="E110" s="1"/>
      <c r="F110" s="14">
        <f>F74</f>
        <v>30</v>
      </c>
      <c r="G110" s="6">
        <v>0.6</v>
      </c>
      <c r="H110" s="1" t="e">
        <v>#N/A</v>
      </c>
      <c r="I110" s="1"/>
      <c r="J110" s="1"/>
      <c r="K110" s="1">
        <f t="shared" si="71"/>
        <v>0</v>
      </c>
      <c r="L110" s="1"/>
      <c r="M110" s="1"/>
      <c r="N110" s="1"/>
      <c r="O110" s="1">
        <f t="shared" si="44"/>
        <v>0</v>
      </c>
      <c r="P110" s="5"/>
      <c r="Q110" s="5">
        <v>20</v>
      </c>
      <c r="R110" s="5">
        <v>20</v>
      </c>
      <c r="S110" s="25" t="s">
        <v>164</v>
      </c>
      <c r="T110" s="1" t="e">
        <f>(F110+Q110)/O110</f>
        <v>#DIV/0!</v>
      </c>
      <c r="U110" s="1" t="e">
        <f t="shared" si="45"/>
        <v>#DIV/0!</v>
      </c>
      <c r="V110" s="1">
        <v>0</v>
      </c>
      <c r="W110" s="1">
        <v>0.29199999999999998</v>
      </c>
      <c r="X110" s="1">
        <v>0.29199999999999998</v>
      </c>
      <c r="Y110" s="1">
        <v>0.29199999999999998</v>
      </c>
      <c r="Z110" s="1">
        <v>0.29199999999999998</v>
      </c>
      <c r="AA110" s="1" t="s">
        <v>153</v>
      </c>
      <c r="AB110" s="1">
        <f>ROUND(Q110*G110,0)</f>
        <v>12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</sheetData>
  <autoFilter ref="A3:AB11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2024-08-12T09:06:34Z</dcterms:created>
  <dcterms:modified xsi:type="dcterms:W3CDTF">2024-08-13T13:48:02Z</dcterms:modified>
</cp:coreProperties>
</file>