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2,08,24 Кумыкова\"/>
    </mc:Choice>
  </mc:AlternateContent>
  <xr:revisionPtr revIDLastSave="0" documentId="13_ncr:1_{459F437E-3025-491E-A316-D483E609F1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AE613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Z576" i="1" s="1"/>
  <c r="Y574" i="1"/>
  <c r="Y577" i="1" s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Z562" i="1" s="1"/>
  <c r="Y558" i="1"/>
  <c r="Y563" i="1" s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4" i="1"/>
  <c r="Y543" i="1"/>
  <c r="X543" i="1"/>
  <c r="BP542" i="1"/>
  <c r="BO542" i="1"/>
  <c r="BN542" i="1"/>
  <c r="BM542" i="1"/>
  <c r="Z542" i="1"/>
  <c r="Z543" i="1" s="1"/>
  <c r="Y542" i="1"/>
  <c r="Y544" i="1" s="1"/>
  <c r="P542" i="1"/>
  <c r="X540" i="1"/>
  <c r="X539" i="1"/>
  <c r="BP538" i="1"/>
  <c r="BO538" i="1"/>
  <c r="BN538" i="1"/>
  <c r="BM538" i="1"/>
  <c r="Z538" i="1"/>
  <c r="Y538" i="1"/>
  <c r="P538" i="1"/>
  <c r="BO537" i="1"/>
  <c r="BM537" i="1"/>
  <c r="Y537" i="1"/>
  <c r="P537" i="1"/>
  <c r="BP536" i="1"/>
  <c r="BO536" i="1"/>
  <c r="BN536" i="1"/>
  <c r="BM536" i="1"/>
  <c r="Z536" i="1"/>
  <c r="Y536" i="1"/>
  <c r="P536" i="1"/>
  <c r="X534" i="1"/>
  <c r="X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P522" i="1"/>
  <c r="BO522" i="1"/>
  <c r="BN522" i="1"/>
  <c r="BM522" i="1"/>
  <c r="Z522" i="1"/>
  <c r="Y522" i="1"/>
  <c r="Y524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BO510" i="1"/>
  <c r="BM510" i="1"/>
  <c r="Y510" i="1"/>
  <c r="P510" i="1"/>
  <c r="X506" i="1"/>
  <c r="X505" i="1"/>
  <c r="BO504" i="1"/>
  <c r="BM504" i="1"/>
  <c r="Y504" i="1"/>
  <c r="X502" i="1"/>
  <c r="Y501" i="1"/>
  <c r="X501" i="1"/>
  <c r="BP500" i="1"/>
  <c r="BO500" i="1"/>
  <c r="BN500" i="1"/>
  <c r="BM500" i="1"/>
  <c r="Z500" i="1"/>
  <c r="Y500" i="1"/>
  <c r="P500" i="1"/>
  <c r="BO499" i="1"/>
  <c r="BM499" i="1"/>
  <c r="Y499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X489" i="1"/>
  <c r="Y488" i="1"/>
  <c r="X488" i="1"/>
  <c r="BP487" i="1"/>
  <c r="BO487" i="1"/>
  <c r="BN487" i="1"/>
  <c r="BM487" i="1"/>
  <c r="Z487" i="1"/>
  <c r="Z488" i="1" s="1"/>
  <c r="Y487" i="1"/>
  <c r="Y489" i="1" s="1"/>
  <c r="P487" i="1"/>
  <c r="X485" i="1"/>
  <c r="Y484" i="1"/>
  <c r="X484" i="1"/>
  <c r="BP483" i="1"/>
  <c r="BO483" i="1"/>
  <c r="BN483" i="1"/>
  <c r="BM483" i="1"/>
  <c r="Z483" i="1"/>
  <c r="Z484" i="1" s="1"/>
  <c r="Y483" i="1"/>
  <c r="Y485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X467" i="1"/>
  <c r="Y466" i="1"/>
  <c r="X466" i="1"/>
  <c r="BP465" i="1"/>
  <c r="BO465" i="1"/>
  <c r="BN465" i="1"/>
  <c r="BM465" i="1"/>
  <c r="Z465" i="1"/>
  <c r="Z466" i="1" s="1"/>
  <c r="Y465" i="1"/>
  <c r="Y467" i="1" s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BO429" i="1"/>
  <c r="BM429" i="1"/>
  <c r="Y429" i="1"/>
  <c r="X427" i="1"/>
  <c r="Y426" i="1"/>
  <c r="X426" i="1"/>
  <c r="BP425" i="1"/>
  <c r="BO425" i="1"/>
  <c r="BN425" i="1"/>
  <c r="BM425" i="1"/>
  <c r="Z425" i="1"/>
  <c r="Z426" i="1" s="1"/>
  <c r="Y425" i="1"/>
  <c r="P425" i="1"/>
  <c r="X421" i="1"/>
  <c r="Y420" i="1"/>
  <c r="X420" i="1"/>
  <c r="BP419" i="1"/>
  <c r="BO419" i="1"/>
  <c r="BN419" i="1"/>
  <c r="BM419" i="1"/>
  <c r="Z419" i="1"/>
  <c r="Z420" i="1" s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7" i="1" s="1"/>
  <c r="P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X395" i="1"/>
  <c r="Y394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Y365" i="1" s="1"/>
  <c r="P361" i="1"/>
  <c r="X359" i="1"/>
  <c r="Y358" i="1"/>
  <c r="X358" i="1"/>
  <c r="BP357" i="1"/>
  <c r="BO357" i="1"/>
  <c r="BN357" i="1"/>
  <c r="BM357" i="1"/>
  <c r="Z357" i="1"/>
  <c r="Z358" i="1" s="1"/>
  <c r="Y357" i="1"/>
  <c r="V613" i="1" s="1"/>
  <c r="P357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8" i="1"/>
  <c r="Y347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BP343" i="1"/>
  <c r="BO343" i="1"/>
  <c r="BN343" i="1"/>
  <c r="BM343" i="1"/>
  <c r="Z343" i="1"/>
  <c r="Y343" i="1"/>
  <c r="Y348" i="1" s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Y307" i="1" s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61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R613" i="1" s="1"/>
  <c r="P287" i="1"/>
  <c r="X284" i="1"/>
  <c r="Y283" i="1"/>
  <c r="X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Z283" i="1" s="1"/>
  <c r="Y280" i="1"/>
  <c r="Q613" i="1" s="1"/>
  <c r="P280" i="1"/>
  <c r="X277" i="1"/>
  <c r="Y276" i="1"/>
  <c r="X276" i="1"/>
  <c r="BP275" i="1"/>
  <c r="BO275" i="1"/>
  <c r="BN275" i="1"/>
  <c r="BM275" i="1"/>
  <c r="Z275" i="1"/>
  <c r="Z276" i="1" s="1"/>
  <c r="Y275" i="1"/>
  <c r="P613" i="1" s="1"/>
  <c r="X272" i="1"/>
  <c r="X271" i="1"/>
  <c r="BO270" i="1"/>
  <c r="BM270" i="1"/>
  <c r="Y270" i="1"/>
  <c r="BO269" i="1"/>
  <c r="BM269" i="1"/>
  <c r="Y269" i="1"/>
  <c r="BO268" i="1"/>
  <c r="BM268" i="1"/>
  <c r="Y268" i="1"/>
  <c r="BO267" i="1"/>
  <c r="BM267" i="1"/>
  <c r="Y267" i="1"/>
  <c r="BO266" i="1"/>
  <c r="BM266" i="1"/>
  <c r="Y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X239" i="1"/>
  <c r="Y238" i="1"/>
  <c r="X238" i="1"/>
  <c r="BP237" i="1"/>
  <c r="BO237" i="1"/>
  <c r="BN237" i="1"/>
  <c r="BM237" i="1"/>
  <c r="Z237" i="1"/>
  <c r="Y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Y239" i="1" s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BO221" i="1"/>
  <c r="BM221" i="1"/>
  <c r="Y221" i="1"/>
  <c r="P221" i="1"/>
  <c r="BP220" i="1"/>
  <c r="BO220" i="1"/>
  <c r="BN220" i="1"/>
  <c r="BM220" i="1"/>
  <c r="Z220" i="1"/>
  <c r="Y220" i="1"/>
  <c r="BP219" i="1"/>
  <c r="BO219" i="1"/>
  <c r="BN219" i="1"/>
  <c r="BM219" i="1"/>
  <c r="Z219" i="1"/>
  <c r="Y219" i="1"/>
  <c r="Y230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P187" i="1"/>
  <c r="BP186" i="1"/>
  <c r="BO186" i="1"/>
  <c r="BN186" i="1"/>
  <c r="BM186" i="1"/>
  <c r="Z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Y155" i="1" s="1"/>
  <c r="P153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G613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40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13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5" i="1" s="1"/>
  <c r="P110" i="1"/>
  <c r="X108" i="1"/>
  <c r="X107" i="1"/>
  <c r="BO106" i="1"/>
  <c r="BM106" i="1"/>
  <c r="Y106" i="1"/>
  <c r="BP106" i="1" s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Y101" i="1" s="1"/>
  <c r="P97" i="1"/>
  <c r="X95" i="1"/>
  <c r="Y94" i="1"/>
  <c r="X94" i="1"/>
  <c r="BP93" i="1"/>
  <c r="BO93" i="1"/>
  <c r="BN93" i="1"/>
  <c r="BM93" i="1"/>
  <c r="Z93" i="1"/>
  <c r="Y93" i="1"/>
  <c r="BP92" i="1"/>
  <c r="BO92" i="1"/>
  <c r="BN92" i="1"/>
  <c r="BM92" i="1"/>
  <c r="Z92" i="1"/>
  <c r="Z94" i="1" s="1"/>
  <c r="Y92" i="1"/>
  <c r="Y95" i="1" s="1"/>
  <c r="X90" i="1"/>
  <c r="X89" i="1"/>
  <c r="BO88" i="1"/>
  <c r="BM88" i="1"/>
  <c r="Y88" i="1"/>
  <c r="BP88" i="1" s="1"/>
  <c r="BO87" i="1"/>
  <c r="BM87" i="1"/>
  <c r="Y87" i="1"/>
  <c r="BP87" i="1" s="1"/>
  <c r="BO86" i="1"/>
  <c r="BM86" i="1"/>
  <c r="Y86" i="1"/>
  <c r="BP86" i="1" s="1"/>
  <c r="BO85" i="1"/>
  <c r="BM85" i="1"/>
  <c r="Y85" i="1"/>
  <c r="BP85" i="1" s="1"/>
  <c r="BO84" i="1"/>
  <c r="BM84" i="1"/>
  <c r="Y84" i="1"/>
  <c r="BP84" i="1" s="1"/>
  <c r="BO83" i="1"/>
  <c r="BM83" i="1"/>
  <c r="Y83" i="1"/>
  <c r="Y89" i="1" s="1"/>
  <c r="X81" i="1"/>
  <c r="X80" i="1"/>
  <c r="BP79" i="1"/>
  <c r="BO79" i="1"/>
  <c r="BN79" i="1"/>
  <c r="BM79" i="1"/>
  <c r="Z79" i="1"/>
  <c r="Y79" i="1"/>
  <c r="P79" i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13" i="1" s="1"/>
  <c r="P68" i="1"/>
  <c r="X65" i="1"/>
  <c r="X64" i="1"/>
  <c r="BO63" i="1"/>
  <c r="BM63" i="1"/>
  <c r="Y63" i="1"/>
  <c r="BP63" i="1" s="1"/>
  <c r="BO62" i="1"/>
  <c r="BM62" i="1"/>
  <c r="Y62" i="1"/>
  <c r="Y64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13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603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59" i="1" l="1"/>
  <c r="Y80" i="1"/>
  <c r="Y116" i="1"/>
  <c r="Y125" i="1"/>
  <c r="Y131" i="1"/>
  <c r="Y139" i="1"/>
  <c r="Y145" i="1"/>
  <c r="Y150" i="1"/>
  <c r="Y156" i="1"/>
  <c r="Y160" i="1"/>
  <c r="Y167" i="1"/>
  <c r="BP171" i="1"/>
  <c r="BN171" i="1"/>
  <c r="Z171" i="1"/>
  <c r="Z175" i="1" s="1"/>
  <c r="Y175" i="1"/>
  <c r="Z181" i="1"/>
  <c r="BP179" i="1"/>
  <c r="BN179" i="1"/>
  <c r="Z179" i="1"/>
  <c r="BP189" i="1"/>
  <c r="BN189" i="1"/>
  <c r="Z189" i="1"/>
  <c r="BP193" i="1"/>
  <c r="BN193" i="1"/>
  <c r="Z193" i="1"/>
  <c r="Y195" i="1"/>
  <c r="J613" i="1"/>
  <c r="Y201" i="1"/>
  <c r="BP198" i="1"/>
  <c r="BN198" i="1"/>
  <c r="Z198" i="1"/>
  <c r="Z200" i="1" s="1"/>
  <c r="BP210" i="1"/>
  <c r="BN210" i="1"/>
  <c r="Z210" i="1"/>
  <c r="BP214" i="1"/>
  <c r="BN214" i="1"/>
  <c r="Z214" i="1"/>
  <c r="BP222" i="1"/>
  <c r="BN222" i="1"/>
  <c r="Z222" i="1"/>
  <c r="K613" i="1"/>
  <c r="Y250" i="1"/>
  <c r="BP242" i="1"/>
  <c r="BN242" i="1"/>
  <c r="Z242" i="1"/>
  <c r="BP245" i="1"/>
  <c r="BN245" i="1"/>
  <c r="Z245" i="1"/>
  <c r="BP249" i="1"/>
  <c r="BN249" i="1"/>
  <c r="Z249" i="1"/>
  <c r="Y251" i="1"/>
  <c r="BP255" i="1"/>
  <c r="BN255" i="1"/>
  <c r="Z255" i="1"/>
  <c r="BP260" i="1"/>
  <c r="BN260" i="1"/>
  <c r="Z260" i="1"/>
  <c r="BP267" i="1"/>
  <c r="BN267" i="1"/>
  <c r="Z267" i="1"/>
  <c r="BP269" i="1"/>
  <c r="BN269" i="1"/>
  <c r="Z269" i="1"/>
  <c r="BP290" i="1"/>
  <c r="BN290" i="1"/>
  <c r="Z290" i="1"/>
  <c r="BP322" i="1"/>
  <c r="BN322" i="1"/>
  <c r="Z322" i="1"/>
  <c r="Z325" i="1" s="1"/>
  <c r="BP330" i="1"/>
  <c r="BN330" i="1"/>
  <c r="Z330" i="1"/>
  <c r="Y334" i="1"/>
  <c r="Y340" i="1"/>
  <c r="BP337" i="1"/>
  <c r="BN337" i="1"/>
  <c r="Z337" i="1"/>
  <c r="Y341" i="1"/>
  <c r="BP351" i="1"/>
  <c r="BN351" i="1"/>
  <c r="Z351" i="1"/>
  <c r="Z353" i="1" s="1"/>
  <c r="Y353" i="1"/>
  <c r="BP414" i="1"/>
  <c r="BN414" i="1"/>
  <c r="Z414" i="1"/>
  <c r="Y505" i="1"/>
  <c r="BP504" i="1"/>
  <c r="BN504" i="1"/>
  <c r="Z504" i="1"/>
  <c r="Z505" i="1" s="1"/>
  <c r="Y506" i="1"/>
  <c r="AC613" i="1"/>
  <c r="Y520" i="1"/>
  <c r="BP510" i="1"/>
  <c r="BN510" i="1"/>
  <c r="Z510" i="1"/>
  <c r="Y519" i="1"/>
  <c r="BP513" i="1"/>
  <c r="BN513" i="1"/>
  <c r="Z513" i="1"/>
  <c r="BP517" i="1"/>
  <c r="BN517" i="1"/>
  <c r="Z517" i="1"/>
  <c r="H613" i="1"/>
  <c r="Y37" i="1"/>
  <c r="Y41" i="1"/>
  <c r="Y45" i="1"/>
  <c r="Y49" i="1"/>
  <c r="Y65" i="1"/>
  <c r="Y76" i="1"/>
  <c r="Y90" i="1"/>
  <c r="Y100" i="1"/>
  <c r="Y108" i="1"/>
  <c r="H9" i="1"/>
  <c r="B613" i="1"/>
  <c r="X604" i="1"/>
  <c r="X606" i="1" s="1"/>
  <c r="X605" i="1"/>
  <c r="X607" i="1"/>
  <c r="Y24" i="1"/>
  <c r="Z26" i="1"/>
  <c r="Z36" i="1" s="1"/>
  <c r="BN26" i="1"/>
  <c r="Y604" i="1" s="1"/>
  <c r="BP26" i="1"/>
  <c r="Y605" i="1" s="1"/>
  <c r="Z28" i="1"/>
  <c r="BN28" i="1"/>
  <c r="Z30" i="1"/>
  <c r="BN30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2" i="1"/>
  <c r="Z64" i="1" s="1"/>
  <c r="BN62" i="1"/>
  <c r="BP62" i="1"/>
  <c r="Z63" i="1"/>
  <c r="BN63" i="1"/>
  <c r="Z68" i="1"/>
  <c r="BN68" i="1"/>
  <c r="BP68" i="1"/>
  <c r="Z70" i="1"/>
  <c r="BN70" i="1"/>
  <c r="Z74" i="1"/>
  <c r="BN74" i="1"/>
  <c r="Y75" i="1"/>
  <c r="Y607" i="1" s="1"/>
  <c r="Z78" i="1"/>
  <c r="Z80" i="1" s="1"/>
  <c r="BN78" i="1"/>
  <c r="BP78" i="1"/>
  <c r="Z83" i="1"/>
  <c r="Z89" i="1" s="1"/>
  <c r="BN83" i="1"/>
  <c r="BP83" i="1"/>
  <c r="Z84" i="1"/>
  <c r="BN84" i="1"/>
  <c r="Z85" i="1"/>
  <c r="BN85" i="1"/>
  <c r="Z86" i="1"/>
  <c r="BN86" i="1"/>
  <c r="Z87" i="1"/>
  <c r="BN87" i="1"/>
  <c r="Z88" i="1"/>
  <c r="BN88" i="1"/>
  <c r="Z98" i="1"/>
  <c r="Z100" i="1" s="1"/>
  <c r="BN98" i="1"/>
  <c r="E613" i="1"/>
  <c r="Z105" i="1"/>
  <c r="Z107" i="1" s="1"/>
  <c r="BN105" i="1"/>
  <c r="Z106" i="1"/>
  <c r="BN106" i="1"/>
  <c r="Y107" i="1"/>
  <c r="Z110" i="1"/>
  <c r="BN110" i="1"/>
  <c r="BP110" i="1"/>
  <c r="Z112" i="1"/>
  <c r="BN112" i="1"/>
  <c r="Z114" i="1"/>
  <c r="BN114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Z133" i="1"/>
  <c r="BN133" i="1"/>
  <c r="BP133" i="1"/>
  <c r="Z135" i="1"/>
  <c r="BN135" i="1"/>
  <c r="Z137" i="1"/>
  <c r="BN137" i="1"/>
  <c r="Z143" i="1"/>
  <c r="Z144" i="1" s="1"/>
  <c r="BN143" i="1"/>
  <c r="Z148" i="1"/>
  <c r="Z150" i="1" s="1"/>
  <c r="BN148" i="1"/>
  <c r="BP148" i="1"/>
  <c r="Y151" i="1"/>
  <c r="Z154" i="1"/>
  <c r="Z155" i="1" s="1"/>
  <c r="BN154" i="1"/>
  <c r="Z158" i="1"/>
  <c r="Z160" i="1" s="1"/>
  <c r="BN158" i="1"/>
  <c r="BP158" i="1"/>
  <c r="Y168" i="1"/>
  <c r="Z165" i="1"/>
  <c r="Z167" i="1" s="1"/>
  <c r="BN165" i="1"/>
  <c r="Y176" i="1"/>
  <c r="BP173" i="1"/>
  <c r="BN173" i="1"/>
  <c r="Z173" i="1"/>
  <c r="Y182" i="1"/>
  <c r="Y181" i="1"/>
  <c r="BP187" i="1"/>
  <c r="BN187" i="1"/>
  <c r="Z187" i="1"/>
  <c r="Z194" i="1" s="1"/>
  <c r="BP191" i="1"/>
  <c r="BN191" i="1"/>
  <c r="Z191" i="1"/>
  <c r="Y200" i="1"/>
  <c r="BP204" i="1"/>
  <c r="BN204" i="1"/>
  <c r="Z204" i="1"/>
  <c r="Z205" i="1" s="1"/>
  <c r="Y206" i="1"/>
  <c r="Y217" i="1"/>
  <c r="BP208" i="1"/>
  <c r="BN208" i="1"/>
  <c r="Z208" i="1"/>
  <c r="Z216" i="1" s="1"/>
  <c r="BP212" i="1"/>
  <c r="BN212" i="1"/>
  <c r="Z212" i="1"/>
  <c r="Y216" i="1"/>
  <c r="BP221" i="1"/>
  <c r="BN221" i="1"/>
  <c r="Z221" i="1"/>
  <c r="Z230" i="1" s="1"/>
  <c r="BP229" i="1"/>
  <c r="BN229" i="1"/>
  <c r="Z229" i="1"/>
  <c r="Y231" i="1"/>
  <c r="Z238" i="1"/>
  <c r="BP234" i="1"/>
  <c r="BN234" i="1"/>
  <c r="Z234" i="1"/>
  <c r="BP244" i="1"/>
  <c r="BN244" i="1"/>
  <c r="Z244" i="1"/>
  <c r="BP247" i="1"/>
  <c r="BN247" i="1"/>
  <c r="Z247" i="1"/>
  <c r="BP257" i="1"/>
  <c r="BN257" i="1"/>
  <c r="Z257" i="1"/>
  <c r="Z262" i="1" s="1"/>
  <c r="Y262" i="1"/>
  <c r="O613" i="1"/>
  <c r="Y271" i="1"/>
  <c r="BP266" i="1"/>
  <c r="BN266" i="1"/>
  <c r="Z266" i="1"/>
  <c r="BP268" i="1"/>
  <c r="BN268" i="1"/>
  <c r="Z268" i="1"/>
  <c r="BP270" i="1"/>
  <c r="BN270" i="1"/>
  <c r="Z270" i="1"/>
  <c r="Y272" i="1"/>
  <c r="Z292" i="1"/>
  <c r="BP288" i="1"/>
  <c r="BN288" i="1"/>
  <c r="Z288" i="1"/>
  <c r="Y292" i="1"/>
  <c r="BP306" i="1"/>
  <c r="BN306" i="1"/>
  <c r="Z306" i="1"/>
  <c r="Z307" i="1" s="1"/>
  <c r="Y308" i="1"/>
  <c r="BP315" i="1"/>
  <c r="BN315" i="1"/>
  <c r="Z315" i="1"/>
  <c r="Z318" i="1" s="1"/>
  <c r="BP370" i="1"/>
  <c r="BN370" i="1"/>
  <c r="Z370" i="1"/>
  <c r="Z378" i="1" s="1"/>
  <c r="BP374" i="1"/>
  <c r="BN374" i="1"/>
  <c r="Z374" i="1"/>
  <c r="Y378" i="1"/>
  <c r="BP382" i="1"/>
  <c r="BN382" i="1"/>
  <c r="Z382" i="1"/>
  <c r="Z383" i="1" s="1"/>
  <c r="Y384" i="1"/>
  <c r="Y389" i="1"/>
  <c r="BP386" i="1"/>
  <c r="BN386" i="1"/>
  <c r="Z386" i="1"/>
  <c r="Y390" i="1"/>
  <c r="X613" i="1"/>
  <c r="Y403" i="1"/>
  <c r="BP398" i="1"/>
  <c r="BN398" i="1"/>
  <c r="Z398" i="1"/>
  <c r="Y402" i="1"/>
  <c r="Z408" i="1"/>
  <c r="BP406" i="1"/>
  <c r="BN406" i="1"/>
  <c r="Z406" i="1"/>
  <c r="Y408" i="1"/>
  <c r="BP430" i="1"/>
  <c r="BN430" i="1"/>
  <c r="Z430" i="1"/>
  <c r="BP432" i="1"/>
  <c r="BN432" i="1"/>
  <c r="Z432" i="1"/>
  <c r="BP434" i="1"/>
  <c r="BN434" i="1"/>
  <c r="Z434" i="1"/>
  <c r="BP438" i="1"/>
  <c r="BN438" i="1"/>
  <c r="Z438" i="1"/>
  <c r="BP442" i="1"/>
  <c r="BN442" i="1"/>
  <c r="Z442" i="1"/>
  <c r="Y450" i="1"/>
  <c r="BP454" i="1"/>
  <c r="BN454" i="1"/>
  <c r="Z454" i="1"/>
  <c r="Z455" i="1" s="1"/>
  <c r="Y456" i="1"/>
  <c r="Y461" i="1"/>
  <c r="BP458" i="1"/>
  <c r="BN458" i="1"/>
  <c r="Z458" i="1"/>
  <c r="Y462" i="1"/>
  <c r="BP474" i="1"/>
  <c r="BN474" i="1"/>
  <c r="Z474" i="1"/>
  <c r="Y476" i="1"/>
  <c r="Y481" i="1"/>
  <c r="BP478" i="1"/>
  <c r="BN478" i="1"/>
  <c r="Z478" i="1"/>
  <c r="Z480" i="1" s="1"/>
  <c r="Y480" i="1"/>
  <c r="BP549" i="1"/>
  <c r="BN549" i="1"/>
  <c r="Z549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72" i="1"/>
  <c r="Y583" i="1"/>
  <c r="BP579" i="1"/>
  <c r="BN579" i="1"/>
  <c r="Z579" i="1"/>
  <c r="Y584" i="1"/>
  <c r="BP581" i="1"/>
  <c r="BN581" i="1"/>
  <c r="Z581" i="1"/>
  <c r="Z613" i="1"/>
  <c r="I613" i="1"/>
  <c r="Y194" i="1"/>
  <c r="M613" i="1"/>
  <c r="Y263" i="1"/>
  <c r="Y277" i="1"/>
  <c r="Y284" i="1"/>
  <c r="Y293" i="1"/>
  <c r="Y298" i="1"/>
  <c r="T613" i="1"/>
  <c r="Y303" i="1"/>
  <c r="U613" i="1"/>
  <c r="Y319" i="1"/>
  <c r="Y325" i="1"/>
  <c r="BP324" i="1"/>
  <c r="BN324" i="1"/>
  <c r="Z324" i="1"/>
  <c r="Y326" i="1"/>
  <c r="Y335" i="1"/>
  <c r="BP328" i="1"/>
  <c r="BN328" i="1"/>
  <c r="Z328" i="1"/>
  <c r="BP332" i="1"/>
  <c r="BN332" i="1"/>
  <c r="Z332" i="1"/>
  <c r="BP339" i="1"/>
  <c r="BN339" i="1"/>
  <c r="Z339" i="1"/>
  <c r="Z347" i="1"/>
  <c r="BP345" i="1"/>
  <c r="BN345" i="1"/>
  <c r="Z345" i="1"/>
  <c r="Y354" i="1"/>
  <c r="BP362" i="1"/>
  <c r="BN362" i="1"/>
  <c r="Z362" i="1"/>
  <c r="Z364" i="1" s="1"/>
  <c r="BP372" i="1"/>
  <c r="BN372" i="1"/>
  <c r="Z372" i="1"/>
  <c r="BP376" i="1"/>
  <c r="BN376" i="1"/>
  <c r="Z376" i="1"/>
  <c r="Y383" i="1"/>
  <c r="BP388" i="1"/>
  <c r="BN388" i="1"/>
  <c r="Z388" i="1"/>
  <c r="Y395" i="1"/>
  <c r="BP392" i="1"/>
  <c r="BN392" i="1"/>
  <c r="Z392" i="1"/>
  <c r="Z394" i="1" s="1"/>
  <c r="BP400" i="1"/>
  <c r="BN400" i="1"/>
  <c r="Z400" i="1"/>
  <c r="Y409" i="1"/>
  <c r="BP412" i="1"/>
  <c r="BN412" i="1"/>
  <c r="Z412" i="1"/>
  <c r="Z416" i="1" s="1"/>
  <c r="Y416" i="1"/>
  <c r="Y451" i="1"/>
  <c r="BP429" i="1"/>
  <c r="BN429" i="1"/>
  <c r="Z429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8" i="1"/>
  <c r="BN448" i="1"/>
  <c r="Z448" i="1"/>
  <c r="Y455" i="1"/>
  <c r="BP460" i="1"/>
  <c r="BN460" i="1"/>
  <c r="Z460" i="1"/>
  <c r="Y475" i="1"/>
  <c r="BP469" i="1"/>
  <c r="BN469" i="1"/>
  <c r="Z469" i="1"/>
  <c r="Z475" i="1" s="1"/>
  <c r="BP493" i="1"/>
  <c r="BN493" i="1"/>
  <c r="Z493" i="1"/>
  <c r="Z495" i="1" s="1"/>
  <c r="Y495" i="1"/>
  <c r="BP529" i="1"/>
  <c r="BN529" i="1"/>
  <c r="Z529" i="1"/>
  <c r="Y533" i="1"/>
  <c r="Z539" i="1"/>
  <c r="BP537" i="1"/>
  <c r="BN537" i="1"/>
  <c r="Z537" i="1"/>
  <c r="Y539" i="1"/>
  <c r="Y359" i="1"/>
  <c r="W613" i="1"/>
  <c r="Y379" i="1"/>
  <c r="Y613" i="1"/>
  <c r="Y427" i="1"/>
  <c r="AB613" i="1"/>
  <c r="Y502" i="1"/>
  <c r="BP499" i="1"/>
  <c r="BN499" i="1"/>
  <c r="Z499" i="1"/>
  <c r="Z501" i="1" s="1"/>
  <c r="BP511" i="1"/>
  <c r="BN511" i="1"/>
  <c r="Z511" i="1"/>
  <c r="BP515" i="1"/>
  <c r="BN515" i="1"/>
  <c r="Z515" i="1"/>
  <c r="BP523" i="1"/>
  <c r="BN523" i="1"/>
  <c r="Z523" i="1"/>
  <c r="Z524" i="1" s="1"/>
  <c r="Y525" i="1"/>
  <c r="Y534" i="1"/>
  <c r="BP527" i="1"/>
  <c r="BN527" i="1"/>
  <c r="Z527" i="1"/>
  <c r="Z533" i="1" s="1"/>
  <c r="BP531" i="1"/>
  <c r="BN531" i="1"/>
  <c r="Z531" i="1"/>
  <c r="Y540" i="1"/>
  <c r="Y555" i="1"/>
  <c r="Y556" i="1"/>
  <c r="BP548" i="1"/>
  <c r="BN548" i="1"/>
  <c r="Z548" i="1"/>
  <c r="AD613" i="1"/>
  <c r="AA613" i="1"/>
  <c r="Y496" i="1"/>
  <c r="BP550" i="1"/>
  <c r="BN550" i="1"/>
  <c r="Z550" i="1"/>
  <c r="BP552" i="1"/>
  <c r="BN552" i="1"/>
  <c r="Z552" i="1"/>
  <c r="BP554" i="1"/>
  <c r="BN554" i="1"/>
  <c r="Z554" i="1"/>
  <c r="Y571" i="1"/>
  <c r="BP565" i="1"/>
  <c r="BN565" i="1"/>
  <c r="Z565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Y606" i="1" l="1"/>
  <c r="Z571" i="1"/>
  <c r="Z555" i="1"/>
  <c r="Z450" i="1"/>
  <c r="Z334" i="1"/>
  <c r="Z583" i="1"/>
  <c r="Z139" i="1"/>
  <c r="Z115" i="1"/>
  <c r="Z75" i="1"/>
  <c r="Z608" i="1" s="1"/>
  <c r="Y603" i="1"/>
  <c r="Z340" i="1"/>
  <c r="Z461" i="1"/>
  <c r="Z402" i="1"/>
  <c r="Z389" i="1"/>
  <c r="Z271" i="1"/>
  <c r="Z519" i="1"/>
  <c r="Z250" i="1"/>
</calcChain>
</file>

<file path=xl/sharedStrings.xml><?xml version="1.0" encoding="utf-8"?>
<sst xmlns="http://schemas.openxmlformats.org/spreadsheetml/2006/main" count="2542" uniqueCount="845">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</sst>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4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472" t="s">
        <v>0</v>
      </c>
      <c r="E1" s="413"/>
      <c r="F1" s="413"/>
      <c r="G1" s="12" t="s">
        <v>1</v>
      </c>
      <c r="H1" s="472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0"/>
      <c r="R2" s="400"/>
      <c r="S2" s="400"/>
      <c r="T2" s="400"/>
      <c r="U2" s="400"/>
      <c r="V2" s="400"/>
      <c r="W2" s="400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0"/>
      <c r="Q3" s="400"/>
      <c r="R3" s="400"/>
      <c r="S3" s="400"/>
      <c r="T3" s="400"/>
      <c r="U3" s="400"/>
      <c r="V3" s="400"/>
      <c r="W3" s="400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537" t="s">
        <v>8</v>
      </c>
      <c r="B5" s="475"/>
      <c r="C5" s="476"/>
      <c r="D5" s="482"/>
      <c r="E5" s="483"/>
      <c r="F5" s="734" t="s">
        <v>9</v>
      </c>
      <c r="G5" s="476"/>
      <c r="H5" s="482"/>
      <c r="I5" s="669"/>
      <c r="J5" s="669"/>
      <c r="K5" s="669"/>
      <c r="L5" s="669"/>
      <c r="M5" s="483"/>
      <c r="N5" s="58"/>
      <c r="P5" s="24" t="s">
        <v>10</v>
      </c>
      <c r="Q5" s="749">
        <v>45516</v>
      </c>
      <c r="R5" s="535"/>
      <c r="T5" s="579" t="s">
        <v>11</v>
      </c>
      <c r="U5" s="580"/>
      <c r="V5" s="581" t="s">
        <v>12</v>
      </c>
      <c r="W5" s="535"/>
      <c r="AB5" s="51"/>
      <c r="AC5" s="51"/>
      <c r="AD5" s="51"/>
      <c r="AE5" s="51"/>
    </row>
    <row r="6" spans="1:32" s="378" customFormat="1" ht="24" customHeight="1" x14ac:dyDescent="0.2">
      <c r="A6" s="537" t="s">
        <v>13</v>
      </c>
      <c r="B6" s="475"/>
      <c r="C6" s="476"/>
      <c r="D6" s="672" t="s">
        <v>14</v>
      </c>
      <c r="E6" s="673"/>
      <c r="F6" s="673"/>
      <c r="G6" s="673"/>
      <c r="H6" s="673"/>
      <c r="I6" s="673"/>
      <c r="J6" s="673"/>
      <c r="K6" s="673"/>
      <c r="L6" s="673"/>
      <c r="M6" s="535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Понедельник</v>
      </c>
      <c r="R6" s="390"/>
      <c r="T6" s="590" t="s">
        <v>16</v>
      </c>
      <c r="U6" s="580"/>
      <c r="V6" s="654" t="s">
        <v>17</v>
      </c>
      <c r="W6" s="436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448" t="str">
        <f>IFERROR(VLOOKUP(DeliveryAddress,Table,3,0),1)</f>
        <v>5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0"/>
      <c r="U7" s="580"/>
      <c r="V7" s="655"/>
      <c r="W7" s="656"/>
      <c r="AB7" s="51"/>
      <c r="AC7" s="51"/>
      <c r="AD7" s="51"/>
      <c r="AE7" s="51"/>
    </row>
    <row r="8" spans="1:32" s="378" customFormat="1" ht="25.5" customHeight="1" x14ac:dyDescent="0.2">
      <c r="A8" s="774" t="s">
        <v>18</v>
      </c>
      <c r="B8" s="397"/>
      <c r="C8" s="398"/>
      <c r="D8" s="456"/>
      <c r="E8" s="457"/>
      <c r="F8" s="457"/>
      <c r="G8" s="457"/>
      <c r="H8" s="457"/>
      <c r="I8" s="457"/>
      <c r="J8" s="457"/>
      <c r="K8" s="457"/>
      <c r="L8" s="457"/>
      <c r="M8" s="458"/>
      <c r="N8" s="61"/>
      <c r="P8" s="24" t="s">
        <v>19</v>
      </c>
      <c r="Q8" s="542">
        <v>0.41666666666666669</v>
      </c>
      <c r="R8" s="450"/>
      <c r="T8" s="400"/>
      <c r="U8" s="580"/>
      <c r="V8" s="655"/>
      <c r="W8" s="656"/>
      <c r="AB8" s="51"/>
      <c r="AC8" s="51"/>
      <c r="AD8" s="51"/>
      <c r="AE8" s="51"/>
    </row>
    <row r="9" spans="1:32" s="378" customFormat="1" ht="39.950000000000003" customHeight="1" x14ac:dyDescent="0.2">
      <c r="A9" s="5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556"/>
      <c r="E9" s="402"/>
      <c r="F9" s="5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402"/>
      <c r="N9" s="380"/>
      <c r="P9" s="26" t="s">
        <v>20</v>
      </c>
      <c r="Q9" s="530"/>
      <c r="R9" s="531"/>
      <c r="T9" s="400"/>
      <c r="U9" s="580"/>
      <c r="V9" s="657"/>
      <c r="W9" s="658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5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556"/>
      <c r="E10" s="402"/>
      <c r="F10" s="5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644" t="str">
        <f>IFERROR(VLOOKUP($D$10,Proxy,2,FALSE),"")</f>
        <v/>
      </c>
      <c r="I10" s="400"/>
      <c r="J10" s="400"/>
      <c r="K10" s="400"/>
      <c r="L10" s="400"/>
      <c r="M10" s="400"/>
      <c r="N10" s="377"/>
      <c r="P10" s="26" t="s">
        <v>21</v>
      </c>
      <c r="Q10" s="591"/>
      <c r="R10" s="592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4"/>
      <c r="R11" s="535"/>
      <c r="U11" s="24" t="s">
        <v>26</v>
      </c>
      <c r="V11" s="699" t="s">
        <v>27</v>
      </c>
      <c r="W11" s="531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75" t="s">
        <v>28</v>
      </c>
      <c r="B12" s="475"/>
      <c r="C12" s="475"/>
      <c r="D12" s="475"/>
      <c r="E12" s="475"/>
      <c r="F12" s="475"/>
      <c r="G12" s="475"/>
      <c r="H12" s="475"/>
      <c r="I12" s="475"/>
      <c r="J12" s="475"/>
      <c r="K12" s="475"/>
      <c r="L12" s="475"/>
      <c r="M12" s="476"/>
      <c r="N12" s="62"/>
      <c r="P12" s="24" t="s">
        <v>29</v>
      </c>
      <c r="Q12" s="542"/>
      <c r="R12" s="450"/>
      <c r="S12" s="23"/>
      <c r="U12" s="24"/>
      <c r="V12" s="413"/>
      <c r="W12" s="400"/>
      <c r="AB12" s="51"/>
      <c r="AC12" s="51"/>
      <c r="AD12" s="51"/>
      <c r="AE12" s="51"/>
    </row>
    <row r="13" spans="1:32" s="378" customFormat="1" ht="23.25" customHeight="1" x14ac:dyDescent="0.2">
      <c r="A13" s="575" t="s">
        <v>30</v>
      </c>
      <c r="B13" s="475"/>
      <c r="C13" s="475"/>
      <c r="D13" s="475"/>
      <c r="E13" s="475"/>
      <c r="F13" s="475"/>
      <c r="G13" s="475"/>
      <c r="H13" s="475"/>
      <c r="I13" s="475"/>
      <c r="J13" s="475"/>
      <c r="K13" s="475"/>
      <c r="L13" s="475"/>
      <c r="M13" s="476"/>
      <c r="N13" s="62"/>
      <c r="O13" s="26"/>
      <c r="P13" s="26" t="s">
        <v>31</v>
      </c>
      <c r="Q13" s="699"/>
      <c r="R13" s="5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75" t="s">
        <v>32</v>
      </c>
      <c r="B14" s="475"/>
      <c r="C14" s="475"/>
      <c r="D14" s="475"/>
      <c r="E14" s="475"/>
      <c r="F14" s="475"/>
      <c r="G14" s="475"/>
      <c r="H14" s="475"/>
      <c r="I14" s="475"/>
      <c r="J14" s="475"/>
      <c r="K14" s="475"/>
      <c r="L14" s="475"/>
      <c r="M14" s="4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609" t="s">
        <v>33</v>
      </c>
      <c r="B15" s="475"/>
      <c r="C15" s="475"/>
      <c r="D15" s="475"/>
      <c r="E15" s="475"/>
      <c r="F15" s="475"/>
      <c r="G15" s="475"/>
      <c r="H15" s="475"/>
      <c r="I15" s="475"/>
      <c r="J15" s="475"/>
      <c r="K15" s="475"/>
      <c r="L15" s="475"/>
      <c r="M15" s="476"/>
      <c r="N15" s="63"/>
      <c r="P15" s="567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1" t="s">
        <v>35</v>
      </c>
      <c r="B17" s="431" t="s">
        <v>36</v>
      </c>
      <c r="C17" s="551" t="s">
        <v>37</v>
      </c>
      <c r="D17" s="431" t="s">
        <v>38</v>
      </c>
      <c r="E17" s="507"/>
      <c r="F17" s="431" t="s">
        <v>39</v>
      </c>
      <c r="G17" s="431" t="s">
        <v>40</v>
      </c>
      <c r="H17" s="431" t="s">
        <v>41</v>
      </c>
      <c r="I17" s="431" t="s">
        <v>42</v>
      </c>
      <c r="J17" s="431" t="s">
        <v>43</v>
      </c>
      <c r="K17" s="431" t="s">
        <v>44</v>
      </c>
      <c r="L17" s="431" t="s">
        <v>45</v>
      </c>
      <c r="M17" s="431" t="s">
        <v>46</v>
      </c>
      <c r="N17" s="431" t="s">
        <v>47</v>
      </c>
      <c r="O17" s="431" t="s">
        <v>48</v>
      </c>
      <c r="P17" s="431" t="s">
        <v>49</v>
      </c>
      <c r="Q17" s="506"/>
      <c r="R17" s="506"/>
      <c r="S17" s="506"/>
      <c r="T17" s="507"/>
      <c r="U17" s="771" t="s">
        <v>50</v>
      </c>
      <c r="V17" s="476"/>
      <c r="W17" s="431" t="s">
        <v>51</v>
      </c>
      <c r="X17" s="431" t="s">
        <v>52</v>
      </c>
      <c r="Y17" s="772" t="s">
        <v>53</v>
      </c>
      <c r="Z17" s="431" t="s">
        <v>54</v>
      </c>
      <c r="AA17" s="645" t="s">
        <v>55</v>
      </c>
      <c r="AB17" s="645" t="s">
        <v>56</v>
      </c>
      <c r="AC17" s="645" t="s">
        <v>57</v>
      </c>
      <c r="AD17" s="645" t="s">
        <v>58</v>
      </c>
      <c r="AE17" s="729"/>
      <c r="AF17" s="730"/>
      <c r="AG17" s="520"/>
      <c r="BD17" s="630" t="s">
        <v>59</v>
      </c>
    </row>
    <row r="18" spans="1:68" ht="14.25" customHeight="1" x14ac:dyDescent="0.2">
      <c r="A18" s="432"/>
      <c r="B18" s="432"/>
      <c r="C18" s="432"/>
      <c r="D18" s="508"/>
      <c r="E18" s="510"/>
      <c r="F18" s="432"/>
      <c r="G18" s="432"/>
      <c r="H18" s="432"/>
      <c r="I18" s="432"/>
      <c r="J18" s="432"/>
      <c r="K18" s="432"/>
      <c r="L18" s="432"/>
      <c r="M18" s="432"/>
      <c r="N18" s="432"/>
      <c r="O18" s="432"/>
      <c r="P18" s="508"/>
      <c r="Q18" s="509"/>
      <c r="R18" s="509"/>
      <c r="S18" s="509"/>
      <c r="T18" s="510"/>
      <c r="U18" s="379" t="s">
        <v>60</v>
      </c>
      <c r="V18" s="379" t="s">
        <v>61</v>
      </c>
      <c r="W18" s="432"/>
      <c r="X18" s="432"/>
      <c r="Y18" s="773"/>
      <c r="Z18" s="432"/>
      <c r="AA18" s="646"/>
      <c r="AB18" s="646"/>
      <c r="AC18" s="646"/>
      <c r="AD18" s="731"/>
      <c r="AE18" s="732"/>
      <c r="AF18" s="733"/>
      <c r="AG18" s="521"/>
      <c r="BD18" s="400"/>
    </row>
    <row r="19" spans="1:68" ht="27.75" customHeight="1" x14ac:dyDescent="0.2">
      <c r="A19" s="439" t="s">
        <v>62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440"/>
      <c r="AA19" s="48"/>
      <c r="AB19" s="48"/>
      <c r="AC19" s="48"/>
    </row>
    <row r="20" spans="1:68" ht="16.5" customHeight="1" x14ac:dyDescent="0.25">
      <c r="A20" s="469" t="s">
        <v>62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376"/>
      <c r="AB20" s="376"/>
      <c r="AC20" s="376"/>
    </row>
    <row r="21" spans="1:68" ht="14.25" customHeight="1" x14ac:dyDescent="0.25">
      <c r="A21" s="399" t="s">
        <v>63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374"/>
      <c r="AB21" s="374"/>
      <c r="AC21" s="374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9">
        <v>4680115885004</v>
      </c>
      <c r="E22" s="390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6"/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07"/>
      <c r="P23" s="396" t="s">
        <v>69</v>
      </c>
      <c r="Q23" s="397"/>
      <c r="R23" s="397"/>
      <c r="S23" s="397"/>
      <c r="T23" s="397"/>
      <c r="U23" s="397"/>
      <c r="V23" s="398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400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0"/>
      <c r="O24" s="407"/>
      <c r="P24" s="396" t="s">
        <v>69</v>
      </c>
      <c r="Q24" s="397"/>
      <c r="R24" s="397"/>
      <c r="S24" s="397"/>
      <c r="T24" s="397"/>
      <c r="U24" s="397"/>
      <c r="V24" s="398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399" t="s">
        <v>71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374"/>
      <c r="AB25" s="374"/>
      <c r="AC25" s="374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9">
        <v>4680115885912</v>
      </c>
      <c r="E26" s="390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7"/>
      <c r="R26" s="387"/>
      <c r="S26" s="387"/>
      <c r="T26" s="388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9">
        <v>4607091383881</v>
      </c>
      <c r="E27" s="390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9">
        <v>4607091388237</v>
      </c>
      <c r="E28" s="390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9">
        <v>4607091383935</v>
      </c>
      <c r="E29" s="390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9">
        <v>4607091383935</v>
      </c>
      <c r="E30" s="390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9">
        <v>4680115881990</v>
      </c>
      <c r="E31" s="390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">
        <v>85</v>
      </c>
      <c r="Q31" s="387"/>
      <c r="R31" s="387"/>
      <c r="S31" s="387"/>
      <c r="T31" s="38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89">
        <v>4680115881853</v>
      </c>
      <c r="E32" s="390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6" t="s">
        <v>88</v>
      </c>
      <c r="Q32" s="387"/>
      <c r="R32" s="387"/>
      <c r="S32" s="387"/>
      <c r="T32" s="38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89">
        <v>4680115885905</v>
      </c>
      <c r="E33" s="390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0" t="s">
        <v>91</v>
      </c>
      <c r="Q33" s="387"/>
      <c r="R33" s="387"/>
      <c r="S33" s="387"/>
      <c r="T33" s="38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89">
        <v>4607091383911</v>
      </c>
      <c r="E34" s="390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89">
        <v>4607091388244</v>
      </c>
      <c r="E35" s="390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6"/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7"/>
      <c r="P36" s="396" t="s">
        <v>69</v>
      </c>
      <c r="Q36" s="397"/>
      <c r="R36" s="397"/>
      <c r="S36" s="397"/>
      <c r="T36" s="397"/>
      <c r="U36" s="397"/>
      <c r="V36" s="398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x14ac:dyDescent="0.2">
      <c r="A37" s="400"/>
      <c r="B37" s="400"/>
      <c r="C37" s="400"/>
      <c r="D37" s="400"/>
      <c r="E37" s="400"/>
      <c r="F37" s="400"/>
      <c r="G37" s="400"/>
      <c r="H37" s="400"/>
      <c r="I37" s="400"/>
      <c r="J37" s="400"/>
      <c r="K37" s="400"/>
      <c r="L37" s="400"/>
      <c r="M37" s="400"/>
      <c r="N37" s="400"/>
      <c r="O37" s="407"/>
      <c r="P37" s="396" t="s">
        <v>69</v>
      </c>
      <c r="Q37" s="397"/>
      <c r="R37" s="397"/>
      <c r="S37" s="397"/>
      <c r="T37" s="397"/>
      <c r="U37" s="397"/>
      <c r="V37" s="398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customHeight="1" x14ac:dyDescent="0.25">
      <c r="A38" s="399" t="s">
        <v>96</v>
      </c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  <c r="AA38" s="374"/>
      <c r="AB38" s="374"/>
      <c r="AC38" s="374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89">
        <v>4607091388503</v>
      </c>
      <c r="E39" s="390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4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6"/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7"/>
      <c r="P40" s="396" t="s">
        <v>69</v>
      </c>
      <c r="Q40" s="397"/>
      <c r="R40" s="397"/>
      <c r="S40" s="397"/>
      <c r="T40" s="397"/>
      <c r="U40" s="397"/>
      <c r="V40" s="398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x14ac:dyDescent="0.2">
      <c r="A41" s="400"/>
      <c r="B41" s="400"/>
      <c r="C41" s="400"/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0"/>
      <c r="O41" s="407"/>
      <c r="P41" s="396" t="s">
        <v>69</v>
      </c>
      <c r="Q41" s="397"/>
      <c r="R41" s="397"/>
      <c r="S41" s="397"/>
      <c r="T41" s="397"/>
      <c r="U41" s="397"/>
      <c r="V41" s="398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customHeight="1" x14ac:dyDescent="0.25">
      <c r="A42" s="399" t="s">
        <v>101</v>
      </c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0"/>
      <c r="O42" s="400"/>
      <c r="P42" s="400"/>
      <c r="Q42" s="400"/>
      <c r="R42" s="400"/>
      <c r="S42" s="400"/>
      <c r="T42" s="400"/>
      <c r="U42" s="400"/>
      <c r="V42" s="400"/>
      <c r="W42" s="400"/>
      <c r="X42" s="400"/>
      <c r="Y42" s="400"/>
      <c r="Z42" s="400"/>
      <c r="AA42" s="374"/>
      <c r="AB42" s="374"/>
      <c r="AC42" s="374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89">
        <v>4607091388282</v>
      </c>
      <c r="E43" s="390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6"/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07"/>
      <c r="P44" s="396" t="s">
        <v>69</v>
      </c>
      <c r="Q44" s="397"/>
      <c r="R44" s="397"/>
      <c r="S44" s="397"/>
      <c r="T44" s="397"/>
      <c r="U44" s="397"/>
      <c r="V44" s="398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x14ac:dyDescent="0.2">
      <c r="A45" s="400"/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07"/>
      <c r="P45" s="396" t="s">
        <v>69</v>
      </c>
      <c r="Q45" s="397"/>
      <c r="R45" s="397"/>
      <c r="S45" s="397"/>
      <c r="T45" s="397"/>
      <c r="U45" s="397"/>
      <c r="V45" s="398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customHeight="1" x14ac:dyDescent="0.25">
      <c r="A46" s="399" t="s">
        <v>105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400"/>
      <c r="AA46" s="374"/>
      <c r="AB46" s="374"/>
      <c r="AC46" s="374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89">
        <v>4607091389111</v>
      </c>
      <c r="E47" s="390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6"/>
      <c r="B48" s="400"/>
      <c r="C48" s="400"/>
      <c r="D48" s="400"/>
      <c r="E48" s="400"/>
      <c r="F48" s="400"/>
      <c r="G48" s="400"/>
      <c r="H48" s="400"/>
      <c r="I48" s="400"/>
      <c r="J48" s="400"/>
      <c r="K48" s="400"/>
      <c r="L48" s="400"/>
      <c r="M48" s="400"/>
      <c r="N48" s="400"/>
      <c r="O48" s="407"/>
      <c r="P48" s="396" t="s">
        <v>69</v>
      </c>
      <c r="Q48" s="397"/>
      <c r="R48" s="397"/>
      <c r="S48" s="397"/>
      <c r="T48" s="397"/>
      <c r="U48" s="397"/>
      <c r="V48" s="398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x14ac:dyDescent="0.2">
      <c r="A49" s="400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7"/>
      <c r="P49" s="396" t="s">
        <v>69</v>
      </c>
      <c r="Q49" s="397"/>
      <c r="R49" s="397"/>
      <c r="S49" s="397"/>
      <c r="T49" s="397"/>
      <c r="U49" s="397"/>
      <c r="V49" s="398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customHeight="1" x14ac:dyDescent="0.2">
      <c r="A50" s="439" t="s">
        <v>108</v>
      </c>
      <c r="B50" s="440"/>
      <c r="C50" s="440"/>
      <c r="D50" s="440"/>
      <c r="E50" s="440"/>
      <c r="F50" s="440"/>
      <c r="G50" s="440"/>
      <c r="H50" s="440"/>
      <c r="I50" s="440"/>
      <c r="J50" s="440"/>
      <c r="K50" s="440"/>
      <c r="L50" s="440"/>
      <c r="M50" s="440"/>
      <c r="N50" s="440"/>
      <c r="O50" s="440"/>
      <c r="P50" s="440"/>
      <c r="Q50" s="440"/>
      <c r="R50" s="440"/>
      <c r="S50" s="440"/>
      <c r="T50" s="440"/>
      <c r="U50" s="440"/>
      <c r="V50" s="440"/>
      <c r="W50" s="440"/>
      <c r="X50" s="440"/>
      <c r="Y50" s="440"/>
      <c r="Z50" s="440"/>
      <c r="AA50" s="48"/>
      <c r="AB50" s="48"/>
      <c r="AC50" s="48"/>
    </row>
    <row r="51" spans="1:68" ht="16.5" customHeight="1" x14ac:dyDescent="0.25">
      <c r="A51" s="469" t="s">
        <v>109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400"/>
      <c r="AA51" s="376"/>
      <c r="AB51" s="376"/>
      <c r="AC51" s="376"/>
    </row>
    <row r="52" spans="1:68" ht="14.25" customHeight="1" x14ac:dyDescent="0.25">
      <c r="A52" s="399" t="s">
        <v>110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400"/>
      <c r="AA52" s="374"/>
      <c r="AB52" s="374"/>
      <c r="AC52" s="374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9">
        <v>4607091385670</v>
      </c>
      <c r="E53" s="390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82">
        <v>200</v>
      </c>
      <c r="Y53" s="383">
        <f t="shared" ref="Y53:Y58" si="6">IFERROR(IF(X53="",0,CEILING((X53/$H53),1)*$H53),"")</f>
        <v>205.20000000000002</v>
      </c>
      <c r="Z53" s="36">
        <f>IFERROR(IF(Y53=0,"",ROUNDUP(Y53/H53,0)*0.02175),"")</f>
        <v>0.41324999999999995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208.88888888888889</v>
      </c>
      <c r="BN53" s="64">
        <f t="shared" ref="BN53:BN58" si="8">IFERROR(Y53*I53/H53,"0")</f>
        <v>214.32</v>
      </c>
      <c r="BO53" s="64">
        <f t="shared" ref="BO53:BO58" si="9">IFERROR(1/J53*(X53/H53),"0")</f>
        <v>0.3306878306878307</v>
      </c>
      <c r="BP53" s="64">
        <f t="shared" ref="BP53:BP58" si="10">IFERROR(1/J53*(Y53/H53),"0")</f>
        <v>0.33928571428571425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89">
        <v>4607091385670</v>
      </c>
      <c r="E54" s="390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89">
        <v>4680115883956</v>
      </c>
      <c r="E55" s="390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9">
        <v>4607091385687</v>
      </c>
      <c r="E56" s="390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82">
        <v>60</v>
      </c>
      <c r="Y56" s="383">
        <f t="shared" si="6"/>
        <v>60</v>
      </c>
      <c r="Z56" s="36">
        <f>IFERROR(IF(Y56=0,"",ROUNDUP(Y56/H56,0)*0.00937),"")</f>
        <v>0.14055000000000001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63.6</v>
      </c>
      <c r="BN56" s="64">
        <f t="shared" si="8"/>
        <v>63.6</v>
      </c>
      <c r="BO56" s="64">
        <f t="shared" si="9"/>
        <v>0.125</v>
      </c>
      <c r="BP56" s="64">
        <f t="shared" si="10"/>
        <v>0.125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89">
        <v>4680115882539</v>
      </c>
      <c r="E57" s="390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3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89">
        <v>4680115883949</v>
      </c>
      <c r="E58" s="390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6"/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07"/>
      <c r="P59" s="396" t="s">
        <v>69</v>
      </c>
      <c r="Q59" s="397"/>
      <c r="R59" s="397"/>
      <c r="S59" s="397"/>
      <c r="T59" s="397"/>
      <c r="U59" s="397"/>
      <c r="V59" s="398"/>
      <c r="W59" s="37" t="s">
        <v>70</v>
      </c>
      <c r="X59" s="384">
        <f>IFERROR(X53/H53,"0")+IFERROR(X54/H54,"0")+IFERROR(X55/H55,"0")+IFERROR(X56/H56,"0")+IFERROR(X57/H57,"0")+IFERROR(X58/H58,"0")</f>
        <v>33.518518518518519</v>
      </c>
      <c r="Y59" s="384">
        <f>IFERROR(Y53/H53,"0")+IFERROR(Y54/H54,"0")+IFERROR(Y55/H55,"0")+IFERROR(Y56/H56,"0")+IFERROR(Y57/H57,"0")+IFERROR(Y58/H58,"0")</f>
        <v>34</v>
      </c>
      <c r="Z59" s="384">
        <f>IFERROR(IF(Z53="",0,Z53),"0")+IFERROR(IF(Z54="",0,Z54),"0")+IFERROR(IF(Z55="",0,Z55),"0")+IFERROR(IF(Z56="",0,Z56),"0")+IFERROR(IF(Z57="",0,Z57),"0")+IFERROR(IF(Z58="",0,Z58),"0")</f>
        <v>0.55379999999999996</v>
      </c>
      <c r="AA59" s="385"/>
      <c r="AB59" s="385"/>
      <c r="AC59" s="385"/>
    </row>
    <row r="60" spans="1:68" x14ac:dyDescent="0.2">
      <c r="A60" s="400"/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07"/>
      <c r="P60" s="396" t="s">
        <v>69</v>
      </c>
      <c r="Q60" s="397"/>
      <c r="R60" s="397"/>
      <c r="S60" s="397"/>
      <c r="T60" s="397"/>
      <c r="U60" s="397"/>
      <c r="V60" s="398"/>
      <c r="W60" s="37" t="s">
        <v>68</v>
      </c>
      <c r="X60" s="384">
        <f>IFERROR(SUM(X53:X58),"0")</f>
        <v>260</v>
      </c>
      <c r="Y60" s="384">
        <f>IFERROR(SUM(Y53:Y58),"0")</f>
        <v>265.20000000000005</v>
      </c>
      <c r="Z60" s="37"/>
      <c r="AA60" s="385"/>
      <c r="AB60" s="385"/>
      <c r="AC60" s="385"/>
    </row>
    <row r="61" spans="1:68" ht="14.25" customHeight="1" x14ac:dyDescent="0.25">
      <c r="A61" s="399" t="s">
        <v>71</v>
      </c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374"/>
      <c r="AB61" s="374"/>
      <c r="AC61" s="374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89">
        <v>4680115885233</v>
      </c>
      <c r="E62" s="390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7" t="s">
        <v>127</v>
      </c>
      <c r="Q62" s="387"/>
      <c r="R62" s="387"/>
      <c r="S62" s="387"/>
      <c r="T62" s="388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128</v>
      </c>
      <c r="B63" s="54" t="s">
        <v>129</v>
      </c>
      <c r="C63" s="31">
        <v>4301051820</v>
      </c>
      <c r="D63" s="389">
        <v>4680115884915</v>
      </c>
      <c r="E63" s="390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2" t="s">
        <v>130</v>
      </c>
      <c r="Q63" s="387"/>
      <c r="R63" s="387"/>
      <c r="S63" s="387"/>
      <c r="T63" s="388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6"/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7"/>
      <c r="P64" s="396" t="s">
        <v>69</v>
      </c>
      <c r="Q64" s="397"/>
      <c r="R64" s="397"/>
      <c r="S64" s="397"/>
      <c r="T64" s="397"/>
      <c r="U64" s="397"/>
      <c r="V64" s="398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x14ac:dyDescent="0.2">
      <c r="A65" s="400"/>
      <c r="B65" s="400"/>
      <c r="C65" s="400"/>
      <c r="D65" s="400"/>
      <c r="E65" s="400"/>
      <c r="F65" s="400"/>
      <c r="G65" s="400"/>
      <c r="H65" s="400"/>
      <c r="I65" s="400"/>
      <c r="J65" s="400"/>
      <c r="K65" s="400"/>
      <c r="L65" s="400"/>
      <c r="M65" s="400"/>
      <c r="N65" s="400"/>
      <c r="O65" s="407"/>
      <c r="P65" s="396" t="s">
        <v>69</v>
      </c>
      <c r="Q65" s="397"/>
      <c r="R65" s="397"/>
      <c r="S65" s="397"/>
      <c r="T65" s="397"/>
      <c r="U65" s="397"/>
      <c r="V65" s="398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customHeight="1" x14ac:dyDescent="0.25">
      <c r="A66" s="469" t="s">
        <v>131</v>
      </c>
      <c r="B66" s="400"/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400"/>
      <c r="Z66" s="400"/>
      <c r="AA66" s="376"/>
      <c r="AB66" s="376"/>
      <c r="AC66" s="376"/>
    </row>
    <row r="67" spans="1:68" ht="14.25" customHeight="1" x14ac:dyDescent="0.25">
      <c r="A67" s="399" t="s">
        <v>110</v>
      </c>
      <c r="B67" s="400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374"/>
      <c r="AB67" s="374"/>
      <c r="AC67" s="374"/>
    </row>
    <row r="68" spans="1:68" ht="27" customHeight="1" x14ac:dyDescent="0.25">
      <c r="A68" s="54" t="s">
        <v>132</v>
      </c>
      <c r="B68" s="54" t="s">
        <v>133</v>
      </c>
      <c r="C68" s="31">
        <v>4301011481</v>
      </c>
      <c r="D68" s="389">
        <v>4680115881426</v>
      </c>
      <c r="E68" s="390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132</v>
      </c>
      <c r="B69" s="54" t="s">
        <v>135</v>
      </c>
      <c r="C69" s="31">
        <v>4301011452</v>
      </c>
      <c r="D69" s="389">
        <v>4680115881426</v>
      </c>
      <c r="E69" s="390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82">
        <v>400</v>
      </c>
      <c r="Y69" s="383">
        <f t="shared" si="11"/>
        <v>410.40000000000003</v>
      </c>
      <c r="Z69" s="36">
        <f>IFERROR(IF(Y69=0,"",ROUNDUP(Y69/H69,0)*0.02175),"")</f>
        <v>0.8264999999999999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417.77777777777777</v>
      </c>
      <c r="BN69" s="64">
        <f t="shared" si="13"/>
        <v>428.64</v>
      </c>
      <c r="BO69" s="64">
        <f t="shared" si="14"/>
        <v>0.66137566137566139</v>
      </c>
      <c r="BP69" s="64">
        <f t="shared" si="15"/>
        <v>0.67857142857142849</v>
      </c>
    </row>
    <row r="70" spans="1:68" ht="27" customHeight="1" x14ac:dyDescent="0.25">
      <c r="A70" s="54" t="s">
        <v>136</v>
      </c>
      <c r="B70" s="54" t="s">
        <v>137</v>
      </c>
      <c r="C70" s="31">
        <v>4301011386</v>
      </c>
      <c r="D70" s="389">
        <v>4680115880283</v>
      </c>
      <c r="E70" s="390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4301011432</v>
      </c>
      <c r="D71" s="389">
        <v>4680115882720</v>
      </c>
      <c r="E71" s="390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140</v>
      </c>
      <c r="B72" s="54" t="s">
        <v>141</v>
      </c>
      <c r="C72" s="31">
        <v>4301011458</v>
      </c>
      <c r="D72" s="389">
        <v>4680115881525</v>
      </c>
      <c r="E72" s="390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48" t="s">
        <v>142</v>
      </c>
      <c r="Q72" s="387"/>
      <c r="R72" s="387"/>
      <c r="S72" s="387"/>
      <c r="T72" s="388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144</v>
      </c>
      <c r="B73" s="54" t="s">
        <v>145</v>
      </c>
      <c r="C73" s="31">
        <v>4301012008</v>
      </c>
      <c r="D73" s="389">
        <v>4680115881525</v>
      </c>
      <c r="E73" s="390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391" t="s">
        <v>147</v>
      </c>
      <c r="Q73" s="387"/>
      <c r="R73" s="387"/>
      <c r="S73" s="387"/>
      <c r="T73" s="388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4301011437</v>
      </c>
      <c r="D74" s="389">
        <v>4680115881419</v>
      </c>
      <c r="E74" s="390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82">
        <v>99</v>
      </c>
      <c r="Y74" s="383">
        <f t="shared" si="11"/>
        <v>99</v>
      </c>
      <c r="Z74" s="36">
        <f>IFERROR(IF(Y74=0,"",ROUNDUP(Y74/H74,0)*0.00937),"")</f>
        <v>0.20613999999999999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104.28000000000002</v>
      </c>
      <c r="BN74" s="64">
        <f t="shared" si="13"/>
        <v>104.28000000000002</v>
      </c>
      <c r="BO74" s="64">
        <f t="shared" si="14"/>
        <v>0.18333333333333332</v>
      </c>
      <c r="BP74" s="64">
        <f t="shared" si="15"/>
        <v>0.18333333333333332</v>
      </c>
    </row>
    <row r="75" spans="1:68" x14ac:dyDescent="0.2">
      <c r="A75" s="406"/>
      <c r="B75" s="400"/>
      <c r="C75" s="400"/>
      <c r="D75" s="400"/>
      <c r="E75" s="400"/>
      <c r="F75" s="400"/>
      <c r="G75" s="400"/>
      <c r="H75" s="400"/>
      <c r="I75" s="400"/>
      <c r="J75" s="400"/>
      <c r="K75" s="400"/>
      <c r="L75" s="400"/>
      <c r="M75" s="400"/>
      <c r="N75" s="400"/>
      <c r="O75" s="407"/>
      <c r="P75" s="396" t="s">
        <v>69</v>
      </c>
      <c r="Q75" s="397"/>
      <c r="R75" s="397"/>
      <c r="S75" s="397"/>
      <c r="T75" s="397"/>
      <c r="U75" s="397"/>
      <c r="V75" s="398"/>
      <c r="W75" s="37" t="s">
        <v>70</v>
      </c>
      <c r="X75" s="384">
        <f>IFERROR(X68/H68,"0")+IFERROR(X69/H69,"0")+IFERROR(X70/H70,"0")+IFERROR(X71/H71,"0")+IFERROR(X72/H72,"0")+IFERROR(X73/H73,"0")+IFERROR(X74/H74,"0")</f>
        <v>59.037037037037038</v>
      </c>
      <c r="Y75" s="384">
        <f>IFERROR(Y68/H68,"0")+IFERROR(Y69/H69,"0")+IFERROR(Y70/H70,"0")+IFERROR(Y71/H71,"0")+IFERROR(Y72/H72,"0")+IFERROR(Y73/H73,"0")+IFERROR(Y74/H74,"0")</f>
        <v>60</v>
      </c>
      <c r="Z75" s="384">
        <f>IFERROR(IF(Z68="",0,Z68),"0")+IFERROR(IF(Z69="",0,Z69),"0")+IFERROR(IF(Z70="",0,Z70),"0")+IFERROR(IF(Z71="",0,Z71),"0")+IFERROR(IF(Z72="",0,Z72),"0")+IFERROR(IF(Z73="",0,Z73),"0")+IFERROR(IF(Z74="",0,Z74),"0")</f>
        <v>1.0326399999999998</v>
      </c>
      <c r="AA75" s="385"/>
      <c r="AB75" s="385"/>
      <c r="AC75" s="385"/>
    </row>
    <row r="76" spans="1:68" x14ac:dyDescent="0.2">
      <c r="A76" s="400"/>
      <c r="B76" s="400"/>
      <c r="C76" s="400"/>
      <c r="D76" s="400"/>
      <c r="E76" s="400"/>
      <c r="F76" s="400"/>
      <c r="G76" s="400"/>
      <c r="H76" s="400"/>
      <c r="I76" s="400"/>
      <c r="J76" s="400"/>
      <c r="K76" s="400"/>
      <c r="L76" s="400"/>
      <c r="M76" s="400"/>
      <c r="N76" s="400"/>
      <c r="O76" s="407"/>
      <c r="P76" s="396" t="s">
        <v>69</v>
      </c>
      <c r="Q76" s="397"/>
      <c r="R76" s="397"/>
      <c r="S76" s="397"/>
      <c r="T76" s="397"/>
      <c r="U76" s="397"/>
      <c r="V76" s="398"/>
      <c r="W76" s="37" t="s">
        <v>68</v>
      </c>
      <c r="X76" s="384">
        <f>IFERROR(SUM(X68:X74),"0")</f>
        <v>499</v>
      </c>
      <c r="Y76" s="384">
        <f>IFERROR(SUM(Y68:Y74),"0")</f>
        <v>509.40000000000003</v>
      </c>
      <c r="Z76" s="37"/>
      <c r="AA76" s="385"/>
      <c r="AB76" s="385"/>
      <c r="AC76" s="385"/>
    </row>
    <row r="77" spans="1:68" ht="14.25" customHeight="1" x14ac:dyDescent="0.25">
      <c r="A77" s="399" t="s">
        <v>151</v>
      </c>
      <c r="B77" s="400"/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374"/>
      <c r="AB77" s="374"/>
      <c r="AC77" s="374"/>
    </row>
    <row r="78" spans="1:68" ht="27" customHeight="1" x14ac:dyDescent="0.25">
      <c r="A78" s="54" t="s">
        <v>152</v>
      </c>
      <c r="B78" s="54" t="s">
        <v>153</v>
      </c>
      <c r="C78" s="31">
        <v>4301020234</v>
      </c>
      <c r="D78" s="389">
        <v>4680115881440</v>
      </c>
      <c r="E78" s="390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82">
        <v>100</v>
      </c>
      <c r="Y78" s="383">
        <f>IFERROR(IF(X78="",0,CEILING((X78/$H78),1)*$H78),"")</f>
        <v>108</v>
      </c>
      <c r="Z78" s="36">
        <f>IFERROR(IF(Y78=0,"",ROUNDUP(Y78/H78,0)*0.02175),"")</f>
        <v>0.21749999999999997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104.44444444444444</v>
      </c>
      <c r="BN78" s="64">
        <f>IFERROR(Y78*I78/H78,"0")</f>
        <v>112.8</v>
      </c>
      <c r="BO78" s="64">
        <f>IFERROR(1/J78*(X78/H78),"0")</f>
        <v>0.16534391534391535</v>
      </c>
      <c r="BP78" s="64">
        <f>IFERROR(1/J78*(Y78/H78),"0")</f>
        <v>0.17857142857142855</v>
      </c>
    </row>
    <row r="79" spans="1:68" ht="27" customHeight="1" x14ac:dyDescent="0.25">
      <c r="A79" s="54" t="s">
        <v>154</v>
      </c>
      <c r="B79" s="54" t="s">
        <v>155</v>
      </c>
      <c r="C79" s="31">
        <v>4301020232</v>
      </c>
      <c r="D79" s="389">
        <v>4680115881433</v>
      </c>
      <c r="E79" s="390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82">
        <v>0</v>
      </c>
      <c r="Y79" s="383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06"/>
      <c r="B80" s="400"/>
      <c r="C80" s="400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N80" s="400"/>
      <c r="O80" s="407"/>
      <c r="P80" s="396" t="s">
        <v>69</v>
      </c>
      <c r="Q80" s="397"/>
      <c r="R80" s="397"/>
      <c r="S80" s="397"/>
      <c r="T80" s="397"/>
      <c r="U80" s="397"/>
      <c r="V80" s="398"/>
      <c r="W80" s="37" t="s">
        <v>70</v>
      </c>
      <c r="X80" s="384">
        <f>IFERROR(X78/H78,"0")+IFERROR(X79/H79,"0")</f>
        <v>9.2592592592592595</v>
      </c>
      <c r="Y80" s="384">
        <f>IFERROR(Y78/H78,"0")+IFERROR(Y79/H79,"0")</f>
        <v>10</v>
      </c>
      <c r="Z80" s="384">
        <f>IFERROR(IF(Z78="",0,Z78),"0")+IFERROR(IF(Z79="",0,Z79),"0")</f>
        <v>0.21749999999999997</v>
      </c>
      <c r="AA80" s="385"/>
      <c r="AB80" s="385"/>
      <c r="AC80" s="385"/>
    </row>
    <row r="81" spans="1:68" x14ac:dyDescent="0.2">
      <c r="A81" s="400"/>
      <c r="B81" s="400"/>
      <c r="C81" s="400"/>
      <c r="D81" s="400"/>
      <c r="E81" s="400"/>
      <c r="F81" s="400"/>
      <c r="G81" s="400"/>
      <c r="H81" s="400"/>
      <c r="I81" s="400"/>
      <c r="J81" s="400"/>
      <c r="K81" s="400"/>
      <c r="L81" s="400"/>
      <c r="M81" s="400"/>
      <c r="N81" s="400"/>
      <c r="O81" s="407"/>
      <c r="P81" s="396" t="s">
        <v>69</v>
      </c>
      <c r="Q81" s="397"/>
      <c r="R81" s="397"/>
      <c r="S81" s="397"/>
      <c r="T81" s="397"/>
      <c r="U81" s="397"/>
      <c r="V81" s="398"/>
      <c r="W81" s="37" t="s">
        <v>68</v>
      </c>
      <c r="X81" s="384">
        <f>IFERROR(SUM(X78:X79),"0")</f>
        <v>100</v>
      </c>
      <c r="Y81" s="384">
        <f>IFERROR(SUM(Y78:Y79),"0")</f>
        <v>108</v>
      </c>
      <c r="Z81" s="37"/>
      <c r="AA81" s="385"/>
      <c r="AB81" s="385"/>
      <c r="AC81" s="385"/>
    </row>
    <row r="82" spans="1:68" ht="14.25" customHeight="1" x14ac:dyDescent="0.25">
      <c r="A82" s="399" t="s">
        <v>63</v>
      </c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00"/>
      <c r="O82" s="400"/>
      <c r="P82" s="400"/>
      <c r="Q82" s="400"/>
      <c r="R82" s="400"/>
      <c r="S82" s="400"/>
      <c r="T82" s="400"/>
      <c r="U82" s="400"/>
      <c r="V82" s="400"/>
      <c r="W82" s="400"/>
      <c r="X82" s="400"/>
      <c r="Y82" s="400"/>
      <c r="Z82" s="400"/>
      <c r="AA82" s="374"/>
      <c r="AB82" s="374"/>
      <c r="AC82" s="374"/>
    </row>
    <row r="83" spans="1:68" ht="16.5" customHeight="1" x14ac:dyDescent="0.25">
      <c r="A83" s="54" t="s">
        <v>156</v>
      </c>
      <c r="B83" s="54" t="s">
        <v>157</v>
      </c>
      <c r="C83" s="31">
        <v>4301031242</v>
      </c>
      <c r="D83" s="389">
        <v>4680115885066</v>
      </c>
      <c r="E83" s="390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7" t="s">
        <v>158</v>
      </c>
      <c r="Q83" s="387"/>
      <c r="R83" s="387"/>
      <c r="S83" s="387"/>
      <c r="T83" s="388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customHeight="1" x14ac:dyDescent="0.25">
      <c r="A84" s="54" t="s">
        <v>160</v>
      </c>
      <c r="B84" s="54" t="s">
        <v>161</v>
      </c>
      <c r="C84" s="31">
        <v>4301031243</v>
      </c>
      <c r="D84" s="389">
        <v>4680115885073</v>
      </c>
      <c r="E84" s="390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2" t="s">
        <v>162</v>
      </c>
      <c r="Q84" s="387"/>
      <c r="R84" s="387"/>
      <c r="S84" s="387"/>
      <c r="T84" s="388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163</v>
      </c>
      <c r="B85" s="54" t="s">
        <v>164</v>
      </c>
      <c r="C85" s="31">
        <v>4301031240</v>
      </c>
      <c r="D85" s="389">
        <v>4680115885042</v>
      </c>
      <c r="E85" s="390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8" t="s">
        <v>165</v>
      </c>
      <c r="Q85" s="387"/>
      <c r="R85" s="387"/>
      <c r="S85" s="387"/>
      <c r="T85" s="388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166</v>
      </c>
      <c r="B86" s="54" t="s">
        <v>167</v>
      </c>
      <c r="C86" s="31">
        <v>4301031241</v>
      </c>
      <c r="D86" s="389">
        <v>4680115885059</v>
      </c>
      <c r="E86" s="390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8" t="s">
        <v>168</v>
      </c>
      <c r="Q86" s="387"/>
      <c r="R86" s="387"/>
      <c r="S86" s="387"/>
      <c r="T86" s="388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169</v>
      </c>
      <c r="B87" s="54" t="s">
        <v>170</v>
      </c>
      <c r="C87" s="31">
        <v>4301031315</v>
      </c>
      <c r="D87" s="389">
        <v>4680115885080</v>
      </c>
      <c r="E87" s="390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596" t="s">
        <v>171</v>
      </c>
      <c r="Q87" s="387"/>
      <c r="R87" s="387"/>
      <c r="S87" s="387"/>
      <c r="T87" s="388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172</v>
      </c>
      <c r="B88" s="54" t="s">
        <v>173</v>
      </c>
      <c r="C88" s="31">
        <v>4301031316</v>
      </c>
      <c r="D88" s="389">
        <v>4680115885097</v>
      </c>
      <c r="E88" s="390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">
        <v>174</v>
      </c>
      <c r="Q88" s="387"/>
      <c r="R88" s="387"/>
      <c r="S88" s="387"/>
      <c r="T88" s="388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06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00"/>
      <c r="O89" s="407"/>
      <c r="P89" s="396" t="s">
        <v>69</v>
      </c>
      <c r="Q89" s="397"/>
      <c r="R89" s="397"/>
      <c r="S89" s="397"/>
      <c r="T89" s="397"/>
      <c r="U89" s="397"/>
      <c r="V89" s="398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x14ac:dyDescent="0.2">
      <c r="A90" s="400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07"/>
      <c r="P90" s="396" t="s">
        <v>69</v>
      </c>
      <c r="Q90" s="397"/>
      <c r="R90" s="397"/>
      <c r="S90" s="397"/>
      <c r="T90" s="397"/>
      <c r="U90" s="397"/>
      <c r="V90" s="398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customHeight="1" x14ac:dyDescent="0.25">
      <c r="A91" s="399" t="s">
        <v>71</v>
      </c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0"/>
      <c r="S91" s="400"/>
      <c r="T91" s="400"/>
      <c r="U91" s="400"/>
      <c r="V91" s="400"/>
      <c r="W91" s="400"/>
      <c r="X91" s="400"/>
      <c r="Y91" s="400"/>
      <c r="Z91" s="400"/>
      <c r="AA91" s="374"/>
      <c r="AB91" s="374"/>
      <c r="AC91" s="374"/>
    </row>
    <row r="92" spans="1:68" ht="16.5" customHeight="1" x14ac:dyDescent="0.25">
      <c r="A92" s="54" t="s">
        <v>175</v>
      </c>
      <c r="B92" s="54" t="s">
        <v>176</v>
      </c>
      <c r="C92" s="31">
        <v>4301051827</v>
      </c>
      <c r="D92" s="389">
        <v>4680115884403</v>
      </c>
      <c r="E92" s="390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2" t="s">
        <v>177</v>
      </c>
      <c r="Q92" s="387"/>
      <c r="R92" s="387"/>
      <c r="S92" s="387"/>
      <c r="T92" s="388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178</v>
      </c>
      <c r="B93" s="54" t="s">
        <v>179</v>
      </c>
      <c r="C93" s="31">
        <v>4301051837</v>
      </c>
      <c r="D93" s="389">
        <v>4680115884311</v>
      </c>
      <c r="E93" s="390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1" t="s">
        <v>180</v>
      </c>
      <c r="Q93" s="387"/>
      <c r="R93" s="387"/>
      <c r="S93" s="387"/>
      <c r="T93" s="388"/>
      <c r="U93" s="34"/>
      <c r="V93" s="34"/>
      <c r="W93" s="35" t="s">
        <v>68</v>
      </c>
      <c r="X93" s="382">
        <v>0</v>
      </c>
      <c r="Y93" s="383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06"/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00"/>
      <c r="O94" s="407"/>
      <c r="P94" s="396" t="s">
        <v>69</v>
      </c>
      <c r="Q94" s="397"/>
      <c r="R94" s="397"/>
      <c r="S94" s="397"/>
      <c r="T94" s="397"/>
      <c r="U94" s="397"/>
      <c r="V94" s="398"/>
      <c r="W94" s="37" t="s">
        <v>70</v>
      </c>
      <c r="X94" s="384">
        <f>IFERROR(X92/H92,"0")+IFERROR(X93/H93,"0")</f>
        <v>0</v>
      </c>
      <c r="Y94" s="384">
        <f>IFERROR(Y92/H92,"0")+IFERROR(Y93/H93,"0")</f>
        <v>0</v>
      </c>
      <c r="Z94" s="384">
        <f>IFERROR(IF(Z92="",0,Z92),"0")+IFERROR(IF(Z93="",0,Z93),"0")</f>
        <v>0</v>
      </c>
      <c r="AA94" s="385"/>
      <c r="AB94" s="385"/>
      <c r="AC94" s="385"/>
    </row>
    <row r="95" spans="1:68" x14ac:dyDescent="0.2">
      <c r="A95" s="400"/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7"/>
      <c r="P95" s="396" t="s">
        <v>69</v>
      </c>
      <c r="Q95" s="397"/>
      <c r="R95" s="397"/>
      <c r="S95" s="397"/>
      <c r="T95" s="397"/>
      <c r="U95" s="397"/>
      <c r="V95" s="398"/>
      <c r="W95" s="37" t="s">
        <v>68</v>
      </c>
      <c r="X95" s="384">
        <f>IFERROR(SUM(X92:X93),"0")</f>
        <v>0</v>
      </c>
      <c r="Y95" s="384">
        <f>IFERROR(SUM(Y92:Y93),"0")</f>
        <v>0</v>
      </c>
      <c r="Z95" s="37"/>
      <c r="AA95" s="385"/>
      <c r="AB95" s="385"/>
      <c r="AC95" s="385"/>
    </row>
    <row r="96" spans="1:68" ht="14.25" customHeight="1" x14ac:dyDescent="0.25">
      <c r="A96" s="399" t="s">
        <v>181</v>
      </c>
      <c r="B96" s="400"/>
      <c r="C96" s="400"/>
      <c r="D96" s="400"/>
      <c r="E96" s="400"/>
      <c r="F96" s="400"/>
      <c r="G96" s="400"/>
      <c r="H96" s="400"/>
      <c r="I96" s="400"/>
      <c r="J96" s="400"/>
      <c r="K96" s="400"/>
      <c r="L96" s="400"/>
      <c r="M96" s="400"/>
      <c r="N96" s="400"/>
      <c r="O96" s="400"/>
      <c r="P96" s="400"/>
      <c r="Q96" s="400"/>
      <c r="R96" s="400"/>
      <c r="S96" s="400"/>
      <c r="T96" s="400"/>
      <c r="U96" s="400"/>
      <c r="V96" s="400"/>
      <c r="W96" s="400"/>
      <c r="X96" s="400"/>
      <c r="Y96" s="400"/>
      <c r="Z96" s="400"/>
      <c r="AA96" s="374"/>
      <c r="AB96" s="374"/>
      <c r="AC96" s="374"/>
    </row>
    <row r="97" spans="1:68" ht="27" customHeight="1" x14ac:dyDescent="0.25">
      <c r="A97" s="54" t="s">
        <v>182</v>
      </c>
      <c r="B97" s="54" t="s">
        <v>183</v>
      </c>
      <c r="C97" s="31">
        <v>4301060366</v>
      </c>
      <c r="D97" s="389">
        <v>4680115881532</v>
      </c>
      <c r="E97" s="390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4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182</v>
      </c>
      <c r="B98" s="54" t="s">
        <v>184</v>
      </c>
      <c r="C98" s="31">
        <v>4301060371</v>
      </c>
      <c r="D98" s="389">
        <v>4680115881532</v>
      </c>
      <c r="E98" s="390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82">
        <v>0</v>
      </c>
      <c r="Y98" s="383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185</v>
      </c>
      <c r="B99" s="54" t="s">
        <v>186</v>
      </c>
      <c r="C99" s="31">
        <v>4301060351</v>
      </c>
      <c r="D99" s="389">
        <v>4680115881464</v>
      </c>
      <c r="E99" s="390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82">
        <v>0</v>
      </c>
      <c r="Y99" s="383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06"/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00"/>
      <c r="O100" s="407"/>
      <c r="P100" s="396" t="s">
        <v>69</v>
      </c>
      <c r="Q100" s="397"/>
      <c r="R100" s="397"/>
      <c r="S100" s="397"/>
      <c r="T100" s="397"/>
      <c r="U100" s="397"/>
      <c r="V100" s="398"/>
      <c r="W100" s="37" t="s">
        <v>70</v>
      </c>
      <c r="X100" s="384">
        <f>IFERROR(X97/H97,"0")+IFERROR(X98/H98,"0")+IFERROR(X99/H99,"0")</f>
        <v>0</v>
      </c>
      <c r="Y100" s="384">
        <f>IFERROR(Y97/H97,"0")+IFERROR(Y98/H98,"0")+IFERROR(Y99/H99,"0")</f>
        <v>0</v>
      </c>
      <c r="Z100" s="384">
        <f>IFERROR(IF(Z97="",0,Z97),"0")+IFERROR(IF(Z98="",0,Z98),"0")+IFERROR(IF(Z99="",0,Z99),"0")</f>
        <v>0</v>
      </c>
      <c r="AA100" s="385"/>
      <c r="AB100" s="385"/>
      <c r="AC100" s="385"/>
    </row>
    <row r="101" spans="1:68" x14ac:dyDescent="0.2">
      <c r="A101" s="400"/>
      <c r="B101" s="400"/>
      <c r="C101" s="400"/>
      <c r="D101" s="400"/>
      <c r="E101" s="400"/>
      <c r="F101" s="400"/>
      <c r="G101" s="400"/>
      <c r="H101" s="400"/>
      <c r="I101" s="400"/>
      <c r="J101" s="400"/>
      <c r="K101" s="400"/>
      <c r="L101" s="400"/>
      <c r="M101" s="400"/>
      <c r="N101" s="400"/>
      <c r="O101" s="407"/>
      <c r="P101" s="396" t="s">
        <v>69</v>
      </c>
      <c r="Q101" s="397"/>
      <c r="R101" s="397"/>
      <c r="S101" s="397"/>
      <c r="T101" s="397"/>
      <c r="U101" s="397"/>
      <c r="V101" s="398"/>
      <c r="W101" s="37" t="s">
        <v>68</v>
      </c>
      <c r="X101" s="384">
        <f>IFERROR(SUM(X97:X99),"0")</f>
        <v>0</v>
      </c>
      <c r="Y101" s="384">
        <f>IFERROR(SUM(Y97:Y99),"0")</f>
        <v>0</v>
      </c>
      <c r="Z101" s="37"/>
      <c r="AA101" s="385"/>
      <c r="AB101" s="385"/>
      <c r="AC101" s="385"/>
    </row>
    <row r="102" spans="1:68" ht="16.5" customHeight="1" x14ac:dyDescent="0.25">
      <c r="A102" s="469" t="s">
        <v>187</v>
      </c>
      <c r="B102" s="400"/>
      <c r="C102" s="400"/>
      <c r="D102" s="400"/>
      <c r="E102" s="400"/>
      <c r="F102" s="400"/>
      <c r="G102" s="400"/>
      <c r="H102" s="400"/>
      <c r="I102" s="400"/>
      <c r="J102" s="400"/>
      <c r="K102" s="400"/>
      <c r="L102" s="400"/>
      <c r="M102" s="400"/>
      <c r="N102" s="400"/>
      <c r="O102" s="400"/>
      <c r="P102" s="400"/>
      <c r="Q102" s="400"/>
      <c r="R102" s="400"/>
      <c r="S102" s="400"/>
      <c r="T102" s="400"/>
      <c r="U102" s="400"/>
      <c r="V102" s="400"/>
      <c r="W102" s="400"/>
      <c r="X102" s="400"/>
      <c r="Y102" s="400"/>
      <c r="Z102" s="400"/>
      <c r="AA102" s="376"/>
      <c r="AB102" s="376"/>
      <c r="AC102" s="376"/>
    </row>
    <row r="103" spans="1:68" ht="14.25" customHeight="1" x14ac:dyDescent="0.25">
      <c r="A103" s="399" t="s">
        <v>110</v>
      </c>
      <c r="B103" s="400"/>
      <c r="C103" s="400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00"/>
      <c r="O103" s="400"/>
      <c r="P103" s="400"/>
      <c r="Q103" s="400"/>
      <c r="R103" s="400"/>
      <c r="S103" s="400"/>
      <c r="T103" s="400"/>
      <c r="U103" s="400"/>
      <c r="V103" s="400"/>
      <c r="W103" s="400"/>
      <c r="X103" s="400"/>
      <c r="Y103" s="400"/>
      <c r="Z103" s="400"/>
      <c r="AA103" s="374"/>
      <c r="AB103" s="374"/>
      <c r="AC103" s="374"/>
    </row>
    <row r="104" spans="1:68" ht="27" customHeight="1" x14ac:dyDescent="0.25">
      <c r="A104" s="54" t="s">
        <v>188</v>
      </c>
      <c r="B104" s="54" t="s">
        <v>189</v>
      </c>
      <c r="C104" s="31">
        <v>4301011468</v>
      </c>
      <c r="D104" s="389">
        <v>4680115881327</v>
      </c>
      <c r="E104" s="390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82">
        <v>80</v>
      </c>
      <c r="Y104" s="383">
        <f>IFERROR(IF(X104="",0,CEILING((X104/$H104),1)*$H104),"")</f>
        <v>86.4</v>
      </c>
      <c r="Z104" s="36">
        <f>IFERROR(IF(Y104=0,"",ROUNDUP(Y104/H104,0)*0.02175),"")</f>
        <v>0.17399999999999999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83.555555555555543</v>
      </c>
      <c r="BN104" s="64">
        <f>IFERROR(Y104*I104/H104,"0")</f>
        <v>90.24</v>
      </c>
      <c r="BO104" s="64">
        <f>IFERROR(1/J104*(X104/H104),"0")</f>
        <v>0.13227513227513224</v>
      </c>
      <c r="BP104" s="64">
        <f>IFERROR(1/J104*(Y104/H104),"0")</f>
        <v>0.14285714285714285</v>
      </c>
    </row>
    <row r="105" spans="1:68" ht="16.5" customHeight="1" x14ac:dyDescent="0.25">
      <c r="A105" s="54" t="s">
        <v>190</v>
      </c>
      <c r="B105" s="54" t="s">
        <v>191</v>
      </c>
      <c r="C105" s="31">
        <v>4301011476</v>
      </c>
      <c r="D105" s="389">
        <v>4680115881518</v>
      </c>
      <c r="E105" s="390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192</v>
      </c>
      <c r="B106" s="54" t="s">
        <v>193</v>
      </c>
      <c r="C106" s="31">
        <v>4301012007</v>
      </c>
      <c r="D106" s="389">
        <v>4680115881303</v>
      </c>
      <c r="E106" s="390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79" t="s">
        <v>194</v>
      </c>
      <c r="Q106" s="387"/>
      <c r="R106" s="387"/>
      <c r="S106" s="387"/>
      <c r="T106" s="388"/>
      <c r="U106" s="34"/>
      <c r="V106" s="34"/>
      <c r="W106" s="35" t="s">
        <v>68</v>
      </c>
      <c r="X106" s="382">
        <v>25</v>
      </c>
      <c r="Y106" s="383">
        <f>IFERROR(IF(X106="",0,CEILING((X106/$H106),1)*$H106),"")</f>
        <v>27</v>
      </c>
      <c r="Z106" s="36">
        <f>IFERROR(IF(Y106=0,"",ROUNDUP(Y106/H106,0)*0.00937),"")</f>
        <v>5.6219999999999999E-2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26.166666666666668</v>
      </c>
      <c r="BN106" s="64">
        <f>IFERROR(Y106*I106/H106,"0")</f>
        <v>28.26</v>
      </c>
      <c r="BO106" s="64">
        <f>IFERROR(1/J106*(X106/H106),"0")</f>
        <v>4.6296296296296294E-2</v>
      </c>
      <c r="BP106" s="64">
        <f>IFERROR(1/J106*(Y106/H106),"0")</f>
        <v>0.05</v>
      </c>
    </row>
    <row r="107" spans="1:68" x14ac:dyDescent="0.2">
      <c r="A107" s="406"/>
      <c r="B107" s="400"/>
      <c r="C107" s="400"/>
      <c r="D107" s="400"/>
      <c r="E107" s="400"/>
      <c r="F107" s="400"/>
      <c r="G107" s="400"/>
      <c r="H107" s="400"/>
      <c r="I107" s="400"/>
      <c r="J107" s="400"/>
      <c r="K107" s="400"/>
      <c r="L107" s="400"/>
      <c r="M107" s="400"/>
      <c r="N107" s="400"/>
      <c r="O107" s="407"/>
      <c r="P107" s="396" t="s">
        <v>69</v>
      </c>
      <c r="Q107" s="397"/>
      <c r="R107" s="397"/>
      <c r="S107" s="397"/>
      <c r="T107" s="397"/>
      <c r="U107" s="397"/>
      <c r="V107" s="398"/>
      <c r="W107" s="37" t="s">
        <v>70</v>
      </c>
      <c r="X107" s="384">
        <f>IFERROR(X104/H104,"0")+IFERROR(X105/H105,"0")+IFERROR(X106/H106,"0")</f>
        <v>12.962962962962962</v>
      </c>
      <c r="Y107" s="384">
        <f>IFERROR(Y104/H104,"0")+IFERROR(Y105/H105,"0")+IFERROR(Y106/H106,"0")</f>
        <v>14</v>
      </c>
      <c r="Z107" s="384">
        <f>IFERROR(IF(Z104="",0,Z104),"0")+IFERROR(IF(Z105="",0,Z105),"0")+IFERROR(IF(Z106="",0,Z106),"0")</f>
        <v>0.23021999999999998</v>
      </c>
      <c r="AA107" s="385"/>
      <c r="AB107" s="385"/>
      <c r="AC107" s="385"/>
    </row>
    <row r="108" spans="1:68" x14ac:dyDescent="0.2">
      <c r="A108" s="400"/>
      <c r="B108" s="400"/>
      <c r="C108" s="400"/>
      <c r="D108" s="400"/>
      <c r="E108" s="400"/>
      <c r="F108" s="400"/>
      <c r="G108" s="400"/>
      <c r="H108" s="400"/>
      <c r="I108" s="400"/>
      <c r="J108" s="400"/>
      <c r="K108" s="400"/>
      <c r="L108" s="400"/>
      <c r="M108" s="400"/>
      <c r="N108" s="400"/>
      <c r="O108" s="407"/>
      <c r="P108" s="396" t="s">
        <v>69</v>
      </c>
      <c r="Q108" s="397"/>
      <c r="R108" s="397"/>
      <c r="S108" s="397"/>
      <c r="T108" s="397"/>
      <c r="U108" s="397"/>
      <c r="V108" s="398"/>
      <c r="W108" s="37" t="s">
        <v>68</v>
      </c>
      <c r="X108" s="384">
        <f>IFERROR(SUM(X104:X106),"0")</f>
        <v>105</v>
      </c>
      <c r="Y108" s="384">
        <f>IFERROR(SUM(Y104:Y106),"0")</f>
        <v>113.4</v>
      </c>
      <c r="Z108" s="37"/>
      <c r="AA108" s="385"/>
      <c r="AB108" s="385"/>
      <c r="AC108" s="385"/>
    </row>
    <row r="109" spans="1:68" ht="14.25" customHeight="1" x14ac:dyDescent="0.25">
      <c r="A109" s="399" t="s">
        <v>71</v>
      </c>
      <c r="B109" s="400"/>
      <c r="C109" s="400"/>
      <c r="D109" s="400"/>
      <c r="E109" s="400"/>
      <c r="F109" s="400"/>
      <c r="G109" s="400"/>
      <c r="H109" s="400"/>
      <c r="I109" s="400"/>
      <c r="J109" s="400"/>
      <c r="K109" s="400"/>
      <c r="L109" s="400"/>
      <c r="M109" s="400"/>
      <c r="N109" s="400"/>
      <c r="O109" s="400"/>
      <c r="P109" s="400"/>
      <c r="Q109" s="400"/>
      <c r="R109" s="400"/>
      <c r="S109" s="400"/>
      <c r="T109" s="400"/>
      <c r="U109" s="400"/>
      <c r="V109" s="400"/>
      <c r="W109" s="400"/>
      <c r="X109" s="400"/>
      <c r="Y109" s="400"/>
      <c r="Z109" s="400"/>
      <c r="AA109" s="374"/>
      <c r="AB109" s="374"/>
      <c r="AC109" s="374"/>
    </row>
    <row r="110" spans="1:68" ht="27" customHeight="1" x14ac:dyDescent="0.25">
      <c r="A110" s="54" t="s">
        <v>195</v>
      </c>
      <c r="B110" s="54" t="s">
        <v>196</v>
      </c>
      <c r="C110" s="31">
        <v>4301051437</v>
      </c>
      <c r="D110" s="389">
        <v>4607091386967</v>
      </c>
      <c r="E110" s="390"/>
      <c r="F110" s="381">
        <v>1.35</v>
      </c>
      <c r="G110" s="32">
        <v>6</v>
      </c>
      <c r="H110" s="381">
        <v>8.1</v>
      </c>
      <c r="I110" s="381">
        <v>8.6639999999999997</v>
      </c>
      <c r="J110" s="32">
        <v>56</v>
      </c>
      <c r="K110" s="32" t="s">
        <v>113</v>
      </c>
      <c r="L110" s="32"/>
      <c r="M110" s="33" t="s">
        <v>116</v>
      </c>
      <c r="N110" s="33"/>
      <c r="O110" s="32">
        <v>45</v>
      </c>
      <c r="P110" s="7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82">
        <v>0</v>
      </c>
      <c r="Y110" s="383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195</v>
      </c>
      <c r="B111" s="54" t="s">
        <v>197</v>
      </c>
      <c r="C111" s="31">
        <v>4301051543</v>
      </c>
      <c r="D111" s="389">
        <v>4607091386967</v>
      </c>
      <c r="E111" s="390"/>
      <c r="F111" s="381">
        <v>1.4</v>
      </c>
      <c r="G111" s="32">
        <v>6</v>
      </c>
      <c r="H111" s="381">
        <v>8.4</v>
      </c>
      <c r="I111" s="381">
        <v>8.9640000000000004</v>
      </c>
      <c r="J111" s="32">
        <v>56</v>
      </c>
      <c r="K111" s="32" t="s">
        <v>113</v>
      </c>
      <c r="L111" s="32"/>
      <c r="M111" s="33" t="s">
        <v>67</v>
      </c>
      <c r="N111" s="33"/>
      <c r="O111" s="32">
        <v>45</v>
      </c>
      <c r="P111" s="69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82">
        <v>60</v>
      </c>
      <c r="Y111" s="383">
        <f>IFERROR(IF(X111="",0,CEILING((X111/$H111),1)*$H111),"")</f>
        <v>67.2</v>
      </c>
      <c r="Z111" s="36">
        <f>IFERROR(IF(Y111=0,"",ROUNDUP(Y111/H111,0)*0.02175),"")</f>
        <v>0.17399999999999999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64.028571428571425</v>
      </c>
      <c r="BN111" s="64">
        <f>IFERROR(Y111*I111/H111,"0")</f>
        <v>71.712000000000003</v>
      </c>
      <c r="BO111" s="64">
        <f>IFERROR(1/J111*(X111/H111),"0")</f>
        <v>0.12755102040816324</v>
      </c>
      <c r="BP111" s="64">
        <f>IFERROR(1/J111*(Y111/H111),"0")</f>
        <v>0.14285714285714285</v>
      </c>
    </row>
    <row r="112" spans="1:68" ht="27" customHeight="1" x14ac:dyDescent="0.25">
      <c r="A112" s="54" t="s">
        <v>198</v>
      </c>
      <c r="B112" s="54" t="s">
        <v>199</v>
      </c>
      <c r="C112" s="31">
        <v>4301051436</v>
      </c>
      <c r="D112" s="389">
        <v>4607091385731</v>
      </c>
      <c r="E112" s="390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82">
        <v>9</v>
      </c>
      <c r="Y112" s="383">
        <f>IFERROR(IF(X112="",0,CEILING((X112/$H112),1)*$H112),"")</f>
        <v>10.8</v>
      </c>
      <c r="Z112" s="36">
        <f>IFERROR(IF(Y112=0,"",ROUNDUP(Y112/H112,0)*0.00753),"")</f>
        <v>3.0120000000000001E-2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9.9066666666666663</v>
      </c>
      <c r="BN112" s="64">
        <f>IFERROR(Y112*I112/H112,"0")</f>
        <v>11.888</v>
      </c>
      <c r="BO112" s="64">
        <f>IFERROR(1/J112*(X112/H112),"0")</f>
        <v>2.1367521367521364E-2</v>
      </c>
      <c r="BP112" s="64">
        <f>IFERROR(1/J112*(Y112/H112),"0")</f>
        <v>2.564102564102564E-2</v>
      </c>
    </row>
    <row r="113" spans="1:68" ht="16.5" customHeight="1" x14ac:dyDescent="0.25">
      <c r="A113" s="54" t="s">
        <v>200</v>
      </c>
      <c r="B113" s="54" t="s">
        <v>201</v>
      </c>
      <c r="C113" s="31">
        <v>4301051438</v>
      </c>
      <c r="D113" s="389">
        <v>4680115880894</v>
      </c>
      <c r="E113" s="390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202</v>
      </c>
      <c r="B114" s="54" t="s">
        <v>203</v>
      </c>
      <c r="C114" s="31">
        <v>4301051439</v>
      </c>
      <c r="D114" s="389">
        <v>4680115880214</v>
      </c>
      <c r="E114" s="390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82">
        <v>0</v>
      </c>
      <c r="Y114" s="383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6"/>
      <c r="B115" s="400"/>
      <c r="C115" s="400"/>
      <c r="D115" s="400"/>
      <c r="E115" s="400"/>
      <c r="F115" s="400"/>
      <c r="G115" s="400"/>
      <c r="H115" s="400"/>
      <c r="I115" s="400"/>
      <c r="J115" s="400"/>
      <c r="K115" s="400"/>
      <c r="L115" s="400"/>
      <c r="M115" s="400"/>
      <c r="N115" s="400"/>
      <c r="O115" s="407"/>
      <c r="P115" s="396" t="s">
        <v>69</v>
      </c>
      <c r="Q115" s="397"/>
      <c r="R115" s="397"/>
      <c r="S115" s="397"/>
      <c r="T115" s="397"/>
      <c r="U115" s="397"/>
      <c r="V115" s="398"/>
      <c r="W115" s="37" t="s">
        <v>70</v>
      </c>
      <c r="X115" s="384">
        <f>IFERROR(X110/H110,"0")+IFERROR(X111/H111,"0")+IFERROR(X112/H112,"0")+IFERROR(X113/H113,"0")+IFERROR(X114/H114,"0")</f>
        <v>10.476190476190474</v>
      </c>
      <c r="Y115" s="384">
        <f>IFERROR(Y110/H110,"0")+IFERROR(Y111/H111,"0")+IFERROR(Y112/H112,"0")+IFERROR(Y113/H113,"0")+IFERROR(Y114/H114,"0")</f>
        <v>12</v>
      </c>
      <c r="Z115" s="384">
        <f>IFERROR(IF(Z110="",0,Z110),"0")+IFERROR(IF(Z111="",0,Z111),"0")+IFERROR(IF(Z112="",0,Z112),"0")+IFERROR(IF(Z113="",0,Z113),"0")+IFERROR(IF(Z114="",0,Z114),"0")</f>
        <v>0.20412</v>
      </c>
      <c r="AA115" s="385"/>
      <c r="AB115" s="385"/>
      <c r="AC115" s="385"/>
    </row>
    <row r="116" spans="1:68" x14ac:dyDescent="0.2">
      <c r="A116" s="400"/>
      <c r="B116" s="400"/>
      <c r="C116" s="400"/>
      <c r="D116" s="400"/>
      <c r="E116" s="400"/>
      <c r="F116" s="400"/>
      <c r="G116" s="400"/>
      <c r="H116" s="400"/>
      <c r="I116" s="400"/>
      <c r="J116" s="400"/>
      <c r="K116" s="400"/>
      <c r="L116" s="400"/>
      <c r="M116" s="400"/>
      <c r="N116" s="400"/>
      <c r="O116" s="407"/>
      <c r="P116" s="396" t="s">
        <v>69</v>
      </c>
      <c r="Q116" s="397"/>
      <c r="R116" s="397"/>
      <c r="S116" s="397"/>
      <c r="T116" s="397"/>
      <c r="U116" s="397"/>
      <c r="V116" s="398"/>
      <c r="W116" s="37" t="s">
        <v>68</v>
      </c>
      <c r="X116" s="384">
        <f>IFERROR(SUM(X110:X114),"0")</f>
        <v>69</v>
      </c>
      <c r="Y116" s="384">
        <f>IFERROR(SUM(Y110:Y114),"0")</f>
        <v>78</v>
      </c>
      <c r="Z116" s="37"/>
      <c r="AA116" s="385"/>
      <c r="AB116" s="385"/>
      <c r="AC116" s="385"/>
    </row>
    <row r="117" spans="1:68" ht="16.5" customHeight="1" x14ac:dyDescent="0.25">
      <c r="A117" s="469" t="s">
        <v>204</v>
      </c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00"/>
      <c r="O117" s="400"/>
      <c r="P117" s="400"/>
      <c r="Q117" s="400"/>
      <c r="R117" s="400"/>
      <c r="S117" s="400"/>
      <c r="T117" s="400"/>
      <c r="U117" s="400"/>
      <c r="V117" s="400"/>
      <c r="W117" s="400"/>
      <c r="X117" s="400"/>
      <c r="Y117" s="400"/>
      <c r="Z117" s="400"/>
      <c r="AA117" s="376"/>
      <c r="AB117" s="376"/>
      <c r="AC117" s="376"/>
    </row>
    <row r="118" spans="1:68" ht="14.25" customHeight="1" x14ac:dyDescent="0.25">
      <c r="A118" s="399" t="s">
        <v>110</v>
      </c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00"/>
      <c r="O118" s="400"/>
      <c r="P118" s="400"/>
      <c r="Q118" s="400"/>
      <c r="R118" s="400"/>
      <c r="S118" s="400"/>
      <c r="T118" s="400"/>
      <c r="U118" s="400"/>
      <c r="V118" s="400"/>
      <c r="W118" s="400"/>
      <c r="X118" s="400"/>
      <c r="Y118" s="400"/>
      <c r="Z118" s="400"/>
      <c r="AA118" s="374"/>
      <c r="AB118" s="374"/>
      <c r="AC118" s="374"/>
    </row>
    <row r="119" spans="1:68" ht="16.5" customHeight="1" x14ac:dyDescent="0.25">
      <c r="A119" s="54" t="s">
        <v>205</v>
      </c>
      <c r="B119" s="54" t="s">
        <v>206</v>
      </c>
      <c r="C119" s="31">
        <v>4301011514</v>
      </c>
      <c r="D119" s="389">
        <v>4680115882133</v>
      </c>
      <c r="E119" s="390"/>
      <c r="F119" s="381">
        <v>1.35</v>
      </c>
      <c r="G119" s="32">
        <v>8</v>
      </c>
      <c r="H119" s="381">
        <v>10.8</v>
      </c>
      <c r="I119" s="381">
        <v>11.28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82">
        <v>0</v>
      </c>
      <c r="Y119" s="383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205</v>
      </c>
      <c r="B120" s="54" t="s">
        <v>207</v>
      </c>
      <c r="C120" s="31">
        <v>4301011703</v>
      </c>
      <c r="D120" s="389">
        <v>4680115882133</v>
      </c>
      <c r="E120" s="390"/>
      <c r="F120" s="381">
        <v>1.4</v>
      </c>
      <c r="G120" s="32">
        <v>8</v>
      </c>
      <c r="H120" s="381">
        <v>11.2</v>
      </c>
      <c r="I120" s="381">
        <v>11.68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82">
        <v>0</v>
      </c>
      <c r="Y120" s="383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208</v>
      </c>
      <c r="B121" s="54" t="s">
        <v>209</v>
      </c>
      <c r="C121" s="31">
        <v>4301011417</v>
      </c>
      <c r="D121" s="389">
        <v>4680115880269</v>
      </c>
      <c r="E121" s="390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210</v>
      </c>
      <c r="B122" s="54" t="s">
        <v>211</v>
      </c>
      <c r="C122" s="31">
        <v>4301011415</v>
      </c>
      <c r="D122" s="389">
        <v>4680115880429</v>
      </c>
      <c r="E122" s="390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82">
        <v>0</v>
      </c>
      <c r="Y122" s="383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212</v>
      </c>
      <c r="B123" s="54" t="s">
        <v>213</v>
      </c>
      <c r="C123" s="31">
        <v>4301011462</v>
      </c>
      <c r="D123" s="389">
        <v>4680115881457</v>
      </c>
      <c r="E123" s="390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6"/>
      <c r="B124" s="400"/>
      <c r="C124" s="400"/>
      <c r="D124" s="400"/>
      <c r="E124" s="400"/>
      <c r="F124" s="400"/>
      <c r="G124" s="400"/>
      <c r="H124" s="400"/>
      <c r="I124" s="400"/>
      <c r="J124" s="400"/>
      <c r="K124" s="400"/>
      <c r="L124" s="400"/>
      <c r="M124" s="400"/>
      <c r="N124" s="400"/>
      <c r="O124" s="407"/>
      <c r="P124" s="396" t="s">
        <v>69</v>
      </c>
      <c r="Q124" s="397"/>
      <c r="R124" s="397"/>
      <c r="S124" s="397"/>
      <c r="T124" s="397"/>
      <c r="U124" s="397"/>
      <c r="V124" s="398"/>
      <c r="W124" s="37" t="s">
        <v>70</v>
      </c>
      <c r="X124" s="384">
        <f>IFERROR(X119/H119,"0")+IFERROR(X120/H120,"0")+IFERROR(X121/H121,"0")+IFERROR(X122/H122,"0")+IFERROR(X123/H123,"0")</f>
        <v>0</v>
      </c>
      <c r="Y124" s="384">
        <f>IFERROR(Y119/H119,"0")+IFERROR(Y120/H120,"0")+IFERROR(Y121/H121,"0")+IFERROR(Y122/H122,"0")+IFERROR(Y123/H123,"0")</f>
        <v>0</v>
      </c>
      <c r="Z124" s="384">
        <f>IFERROR(IF(Z119="",0,Z119),"0")+IFERROR(IF(Z120="",0,Z120),"0")+IFERROR(IF(Z121="",0,Z121),"0")+IFERROR(IF(Z122="",0,Z122),"0")+IFERROR(IF(Z123="",0,Z123),"0")</f>
        <v>0</v>
      </c>
      <c r="AA124" s="385"/>
      <c r="AB124" s="385"/>
      <c r="AC124" s="385"/>
    </row>
    <row r="125" spans="1:68" x14ac:dyDescent="0.2">
      <c r="A125" s="400"/>
      <c r="B125" s="400"/>
      <c r="C125" s="400"/>
      <c r="D125" s="400"/>
      <c r="E125" s="400"/>
      <c r="F125" s="400"/>
      <c r="G125" s="400"/>
      <c r="H125" s="400"/>
      <c r="I125" s="400"/>
      <c r="J125" s="400"/>
      <c r="K125" s="400"/>
      <c r="L125" s="400"/>
      <c r="M125" s="400"/>
      <c r="N125" s="400"/>
      <c r="O125" s="407"/>
      <c r="P125" s="396" t="s">
        <v>69</v>
      </c>
      <c r="Q125" s="397"/>
      <c r="R125" s="397"/>
      <c r="S125" s="397"/>
      <c r="T125" s="397"/>
      <c r="U125" s="397"/>
      <c r="V125" s="398"/>
      <c r="W125" s="37" t="s">
        <v>68</v>
      </c>
      <c r="X125" s="384">
        <f>IFERROR(SUM(X119:X123),"0")</f>
        <v>0</v>
      </c>
      <c r="Y125" s="384">
        <f>IFERROR(SUM(Y119:Y123),"0")</f>
        <v>0</v>
      </c>
      <c r="Z125" s="37"/>
      <c r="AA125" s="385"/>
      <c r="AB125" s="385"/>
      <c r="AC125" s="385"/>
    </row>
    <row r="126" spans="1:68" ht="14.25" customHeight="1" x14ac:dyDescent="0.25">
      <c r="A126" s="399" t="s">
        <v>151</v>
      </c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00"/>
      <c r="O126" s="400"/>
      <c r="P126" s="400"/>
      <c r="Q126" s="400"/>
      <c r="R126" s="400"/>
      <c r="S126" s="400"/>
      <c r="T126" s="400"/>
      <c r="U126" s="400"/>
      <c r="V126" s="400"/>
      <c r="W126" s="400"/>
      <c r="X126" s="400"/>
      <c r="Y126" s="400"/>
      <c r="Z126" s="400"/>
      <c r="AA126" s="374"/>
      <c r="AB126" s="374"/>
      <c r="AC126" s="374"/>
    </row>
    <row r="127" spans="1:68" ht="16.5" customHeight="1" x14ac:dyDescent="0.25">
      <c r="A127" s="54" t="s">
        <v>214</v>
      </c>
      <c r="B127" s="54" t="s">
        <v>215</v>
      </c>
      <c r="C127" s="31">
        <v>4301020235</v>
      </c>
      <c r="D127" s="389">
        <v>4680115881488</v>
      </c>
      <c r="E127" s="390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7"/>
      <c r="R127" s="387"/>
      <c r="S127" s="387"/>
      <c r="T127" s="388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216</v>
      </c>
      <c r="B128" s="54" t="s">
        <v>217</v>
      </c>
      <c r="C128" s="31">
        <v>4301020258</v>
      </c>
      <c r="D128" s="389">
        <v>4680115882775</v>
      </c>
      <c r="E128" s="390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7"/>
      <c r="R128" s="387"/>
      <c r="S128" s="387"/>
      <c r="T128" s="388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218</v>
      </c>
      <c r="B129" s="54" t="s">
        <v>219</v>
      </c>
      <c r="C129" s="31">
        <v>4301020217</v>
      </c>
      <c r="D129" s="389">
        <v>4680115880658</v>
      </c>
      <c r="E129" s="390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7"/>
      <c r="R129" s="387"/>
      <c r="S129" s="387"/>
      <c r="T129" s="38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406"/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0"/>
      <c r="O130" s="407"/>
      <c r="P130" s="396" t="s">
        <v>69</v>
      </c>
      <c r="Q130" s="397"/>
      <c r="R130" s="397"/>
      <c r="S130" s="397"/>
      <c r="T130" s="397"/>
      <c r="U130" s="397"/>
      <c r="V130" s="398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x14ac:dyDescent="0.2">
      <c r="A131" s="400"/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00"/>
      <c r="O131" s="407"/>
      <c r="P131" s="396" t="s">
        <v>69</v>
      </c>
      <c r="Q131" s="397"/>
      <c r="R131" s="397"/>
      <c r="S131" s="397"/>
      <c r="T131" s="397"/>
      <c r="U131" s="397"/>
      <c r="V131" s="398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customHeight="1" x14ac:dyDescent="0.25">
      <c r="A132" s="399" t="s">
        <v>71</v>
      </c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400"/>
      <c r="AA132" s="374"/>
      <c r="AB132" s="374"/>
      <c r="AC132" s="374"/>
    </row>
    <row r="133" spans="1:68" ht="16.5" customHeight="1" x14ac:dyDescent="0.25">
      <c r="A133" s="54" t="s">
        <v>220</v>
      </c>
      <c r="B133" s="54" t="s">
        <v>221</v>
      </c>
      <c r="C133" s="31">
        <v>4301051360</v>
      </c>
      <c r="D133" s="389">
        <v>4607091385168</v>
      </c>
      <c r="E133" s="390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7"/>
      <c r="R133" s="387"/>
      <c r="S133" s="387"/>
      <c r="T133" s="388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220</v>
      </c>
      <c r="B134" s="54" t="s">
        <v>222</v>
      </c>
      <c r="C134" s="31">
        <v>4301051612</v>
      </c>
      <c r="D134" s="389">
        <v>4607091385168</v>
      </c>
      <c r="E134" s="390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7"/>
      <c r="R134" s="387"/>
      <c r="S134" s="387"/>
      <c r="T134" s="388"/>
      <c r="U134" s="34"/>
      <c r="V134" s="34"/>
      <c r="W134" s="35" t="s">
        <v>68</v>
      </c>
      <c r="X134" s="382">
        <v>100</v>
      </c>
      <c r="Y134" s="383">
        <f t="shared" si="21"/>
        <v>100.80000000000001</v>
      </c>
      <c r="Z134" s="36">
        <f>IFERROR(IF(Y134=0,"",ROUNDUP(Y134/H134,0)*0.02175),"")</f>
        <v>0.26100000000000001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106.64285714285715</v>
      </c>
      <c r="BN134" s="64">
        <f t="shared" si="23"/>
        <v>107.49600000000001</v>
      </c>
      <c r="BO134" s="64">
        <f t="shared" si="24"/>
        <v>0.21258503401360543</v>
      </c>
      <c r="BP134" s="64">
        <f t="shared" si="25"/>
        <v>0.21428571428571427</v>
      </c>
    </row>
    <row r="135" spans="1:68" ht="16.5" customHeight="1" x14ac:dyDescent="0.25">
      <c r="A135" s="54" t="s">
        <v>223</v>
      </c>
      <c r="B135" s="54" t="s">
        <v>224</v>
      </c>
      <c r="C135" s="31">
        <v>4301051362</v>
      </c>
      <c r="D135" s="389">
        <v>4607091383256</v>
      </c>
      <c r="E135" s="390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225</v>
      </c>
      <c r="B136" s="54" t="s">
        <v>226</v>
      </c>
      <c r="C136" s="31">
        <v>4301051358</v>
      </c>
      <c r="D136" s="389">
        <v>4607091385748</v>
      </c>
      <c r="E136" s="390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7"/>
      <c r="R136" s="387"/>
      <c r="S136" s="387"/>
      <c r="T136" s="388"/>
      <c r="U136" s="34"/>
      <c r="V136" s="34"/>
      <c r="W136" s="35" t="s">
        <v>68</v>
      </c>
      <c r="X136" s="382">
        <v>9</v>
      </c>
      <c r="Y136" s="383">
        <f t="shared" si="21"/>
        <v>10.8</v>
      </c>
      <c r="Z136" s="36">
        <f>IFERROR(IF(Y136=0,"",ROUNDUP(Y136/H136,0)*0.00753),"")</f>
        <v>3.0120000000000001E-2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9.9066666666666663</v>
      </c>
      <c r="BN136" s="64">
        <f t="shared" si="23"/>
        <v>11.888</v>
      </c>
      <c r="BO136" s="64">
        <f t="shared" si="24"/>
        <v>2.1367521367521364E-2</v>
      </c>
      <c r="BP136" s="64">
        <f t="shared" si="25"/>
        <v>2.564102564102564E-2</v>
      </c>
    </row>
    <row r="137" spans="1:68" ht="16.5" customHeight="1" x14ac:dyDescent="0.25">
      <c r="A137" s="54" t="s">
        <v>227</v>
      </c>
      <c r="B137" s="54" t="s">
        <v>228</v>
      </c>
      <c r="C137" s="31">
        <v>4301051738</v>
      </c>
      <c r="D137" s="389">
        <v>4680115884533</v>
      </c>
      <c r="E137" s="390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7"/>
      <c r="R137" s="387"/>
      <c r="S137" s="387"/>
      <c r="T137" s="388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229</v>
      </c>
      <c r="B138" s="54" t="s">
        <v>230</v>
      </c>
      <c r="C138" s="31">
        <v>4301051480</v>
      </c>
      <c r="D138" s="389">
        <v>4680115882645</v>
      </c>
      <c r="E138" s="390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7"/>
      <c r="R138" s="387"/>
      <c r="S138" s="387"/>
      <c r="T138" s="388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406"/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7"/>
      <c r="P139" s="396" t="s">
        <v>69</v>
      </c>
      <c r="Q139" s="397"/>
      <c r="R139" s="397"/>
      <c r="S139" s="397"/>
      <c r="T139" s="397"/>
      <c r="U139" s="397"/>
      <c r="V139" s="398"/>
      <c r="W139" s="37" t="s">
        <v>70</v>
      </c>
      <c r="X139" s="384">
        <f>IFERROR(X133/H133,"0")+IFERROR(X134/H134,"0")+IFERROR(X135/H135,"0")+IFERROR(X136/H136,"0")+IFERROR(X137/H137,"0")+IFERROR(X138/H138,"0")</f>
        <v>15.238095238095237</v>
      </c>
      <c r="Y139" s="384">
        <f>IFERROR(Y133/H133,"0")+IFERROR(Y134/H134,"0")+IFERROR(Y135/H135,"0")+IFERROR(Y136/H136,"0")+IFERROR(Y137/H137,"0")+IFERROR(Y138/H138,"0")</f>
        <v>16</v>
      </c>
      <c r="Z139" s="384">
        <f>IFERROR(IF(Z133="",0,Z133),"0")+IFERROR(IF(Z134="",0,Z134),"0")+IFERROR(IF(Z135="",0,Z135),"0")+IFERROR(IF(Z136="",0,Z136),"0")+IFERROR(IF(Z137="",0,Z137),"0")+IFERROR(IF(Z138="",0,Z138),"0")</f>
        <v>0.29111999999999999</v>
      </c>
      <c r="AA139" s="385"/>
      <c r="AB139" s="385"/>
      <c r="AC139" s="385"/>
    </row>
    <row r="140" spans="1:68" x14ac:dyDescent="0.2">
      <c r="A140" s="400"/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00"/>
      <c r="O140" s="407"/>
      <c r="P140" s="396" t="s">
        <v>69</v>
      </c>
      <c r="Q140" s="397"/>
      <c r="R140" s="397"/>
      <c r="S140" s="397"/>
      <c r="T140" s="397"/>
      <c r="U140" s="397"/>
      <c r="V140" s="398"/>
      <c r="W140" s="37" t="s">
        <v>68</v>
      </c>
      <c r="X140" s="384">
        <f>IFERROR(SUM(X133:X138),"0")</f>
        <v>109</v>
      </c>
      <c r="Y140" s="384">
        <f>IFERROR(SUM(Y133:Y138),"0")</f>
        <v>111.60000000000001</v>
      </c>
      <c r="Z140" s="37"/>
      <c r="AA140" s="385"/>
      <c r="AB140" s="385"/>
      <c r="AC140" s="385"/>
    </row>
    <row r="141" spans="1:68" ht="14.25" customHeight="1" x14ac:dyDescent="0.25">
      <c r="A141" s="399" t="s">
        <v>181</v>
      </c>
      <c r="B141" s="400"/>
      <c r="C141" s="400"/>
      <c r="D141" s="400"/>
      <c r="E141" s="400"/>
      <c r="F141" s="400"/>
      <c r="G141" s="400"/>
      <c r="H141" s="400"/>
      <c r="I141" s="400"/>
      <c r="J141" s="400"/>
      <c r="K141" s="400"/>
      <c r="L141" s="400"/>
      <c r="M141" s="400"/>
      <c r="N141" s="400"/>
      <c r="O141" s="400"/>
      <c r="P141" s="400"/>
      <c r="Q141" s="400"/>
      <c r="R141" s="400"/>
      <c r="S141" s="400"/>
      <c r="T141" s="400"/>
      <c r="U141" s="400"/>
      <c r="V141" s="400"/>
      <c r="W141" s="400"/>
      <c r="X141" s="400"/>
      <c r="Y141" s="400"/>
      <c r="Z141" s="400"/>
      <c r="AA141" s="374"/>
      <c r="AB141" s="374"/>
      <c r="AC141" s="374"/>
    </row>
    <row r="142" spans="1:68" ht="27" customHeight="1" x14ac:dyDescent="0.25">
      <c r="A142" s="54" t="s">
        <v>231</v>
      </c>
      <c r="B142" s="54" t="s">
        <v>232</v>
      </c>
      <c r="C142" s="31">
        <v>4301060356</v>
      </c>
      <c r="D142" s="389">
        <v>4680115882652</v>
      </c>
      <c r="E142" s="390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7"/>
      <c r="R142" s="387"/>
      <c r="S142" s="387"/>
      <c r="T142" s="38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233</v>
      </c>
      <c r="B143" s="54" t="s">
        <v>234</v>
      </c>
      <c r="C143" s="31">
        <v>4301060309</v>
      </c>
      <c r="D143" s="389">
        <v>4680115880238</v>
      </c>
      <c r="E143" s="390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7"/>
      <c r="R143" s="387"/>
      <c r="S143" s="387"/>
      <c r="T143" s="388"/>
      <c r="U143" s="34"/>
      <c r="V143" s="34"/>
      <c r="W143" s="35" t="s">
        <v>68</v>
      </c>
      <c r="X143" s="382">
        <v>0</v>
      </c>
      <c r="Y143" s="383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406"/>
      <c r="B144" s="400"/>
      <c r="C144" s="400"/>
      <c r="D144" s="400"/>
      <c r="E144" s="400"/>
      <c r="F144" s="400"/>
      <c r="G144" s="400"/>
      <c r="H144" s="400"/>
      <c r="I144" s="400"/>
      <c r="J144" s="400"/>
      <c r="K144" s="400"/>
      <c r="L144" s="400"/>
      <c r="M144" s="400"/>
      <c r="N144" s="400"/>
      <c r="O144" s="407"/>
      <c r="P144" s="396" t="s">
        <v>69</v>
      </c>
      <c r="Q144" s="397"/>
      <c r="R144" s="397"/>
      <c r="S144" s="397"/>
      <c r="T144" s="397"/>
      <c r="U144" s="397"/>
      <c r="V144" s="398"/>
      <c r="W144" s="37" t="s">
        <v>70</v>
      </c>
      <c r="X144" s="384">
        <f>IFERROR(X142/H142,"0")+IFERROR(X143/H143,"0")</f>
        <v>0</v>
      </c>
      <c r="Y144" s="384">
        <f>IFERROR(Y142/H142,"0")+IFERROR(Y143/H143,"0")</f>
        <v>0</v>
      </c>
      <c r="Z144" s="384">
        <f>IFERROR(IF(Z142="",0,Z142),"0")+IFERROR(IF(Z143="",0,Z143),"0")</f>
        <v>0</v>
      </c>
      <c r="AA144" s="385"/>
      <c r="AB144" s="385"/>
      <c r="AC144" s="385"/>
    </row>
    <row r="145" spans="1:68" x14ac:dyDescent="0.2">
      <c r="A145" s="400"/>
      <c r="B145" s="400"/>
      <c r="C145" s="400"/>
      <c r="D145" s="400"/>
      <c r="E145" s="400"/>
      <c r="F145" s="400"/>
      <c r="G145" s="400"/>
      <c r="H145" s="400"/>
      <c r="I145" s="400"/>
      <c r="J145" s="400"/>
      <c r="K145" s="400"/>
      <c r="L145" s="400"/>
      <c r="M145" s="400"/>
      <c r="N145" s="400"/>
      <c r="O145" s="407"/>
      <c r="P145" s="396" t="s">
        <v>69</v>
      </c>
      <c r="Q145" s="397"/>
      <c r="R145" s="397"/>
      <c r="S145" s="397"/>
      <c r="T145" s="397"/>
      <c r="U145" s="397"/>
      <c r="V145" s="398"/>
      <c r="W145" s="37" t="s">
        <v>68</v>
      </c>
      <c r="X145" s="384">
        <f>IFERROR(SUM(X142:X143),"0")</f>
        <v>0</v>
      </c>
      <c r="Y145" s="384">
        <f>IFERROR(SUM(Y142:Y143),"0")</f>
        <v>0</v>
      </c>
      <c r="Z145" s="37"/>
      <c r="AA145" s="385"/>
      <c r="AB145" s="385"/>
      <c r="AC145" s="385"/>
    </row>
    <row r="146" spans="1:68" ht="16.5" customHeight="1" x14ac:dyDescent="0.25">
      <c r="A146" s="469" t="s">
        <v>235</v>
      </c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00"/>
      <c r="O146" s="400"/>
      <c r="P146" s="400"/>
      <c r="Q146" s="400"/>
      <c r="R146" s="400"/>
      <c r="S146" s="400"/>
      <c r="T146" s="400"/>
      <c r="U146" s="400"/>
      <c r="V146" s="400"/>
      <c r="W146" s="400"/>
      <c r="X146" s="400"/>
      <c r="Y146" s="400"/>
      <c r="Z146" s="400"/>
      <c r="AA146" s="376"/>
      <c r="AB146" s="376"/>
      <c r="AC146" s="376"/>
    </row>
    <row r="147" spans="1:68" ht="14.25" customHeight="1" x14ac:dyDescent="0.25">
      <c r="A147" s="399" t="s">
        <v>110</v>
      </c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00"/>
      <c r="P147" s="400"/>
      <c r="Q147" s="400"/>
      <c r="R147" s="400"/>
      <c r="S147" s="400"/>
      <c r="T147" s="400"/>
      <c r="U147" s="400"/>
      <c r="V147" s="400"/>
      <c r="W147" s="400"/>
      <c r="X147" s="400"/>
      <c r="Y147" s="400"/>
      <c r="Z147" s="400"/>
      <c r="AA147" s="374"/>
      <c r="AB147" s="374"/>
      <c r="AC147" s="374"/>
    </row>
    <row r="148" spans="1:68" ht="27" customHeight="1" x14ac:dyDescent="0.25">
      <c r="A148" s="54" t="s">
        <v>236</v>
      </c>
      <c r="B148" s="54" t="s">
        <v>237</v>
      </c>
      <c r="C148" s="31">
        <v>4301011562</v>
      </c>
      <c r="D148" s="389">
        <v>4680115882577</v>
      </c>
      <c r="E148" s="390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7"/>
      <c r="R148" s="387"/>
      <c r="S148" s="387"/>
      <c r="T148" s="388"/>
      <c r="U148" s="34"/>
      <c r="V148" s="34"/>
      <c r="W148" s="35" t="s">
        <v>68</v>
      </c>
      <c r="X148" s="382">
        <v>20</v>
      </c>
      <c r="Y148" s="383">
        <f>IFERROR(IF(X148="",0,CEILING((X148/$H148),1)*$H148),"")</f>
        <v>22.400000000000002</v>
      </c>
      <c r="Z148" s="36">
        <f>IFERROR(IF(Y148=0,"",ROUNDUP(Y148/H148,0)*0.00753),"")</f>
        <v>5.271E-2</v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21.25</v>
      </c>
      <c r="BN148" s="64">
        <f>IFERROR(Y148*I148/H148,"0")</f>
        <v>23.8</v>
      </c>
      <c r="BO148" s="64">
        <f>IFERROR(1/J148*(X148/H148),"0")</f>
        <v>4.0064102564102561E-2</v>
      </c>
      <c r="BP148" s="64">
        <f>IFERROR(1/J148*(Y148/H148),"0")</f>
        <v>4.4871794871794872E-2</v>
      </c>
    </row>
    <row r="149" spans="1:68" ht="27" customHeight="1" x14ac:dyDescent="0.25">
      <c r="A149" s="54" t="s">
        <v>236</v>
      </c>
      <c r="B149" s="54" t="s">
        <v>238</v>
      </c>
      <c r="C149" s="31">
        <v>4301011564</v>
      </c>
      <c r="D149" s="389">
        <v>4680115882577</v>
      </c>
      <c r="E149" s="390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7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7"/>
      <c r="R149" s="387"/>
      <c r="S149" s="387"/>
      <c r="T149" s="388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406"/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7"/>
      <c r="P150" s="396" t="s">
        <v>69</v>
      </c>
      <c r="Q150" s="397"/>
      <c r="R150" s="397"/>
      <c r="S150" s="397"/>
      <c r="T150" s="397"/>
      <c r="U150" s="397"/>
      <c r="V150" s="398"/>
      <c r="W150" s="37" t="s">
        <v>70</v>
      </c>
      <c r="X150" s="384">
        <f>IFERROR(X148/H148,"0")+IFERROR(X149/H149,"0")</f>
        <v>6.25</v>
      </c>
      <c r="Y150" s="384">
        <f>IFERROR(Y148/H148,"0")+IFERROR(Y149/H149,"0")</f>
        <v>7</v>
      </c>
      <c r="Z150" s="384">
        <f>IFERROR(IF(Z148="",0,Z148),"0")+IFERROR(IF(Z149="",0,Z149),"0")</f>
        <v>5.271E-2</v>
      </c>
      <c r="AA150" s="385"/>
      <c r="AB150" s="385"/>
      <c r="AC150" s="385"/>
    </row>
    <row r="151" spans="1:68" x14ac:dyDescent="0.2">
      <c r="A151" s="400"/>
      <c r="B151" s="400"/>
      <c r="C151" s="400"/>
      <c r="D151" s="400"/>
      <c r="E151" s="400"/>
      <c r="F151" s="400"/>
      <c r="G151" s="400"/>
      <c r="H151" s="400"/>
      <c r="I151" s="400"/>
      <c r="J151" s="400"/>
      <c r="K151" s="400"/>
      <c r="L151" s="400"/>
      <c r="M151" s="400"/>
      <c r="N151" s="400"/>
      <c r="O151" s="407"/>
      <c r="P151" s="396" t="s">
        <v>69</v>
      </c>
      <c r="Q151" s="397"/>
      <c r="R151" s="397"/>
      <c r="S151" s="397"/>
      <c r="T151" s="397"/>
      <c r="U151" s="397"/>
      <c r="V151" s="398"/>
      <c r="W151" s="37" t="s">
        <v>68</v>
      </c>
      <c r="X151" s="384">
        <f>IFERROR(SUM(X148:X149),"0")</f>
        <v>20</v>
      </c>
      <c r="Y151" s="384">
        <f>IFERROR(SUM(Y148:Y149),"0")</f>
        <v>22.400000000000002</v>
      </c>
      <c r="Z151" s="37"/>
      <c r="AA151" s="385"/>
      <c r="AB151" s="385"/>
      <c r="AC151" s="385"/>
    </row>
    <row r="152" spans="1:68" ht="14.25" customHeight="1" x14ac:dyDescent="0.25">
      <c r="A152" s="399" t="s">
        <v>63</v>
      </c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00"/>
      <c r="P152" s="400"/>
      <c r="Q152" s="400"/>
      <c r="R152" s="400"/>
      <c r="S152" s="400"/>
      <c r="T152" s="400"/>
      <c r="U152" s="400"/>
      <c r="V152" s="400"/>
      <c r="W152" s="400"/>
      <c r="X152" s="400"/>
      <c r="Y152" s="400"/>
      <c r="Z152" s="400"/>
      <c r="AA152" s="374"/>
      <c r="AB152" s="374"/>
      <c r="AC152" s="374"/>
    </row>
    <row r="153" spans="1:68" ht="27" customHeight="1" x14ac:dyDescent="0.25">
      <c r="A153" s="54" t="s">
        <v>239</v>
      </c>
      <c r="B153" s="54" t="s">
        <v>240</v>
      </c>
      <c r="C153" s="31">
        <v>4301031235</v>
      </c>
      <c r="D153" s="389">
        <v>4680115883444</v>
      </c>
      <c r="E153" s="390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7"/>
      <c r="R153" s="387"/>
      <c r="S153" s="387"/>
      <c r="T153" s="388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239</v>
      </c>
      <c r="B154" s="54" t="s">
        <v>241</v>
      </c>
      <c r="C154" s="31">
        <v>4301031234</v>
      </c>
      <c r="D154" s="389">
        <v>4680115883444</v>
      </c>
      <c r="E154" s="390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7"/>
      <c r="R154" s="387"/>
      <c r="S154" s="387"/>
      <c r="T154" s="388"/>
      <c r="U154" s="34"/>
      <c r="V154" s="34"/>
      <c r="W154" s="35" t="s">
        <v>68</v>
      </c>
      <c r="X154" s="382">
        <v>17.5</v>
      </c>
      <c r="Y154" s="383">
        <f>IFERROR(IF(X154="",0,CEILING((X154/$H154),1)*$H154),"")</f>
        <v>19.599999999999998</v>
      </c>
      <c r="Z154" s="36">
        <f>IFERROR(IF(Y154=0,"",ROUNDUP(Y154/H154,0)*0.00753),"")</f>
        <v>5.271E-2</v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19.3</v>
      </c>
      <c r="BN154" s="64">
        <f>IFERROR(Y154*I154/H154,"0")</f>
        <v>21.616</v>
      </c>
      <c r="BO154" s="64">
        <f>IFERROR(1/J154*(X154/H154),"0")</f>
        <v>4.0064102564102561E-2</v>
      </c>
      <c r="BP154" s="64">
        <f>IFERROR(1/J154*(Y154/H154),"0")</f>
        <v>4.4871794871794872E-2</v>
      </c>
    </row>
    <row r="155" spans="1:68" x14ac:dyDescent="0.2">
      <c r="A155" s="406"/>
      <c r="B155" s="400"/>
      <c r="C155" s="400"/>
      <c r="D155" s="400"/>
      <c r="E155" s="400"/>
      <c r="F155" s="400"/>
      <c r="G155" s="400"/>
      <c r="H155" s="400"/>
      <c r="I155" s="400"/>
      <c r="J155" s="400"/>
      <c r="K155" s="400"/>
      <c r="L155" s="400"/>
      <c r="M155" s="400"/>
      <c r="N155" s="400"/>
      <c r="O155" s="407"/>
      <c r="P155" s="396" t="s">
        <v>69</v>
      </c>
      <c r="Q155" s="397"/>
      <c r="R155" s="397"/>
      <c r="S155" s="397"/>
      <c r="T155" s="397"/>
      <c r="U155" s="397"/>
      <c r="V155" s="398"/>
      <c r="W155" s="37" t="s">
        <v>70</v>
      </c>
      <c r="X155" s="384">
        <f>IFERROR(X153/H153,"0")+IFERROR(X154/H154,"0")</f>
        <v>6.25</v>
      </c>
      <c r="Y155" s="384">
        <f>IFERROR(Y153/H153,"0")+IFERROR(Y154/H154,"0")</f>
        <v>7</v>
      </c>
      <c r="Z155" s="384">
        <f>IFERROR(IF(Z153="",0,Z153),"0")+IFERROR(IF(Z154="",0,Z154),"0")</f>
        <v>5.271E-2</v>
      </c>
      <c r="AA155" s="385"/>
      <c r="AB155" s="385"/>
      <c r="AC155" s="385"/>
    </row>
    <row r="156" spans="1:68" x14ac:dyDescent="0.2">
      <c r="A156" s="400"/>
      <c r="B156" s="400"/>
      <c r="C156" s="400"/>
      <c r="D156" s="400"/>
      <c r="E156" s="400"/>
      <c r="F156" s="400"/>
      <c r="G156" s="400"/>
      <c r="H156" s="400"/>
      <c r="I156" s="400"/>
      <c r="J156" s="400"/>
      <c r="K156" s="400"/>
      <c r="L156" s="400"/>
      <c r="M156" s="400"/>
      <c r="N156" s="400"/>
      <c r="O156" s="407"/>
      <c r="P156" s="396" t="s">
        <v>69</v>
      </c>
      <c r="Q156" s="397"/>
      <c r="R156" s="397"/>
      <c r="S156" s="397"/>
      <c r="T156" s="397"/>
      <c r="U156" s="397"/>
      <c r="V156" s="398"/>
      <c r="W156" s="37" t="s">
        <v>68</v>
      </c>
      <c r="X156" s="384">
        <f>IFERROR(SUM(X153:X154),"0")</f>
        <v>17.5</v>
      </c>
      <c r="Y156" s="384">
        <f>IFERROR(SUM(Y153:Y154),"0")</f>
        <v>19.599999999999998</v>
      </c>
      <c r="Z156" s="37"/>
      <c r="AA156" s="385"/>
      <c r="AB156" s="385"/>
      <c r="AC156" s="385"/>
    </row>
    <row r="157" spans="1:68" ht="14.25" customHeight="1" x14ac:dyDescent="0.25">
      <c r="A157" s="399" t="s">
        <v>71</v>
      </c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00"/>
      <c r="P157" s="400"/>
      <c r="Q157" s="400"/>
      <c r="R157" s="400"/>
      <c r="S157" s="400"/>
      <c r="T157" s="400"/>
      <c r="U157" s="400"/>
      <c r="V157" s="400"/>
      <c r="W157" s="400"/>
      <c r="X157" s="400"/>
      <c r="Y157" s="400"/>
      <c r="Z157" s="400"/>
      <c r="AA157" s="374"/>
      <c r="AB157" s="374"/>
      <c r="AC157" s="374"/>
    </row>
    <row r="158" spans="1:68" ht="16.5" customHeight="1" x14ac:dyDescent="0.25">
      <c r="A158" s="54" t="s">
        <v>242</v>
      </c>
      <c r="B158" s="54" t="s">
        <v>243</v>
      </c>
      <c r="C158" s="31">
        <v>4301051476</v>
      </c>
      <c r="D158" s="389">
        <v>4680115882584</v>
      </c>
      <c r="E158" s="390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7"/>
      <c r="R158" s="387"/>
      <c r="S158" s="387"/>
      <c r="T158" s="388"/>
      <c r="U158" s="34"/>
      <c r="V158" s="34"/>
      <c r="W158" s="35" t="s">
        <v>68</v>
      </c>
      <c r="X158" s="382">
        <v>16.5</v>
      </c>
      <c r="Y158" s="383">
        <f>IFERROR(IF(X158="",0,CEILING((X158/$H158),1)*$H158),"")</f>
        <v>18.48</v>
      </c>
      <c r="Z158" s="36">
        <f>IFERROR(IF(Y158=0,"",ROUNDUP(Y158/H158,0)*0.00753),"")</f>
        <v>5.271E-2</v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18.299999999999997</v>
      </c>
      <c r="BN158" s="64">
        <f>IFERROR(Y158*I158/H158,"0")</f>
        <v>20.495999999999999</v>
      </c>
      <c r="BO158" s="64">
        <f>IFERROR(1/J158*(X158/H158),"0")</f>
        <v>4.0064102564102561E-2</v>
      </c>
      <c r="BP158" s="64">
        <f>IFERROR(1/J158*(Y158/H158),"0")</f>
        <v>4.4871794871794872E-2</v>
      </c>
    </row>
    <row r="159" spans="1:68" ht="16.5" customHeight="1" x14ac:dyDescent="0.25">
      <c r="A159" s="54" t="s">
        <v>242</v>
      </c>
      <c r="B159" s="54" t="s">
        <v>244</v>
      </c>
      <c r="C159" s="31">
        <v>4301051477</v>
      </c>
      <c r="D159" s="389">
        <v>4680115882584</v>
      </c>
      <c r="E159" s="390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7"/>
      <c r="R159" s="387"/>
      <c r="S159" s="387"/>
      <c r="T159" s="388"/>
      <c r="U159" s="34"/>
      <c r="V159" s="34"/>
      <c r="W159" s="35" t="s">
        <v>68</v>
      </c>
      <c r="X159" s="382">
        <v>0</v>
      </c>
      <c r="Y159" s="383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406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00"/>
      <c r="O160" s="407"/>
      <c r="P160" s="396" t="s">
        <v>69</v>
      </c>
      <c r="Q160" s="397"/>
      <c r="R160" s="397"/>
      <c r="S160" s="397"/>
      <c r="T160" s="397"/>
      <c r="U160" s="397"/>
      <c r="V160" s="398"/>
      <c r="W160" s="37" t="s">
        <v>70</v>
      </c>
      <c r="X160" s="384">
        <f>IFERROR(X158/H158,"0")+IFERROR(X159/H159,"0")</f>
        <v>6.25</v>
      </c>
      <c r="Y160" s="384">
        <f>IFERROR(Y158/H158,"0")+IFERROR(Y159/H159,"0")</f>
        <v>7</v>
      </c>
      <c r="Z160" s="384">
        <f>IFERROR(IF(Z158="",0,Z158),"0")+IFERROR(IF(Z159="",0,Z159),"0")</f>
        <v>5.271E-2</v>
      </c>
      <c r="AA160" s="385"/>
      <c r="AB160" s="385"/>
      <c r="AC160" s="385"/>
    </row>
    <row r="161" spans="1:68" x14ac:dyDescent="0.2">
      <c r="A161" s="400"/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0"/>
      <c r="O161" s="407"/>
      <c r="P161" s="396" t="s">
        <v>69</v>
      </c>
      <c r="Q161" s="397"/>
      <c r="R161" s="397"/>
      <c r="S161" s="397"/>
      <c r="T161" s="397"/>
      <c r="U161" s="397"/>
      <c r="V161" s="398"/>
      <c r="W161" s="37" t="s">
        <v>68</v>
      </c>
      <c r="X161" s="384">
        <f>IFERROR(SUM(X158:X159),"0")</f>
        <v>16.5</v>
      </c>
      <c r="Y161" s="384">
        <f>IFERROR(SUM(Y158:Y159),"0")</f>
        <v>18.48</v>
      </c>
      <c r="Z161" s="37"/>
      <c r="AA161" s="385"/>
      <c r="AB161" s="385"/>
      <c r="AC161" s="385"/>
    </row>
    <row r="162" spans="1:68" ht="16.5" customHeight="1" x14ac:dyDescent="0.25">
      <c r="A162" s="469" t="s">
        <v>108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400"/>
      <c r="AA162" s="376"/>
      <c r="AB162" s="376"/>
      <c r="AC162" s="376"/>
    </row>
    <row r="163" spans="1:68" ht="14.25" customHeight="1" x14ac:dyDescent="0.25">
      <c r="A163" s="399" t="s">
        <v>110</v>
      </c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400"/>
      <c r="AA163" s="374"/>
      <c r="AB163" s="374"/>
      <c r="AC163" s="374"/>
    </row>
    <row r="164" spans="1:68" ht="27" customHeight="1" x14ac:dyDescent="0.25">
      <c r="A164" s="54" t="s">
        <v>245</v>
      </c>
      <c r="B164" s="54" t="s">
        <v>246</v>
      </c>
      <c r="C164" s="31">
        <v>4301011623</v>
      </c>
      <c r="D164" s="389">
        <v>4607091382945</v>
      </c>
      <c r="E164" s="390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7"/>
      <c r="R164" s="387"/>
      <c r="S164" s="387"/>
      <c r="T164" s="388"/>
      <c r="U164" s="34"/>
      <c r="V164" s="34"/>
      <c r="W164" s="35" t="s">
        <v>68</v>
      </c>
      <c r="X164" s="382">
        <v>50</v>
      </c>
      <c r="Y164" s="383">
        <f>IFERROR(IF(X164="",0,CEILING((X164/$H164),1)*$H164),"")</f>
        <v>56</v>
      </c>
      <c r="Z164" s="36">
        <f>IFERROR(IF(Y164=0,"",ROUNDUP(Y164/H164,0)*0.02175),"")</f>
        <v>0.10874999999999999</v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52.142857142857146</v>
      </c>
      <c r="BN164" s="64">
        <f>IFERROR(Y164*I164/H164,"0")</f>
        <v>58.4</v>
      </c>
      <c r="BO164" s="64">
        <f>IFERROR(1/J164*(X164/H164),"0")</f>
        <v>7.9719387755102039E-2</v>
      </c>
      <c r="BP164" s="64">
        <f>IFERROR(1/J164*(Y164/H164),"0")</f>
        <v>8.9285714285714274E-2</v>
      </c>
    </row>
    <row r="165" spans="1:68" ht="27" customHeight="1" x14ac:dyDescent="0.25">
      <c r="A165" s="54" t="s">
        <v>247</v>
      </c>
      <c r="B165" s="54" t="s">
        <v>248</v>
      </c>
      <c r="C165" s="31">
        <v>4301011192</v>
      </c>
      <c r="D165" s="389">
        <v>4607091382952</v>
      </c>
      <c r="E165" s="390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7"/>
      <c r="R165" s="387"/>
      <c r="S165" s="387"/>
      <c r="T165" s="388"/>
      <c r="U165" s="34"/>
      <c r="V165" s="34"/>
      <c r="W165" s="35" t="s">
        <v>68</v>
      </c>
      <c r="X165" s="382">
        <v>0</v>
      </c>
      <c r="Y165" s="383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249</v>
      </c>
      <c r="B166" s="54" t="s">
        <v>250</v>
      </c>
      <c r="C166" s="31">
        <v>4301011705</v>
      </c>
      <c r="D166" s="389">
        <v>4607091384604</v>
      </c>
      <c r="E166" s="390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06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7"/>
      <c r="P167" s="396" t="s">
        <v>69</v>
      </c>
      <c r="Q167" s="397"/>
      <c r="R167" s="397"/>
      <c r="S167" s="397"/>
      <c r="T167" s="397"/>
      <c r="U167" s="397"/>
      <c r="V167" s="398"/>
      <c r="W167" s="37" t="s">
        <v>70</v>
      </c>
      <c r="X167" s="384">
        <f>IFERROR(X164/H164,"0")+IFERROR(X165/H165,"0")+IFERROR(X166/H166,"0")</f>
        <v>4.4642857142857144</v>
      </c>
      <c r="Y167" s="384">
        <f>IFERROR(Y164/H164,"0")+IFERROR(Y165/H165,"0")+IFERROR(Y166/H166,"0")</f>
        <v>5</v>
      </c>
      <c r="Z167" s="384">
        <f>IFERROR(IF(Z164="",0,Z164),"0")+IFERROR(IF(Z165="",0,Z165),"0")+IFERROR(IF(Z166="",0,Z166),"0")</f>
        <v>0.10874999999999999</v>
      </c>
      <c r="AA167" s="385"/>
      <c r="AB167" s="385"/>
      <c r="AC167" s="385"/>
    </row>
    <row r="168" spans="1:68" x14ac:dyDescent="0.2">
      <c r="A168" s="400"/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7"/>
      <c r="P168" s="396" t="s">
        <v>69</v>
      </c>
      <c r="Q168" s="397"/>
      <c r="R168" s="397"/>
      <c r="S168" s="397"/>
      <c r="T168" s="397"/>
      <c r="U168" s="397"/>
      <c r="V168" s="398"/>
      <c r="W168" s="37" t="s">
        <v>68</v>
      </c>
      <c r="X168" s="384">
        <f>IFERROR(SUM(X164:X166),"0")</f>
        <v>50</v>
      </c>
      <c r="Y168" s="384">
        <f>IFERROR(SUM(Y164:Y166),"0")</f>
        <v>56</v>
      </c>
      <c r="Z168" s="37"/>
      <c r="AA168" s="385"/>
      <c r="AB168" s="385"/>
      <c r="AC168" s="385"/>
    </row>
    <row r="169" spans="1:68" ht="14.25" customHeight="1" x14ac:dyDescent="0.25">
      <c r="A169" s="399" t="s">
        <v>63</v>
      </c>
      <c r="B169" s="400"/>
      <c r="C169" s="400"/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0"/>
      <c r="O169" s="400"/>
      <c r="P169" s="400"/>
      <c r="Q169" s="400"/>
      <c r="R169" s="400"/>
      <c r="S169" s="400"/>
      <c r="T169" s="400"/>
      <c r="U169" s="400"/>
      <c r="V169" s="400"/>
      <c r="W169" s="400"/>
      <c r="X169" s="400"/>
      <c r="Y169" s="400"/>
      <c r="Z169" s="400"/>
      <c r="AA169" s="374"/>
      <c r="AB169" s="374"/>
      <c r="AC169" s="374"/>
    </row>
    <row r="170" spans="1:68" ht="16.5" customHeight="1" x14ac:dyDescent="0.25">
      <c r="A170" s="54" t="s">
        <v>251</v>
      </c>
      <c r="B170" s="54" t="s">
        <v>252</v>
      </c>
      <c r="C170" s="31">
        <v>4301030895</v>
      </c>
      <c r="D170" s="389">
        <v>4607091387667</v>
      </c>
      <c r="E170" s="390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7"/>
      <c r="R170" s="387"/>
      <c r="S170" s="387"/>
      <c r="T170" s="388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253</v>
      </c>
      <c r="B171" s="54" t="s">
        <v>254</v>
      </c>
      <c r="C171" s="31">
        <v>4301030961</v>
      </c>
      <c r="D171" s="389">
        <v>4607091387636</v>
      </c>
      <c r="E171" s="390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7"/>
      <c r="R171" s="387"/>
      <c r="S171" s="387"/>
      <c r="T171" s="388"/>
      <c r="U171" s="34"/>
      <c r="V171" s="34"/>
      <c r="W171" s="35" t="s">
        <v>68</v>
      </c>
      <c r="X171" s="382">
        <v>30</v>
      </c>
      <c r="Y171" s="383">
        <f>IFERROR(IF(X171="",0,CEILING((X171/$H171),1)*$H171),"")</f>
        <v>33.6</v>
      </c>
      <c r="Z171" s="36">
        <f>IFERROR(IF(Y171=0,"",ROUNDUP(Y171/H171,0)*0.00937),"")</f>
        <v>7.4959999999999999E-2</v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32.142857142857139</v>
      </c>
      <c r="BN171" s="64">
        <f>IFERROR(Y171*I171/H171,"0")</f>
        <v>36</v>
      </c>
      <c r="BO171" s="64">
        <f>IFERROR(1/J171*(X171/H171),"0")</f>
        <v>5.9523809523809521E-2</v>
      </c>
      <c r="BP171" s="64">
        <f>IFERROR(1/J171*(Y171/H171),"0")</f>
        <v>6.6666666666666666E-2</v>
      </c>
    </row>
    <row r="172" spans="1:68" ht="16.5" customHeight="1" x14ac:dyDescent="0.25">
      <c r="A172" s="54" t="s">
        <v>255</v>
      </c>
      <c r="B172" s="54" t="s">
        <v>256</v>
      </c>
      <c r="C172" s="31">
        <v>4301030963</v>
      </c>
      <c r="D172" s="389">
        <v>4607091382426</v>
      </c>
      <c r="E172" s="390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82">
        <v>20</v>
      </c>
      <c r="Y172" s="383">
        <f>IFERROR(IF(X172="",0,CEILING((X172/$H172),1)*$H172),"")</f>
        <v>27</v>
      </c>
      <c r="Z172" s="36">
        <f>IFERROR(IF(Y172=0,"",ROUNDUP(Y172/H172,0)*0.02175),"")</f>
        <v>6.5250000000000002E-2</v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21.400000000000002</v>
      </c>
      <c r="BN172" s="64">
        <f>IFERROR(Y172*I172/H172,"0")</f>
        <v>28.890000000000004</v>
      </c>
      <c r="BO172" s="64">
        <f>IFERROR(1/J172*(X172/H172),"0")</f>
        <v>3.968253968253968E-2</v>
      </c>
      <c r="BP172" s="64">
        <f>IFERROR(1/J172*(Y172/H172),"0")</f>
        <v>5.3571428571428568E-2</v>
      </c>
    </row>
    <row r="173" spans="1:68" ht="27" customHeight="1" x14ac:dyDescent="0.25">
      <c r="A173" s="54" t="s">
        <v>257</v>
      </c>
      <c r="B173" s="54" t="s">
        <v>258</v>
      </c>
      <c r="C173" s="31">
        <v>4301030962</v>
      </c>
      <c r="D173" s="389">
        <v>4607091386547</v>
      </c>
      <c r="E173" s="390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259</v>
      </c>
      <c r="B174" s="54" t="s">
        <v>260</v>
      </c>
      <c r="C174" s="31">
        <v>4301030964</v>
      </c>
      <c r="D174" s="389">
        <v>4607091382464</v>
      </c>
      <c r="E174" s="390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406"/>
      <c r="B175" s="400"/>
      <c r="C175" s="400"/>
      <c r="D175" s="400"/>
      <c r="E175" s="400"/>
      <c r="F175" s="400"/>
      <c r="G175" s="400"/>
      <c r="H175" s="400"/>
      <c r="I175" s="400"/>
      <c r="J175" s="400"/>
      <c r="K175" s="400"/>
      <c r="L175" s="400"/>
      <c r="M175" s="400"/>
      <c r="N175" s="400"/>
      <c r="O175" s="407"/>
      <c r="P175" s="396" t="s">
        <v>69</v>
      </c>
      <c r="Q175" s="397"/>
      <c r="R175" s="397"/>
      <c r="S175" s="397"/>
      <c r="T175" s="397"/>
      <c r="U175" s="397"/>
      <c r="V175" s="398"/>
      <c r="W175" s="37" t="s">
        <v>70</v>
      </c>
      <c r="X175" s="384">
        <f>IFERROR(X170/H170,"0")+IFERROR(X171/H171,"0")+IFERROR(X172/H172,"0")+IFERROR(X173/H173,"0")+IFERROR(X174/H174,"0")</f>
        <v>9.3650793650793638</v>
      </c>
      <c r="Y175" s="384">
        <f>IFERROR(Y170/H170,"0")+IFERROR(Y171/H171,"0")+IFERROR(Y172/H172,"0")+IFERROR(Y173/H173,"0")+IFERROR(Y174/H174,"0")</f>
        <v>11</v>
      </c>
      <c r="Z175" s="384">
        <f>IFERROR(IF(Z170="",0,Z170),"0")+IFERROR(IF(Z171="",0,Z171),"0")+IFERROR(IF(Z172="",0,Z172),"0")+IFERROR(IF(Z173="",0,Z173),"0")+IFERROR(IF(Z174="",0,Z174),"0")</f>
        <v>0.14021</v>
      </c>
      <c r="AA175" s="385"/>
      <c r="AB175" s="385"/>
      <c r="AC175" s="385"/>
    </row>
    <row r="176" spans="1:68" x14ac:dyDescent="0.2">
      <c r="A176" s="400"/>
      <c r="B176" s="400"/>
      <c r="C176" s="400"/>
      <c r="D176" s="400"/>
      <c r="E176" s="400"/>
      <c r="F176" s="400"/>
      <c r="G176" s="400"/>
      <c r="H176" s="400"/>
      <c r="I176" s="400"/>
      <c r="J176" s="400"/>
      <c r="K176" s="400"/>
      <c r="L176" s="400"/>
      <c r="M176" s="400"/>
      <c r="N176" s="400"/>
      <c r="O176" s="407"/>
      <c r="P176" s="396" t="s">
        <v>69</v>
      </c>
      <c r="Q176" s="397"/>
      <c r="R176" s="397"/>
      <c r="S176" s="397"/>
      <c r="T176" s="397"/>
      <c r="U176" s="397"/>
      <c r="V176" s="398"/>
      <c r="W176" s="37" t="s">
        <v>68</v>
      </c>
      <c r="X176" s="384">
        <f>IFERROR(SUM(X170:X174),"0")</f>
        <v>50</v>
      </c>
      <c r="Y176" s="384">
        <f>IFERROR(SUM(Y170:Y174),"0")</f>
        <v>60.6</v>
      </c>
      <c r="Z176" s="37"/>
      <c r="AA176" s="385"/>
      <c r="AB176" s="385"/>
      <c r="AC176" s="385"/>
    </row>
    <row r="177" spans="1:68" ht="14.25" customHeight="1" x14ac:dyDescent="0.25">
      <c r="A177" s="399" t="s">
        <v>71</v>
      </c>
      <c r="B177" s="400"/>
      <c r="C177" s="400"/>
      <c r="D177" s="400"/>
      <c r="E177" s="400"/>
      <c r="F177" s="400"/>
      <c r="G177" s="400"/>
      <c r="H177" s="400"/>
      <c r="I177" s="400"/>
      <c r="J177" s="400"/>
      <c r="K177" s="400"/>
      <c r="L177" s="400"/>
      <c r="M177" s="400"/>
      <c r="N177" s="400"/>
      <c r="O177" s="400"/>
      <c r="P177" s="400"/>
      <c r="Q177" s="400"/>
      <c r="R177" s="400"/>
      <c r="S177" s="400"/>
      <c r="T177" s="400"/>
      <c r="U177" s="400"/>
      <c r="V177" s="400"/>
      <c r="W177" s="400"/>
      <c r="X177" s="400"/>
      <c r="Y177" s="400"/>
      <c r="Z177" s="400"/>
      <c r="AA177" s="374"/>
      <c r="AB177" s="374"/>
      <c r="AC177" s="374"/>
    </row>
    <row r="178" spans="1:68" ht="16.5" customHeight="1" x14ac:dyDescent="0.25">
      <c r="A178" s="54" t="s">
        <v>261</v>
      </c>
      <c r="B178" s="54" t="s">
        <v>262</v>
      </c>
      <c r="C178" s="31">
        <v>4301051611</v>
      </c>
      <c r="D178" s="389">
        <v>4607091385304</v>
      </c>
      <c r="E178" s="390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7"/>
      <c r="R178" s="387"/>
      <c r="S178" s="387"/>
      <c r="T178" s="388"/>
      <c r="U178" s="34"/>
      <c r="V178" s="34"/>
      <c r="W178" s="35" t="s">
        <v>68</v>
      </c>
      <c r="X178" s="382">
        <v>0</v>
      </c>
      <c r="Y178" s="383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263</v>
      </c>
      <c r="B179" s="54" t="s">
        <v>264</v>
      </c>
      <c r="C179" s="31">
        <v>4301051648</v>
      </c>
      <c r="D179" s="389">
        <v>4607091386264</v>
      </c>
      <c r="E179" s="390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7"/>
      <c r="R179" s="387"/>
      <c r="S179" s="387"/>
      <c r="T179" s="388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265</v>
      </c>
      <c r="B180" s="54" t="s">
        <v>266</v>
      </c>
      <c r="C180" s="31">
        <v>4301051313</v>
      </c>
      <c r="D180" s="389">
        <v>4607091385427</v>
      </c>
      <c r="E180" s="390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7"/>
      <c r="R180" s="387"/>
      <c r="S180" s="387"/>
      <c r="T180" s="388"/>
      <c r="U180" s="34"/>
      <c r="V180" s="34"/>
      <c r="W180" s="35" t="s">
        <v>68</v>
      </c>
      <c r="X180" s="382">
        <v>0</v>
      </c>
      <c r="Y180" s="383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406"/>
      <c r="B181" s="400"/>
      <c r="C181" s="400"/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00"/>
      <c r="O181" s="407"/>
      <c r="P181" s="396" t="s">
        <v>69</v>
      </c>
      <c r="Q181" s="397"/>
      <c r="R181" s="397"/>
      <c r="S181" s="397"/>
      <c r="T181" s="397"/>
      <c r="U181" s="397"/>
      <c r="V181" s="398"/>
      <c r="W181" s="37" t="s">
        <v>70</v>
      </c>
      <c r="X181" s="384">
        <f>IFERROR(X178/H178,"0")+IFERROR(X179/H179,"0")+IFERROR(X180/H180,"0")</f>
        <v>0</v>
      </c>
      <c r="Y181" s="384">
        <f>IFERROR(Y178/H178,"0")+IFERROR(Y179/H179,"0")+IFERROR(Y180/H180,"0")</f>
        <v>0</v>
      </c>
      <c r="Z181" s="384">
        <f>IFERROR(IF(Z178="",0,Z178),"0")+IFERROR(IF(Z179="",0,Z179),"0")+IFERROR(IF(Z180="",0,Z180),"0")</f>
        <v>0</v>
      </c>
      <c r="AA181" s="385"/>
      <c r="AB181" s="385"/>
      <c r="AC181" s="385"/>
    </row>
    <row r="182" spans="1:68" x14ac:dyDescent="0.2">
      <c r="A182" s="400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00"/>
      <c r="O182" s="407"/>
      <c r="P182" s="396" t="s">
        <v>69</v>
      </c>
      <c r="Q182" s="397"/>
      <c r="R182" s="397"/>
      <c r="S182" s="397"/>
      <c r="T182" s="397"/>
      <c r="U182" s="397"/>
      <c r="V182" s="398"/>
      <c r="W182" s="37" t="s">
        <v>68</v>
      </c>
      <c r="X182" s="384">
        <f>IFERROR(SUM(X178:X180),"0")</f>
        <v>0</v>
      </c>
      <c r="Y182" s="384">
        <f>IFERROR(SUM(Y178:Y180),"0")</f>
        <v>0</v>
      </c>
      <c r="Z182" s="37"/>
      <c r="AA182" s="385"/>
      <c r="AB182" s="385"/>
      <c r="AC182" s="385"/>
    </row>
    <row r="183" spans="1:68" ht="27.75" customHeight="1" x14ac:dyDescent="0.2">
      <c r="A183" s="439" t="s">
        <v>267</v>
      </c>
      <c r="B183" s="440"/>
      <c r="C183" s="440"/>
      <c r="D183" s="440"/>
      <c r="E183" s="440"/>
      <c r="F183" s="440"/>
      <c r="G183" s="440"/>
      <c r="H183" s="440"/>
      <c r="I183" s="440"/>
      <c r="J183" s="440"/>
      <c r="K183" s="440"/>
      <c r="L183" s="440"/>
      <c r="M183" s="440"/>
      <c r="N183" s="440"/>
      <c r="O183" s="440"/>
      <c r="P183" s="440"/>
      <c r="Q183" s="440"/>
      <c r="R183" s="440"/>
      <c r="S183" s="440"/>
      <c r="T183" s="440"/>
      <c r="U183" s="440"/>
      <c r="V183" s="440"/>
      <c r="W183" s="440"/>
      <c r="X183" s="440"/>
      <c r="Y183" s="440"/>
      <c r="Z183" s="440"/>
      <c r="AA183" s="48"/>
      <c r="AB183" s="48"/>
      <c r="AC183" s="48"/>
    </row>
    <row r="184" spans="1:68" ht="16.5" customHeight="1" x14ac:dyDescent="0.25">
      <c r="A184" s="469" t="s">
        <v>268</v>
      </c>
      <c r="B184" s="400"/>
      <c r="C184" s="400"/>
      <c r="D184" s="400"/>
      <c r="E184" s="400"/>
      <c r="F184" s="400"/>
      <c r="G184" s="400"/>
      <c r="H184" s="400"/>
      <c r="I184" s="400"/>
      <c r="J184" s="400"/>
      <c r="K184" s="400"/>
      <c r="L184" s="400"/>
      <c r="M184" s="400"/>
      <c r="N184" s="400"/>
      <c r="O184" s="400"/>
      <c r="P184" s="400"/>
      <c r="Q184" s="400"/>
      <c r="R184" s="400"/>
      <c r="S184" s="400"/>
      <c r="T184" s="400"/>
      <c r="U184" s="400"/>
      <c r="V184" s="400"/>
      <c r="W184" s="400"/>
      <c r="X184" s="400"/>
      <c r="Y184" s="400"/>
      <c r="Z184" s="400"/>
      <c r="AA184" s="376"/>
      <c r="AB184" s="376"/>
      <c r="AC184" s="376"/>
    </row>
    <row r="185" spans="1:68" ht="14.25" customHeight="1" x14ac:dyDescent="0.25">
      <c r="A185" s="399" t="s">
        <v>63</v>
      </c>
      <c r="B185" s="400"/>
      <c r="C185" s="400"/>
      <c r="D185" s="400"/>
      <c r="E185" s="400"/>
      <c r="F185" s="400"/>
      <c r="G185" s="400"/>
      <c r="H185" s="400"/>
      <c r="I185" s="400"/>
      <c r="J185" s="400"/>
      <c r="K185" s="400"/>
      <c r="L185" s="400"/>
      <c r="M185" s="400"/>
      <c r="N185" s="400"/>
      <c r="O185" s="400"/>
      <c r="P185" s="400"/>
      <c r="Q185" s="400"/>
      <c r="R185" s="400"/>
      <c r="S185" s="400"/>
      <c r="T185" s="400"/>
      <c r="U185" s="400"/>
      <c r="V185" s="400"/>
      <c r="W185" s="400"/>
      <c r="X185" s="400"/>
      <c r="Y185" s="400"/>
      <c r="Z185" s="400"/>
      <c r="AA185" s="374"/>
      <c r="AB185" s="374"/>
      <c r="AC185" s="374"/>
    </row>
    <row r="186" spans="1:68" ht="27" customHeight="1" x14ac:dyDescent="0.25">
      <c r="A186" s="54" t="s">
        <v>269</v>
      </c>
      <c r="B186" s="54" t="s">
        <v>270</v>
      </c>
      <c r="C186" s="31">
        <v>4301031191</v>
      </c>
      <c r="D186" s="389">
        <v>4680115880993</v>
      </c>
      <c r="E186" s="390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7"/>
      <c r="R186" s="387"/>
      <c r="S186" s="387"/>
      <c r="T186" s="388"/>
      <c r="U186" s="34"/>
      <c r="V186" s="34"/>
      <c r="W186" s="35" t="s">
        <v>68</v>
      </c>
      <c r="X186" s="382">
        <v>0</v>
      </c>
      <c r="Y186" s="383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4301031204</v>
      </c>
      <c r="D187" s="389">
        <v>4680115881761</v>
      </c>
      <c r="E187" s="390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7"/>
      <c r="R187" s="387"/>
      <c r="S187" s="387"/>
      <c r="T187" s="388"/>
      <c r="U187" s="34"/>
      <c r="V187" s="34"/>
      <c r="W187" s="35" t="s">
        <v>68</v>
      </c>
      <c r="X187" s="382">
        <v>0</v>
      </c>
      <c r="Y187" s="383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4301031201</v>
      </c>
      <c r="D188" s="389">
        <v>4680115881563</v>
      </c>
      <c r="E188" s="390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7"/>
      <c r="R188" s="387"/>
      <c r="S188" s="387"/>
      <c r="T188" s="388"/>
      <c r="U188" s="34"/>
      <c r="V188" s="34"/>
      <c r="W188" s="35" t="s">
        <v>68</v>
      </c>
      <c r="X188" s="382">
        <v>0</v>
      </c>
      <c r="Y188" s="383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4301031199</v>
      </c>
      <c r="D189" s="389">
        <v>4680115880986</v>
      </c>
      <c r="E189" s="390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7"/>
      <c r="R189" s="387"/>
      <c r="S189" s="387"/>
      <c r="T189" s="388"/>
      <c r="U189" s="34"/>
      <c r="V189" s="34"/>
      <c r="W189" s="35" t="s">
        <v>68</v>
      </c>
      <c r="X189" s="382">
        <v>17.5</v>
      </c>
      <c r="Y189" s="383">
        <f t="shared" si="26"/>
        <v>18.900000000000002</v>
      </c>
      <c r="Z189" s="36">
        <f>IFERROR(IF(Y189=0,"",ROUNDUP(Y189/H189,0)*0.00502),"")</f>
        <v>4.5179999999999998E-2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18.583333333333332</v>
      </c>
      <c r="BN189" s="64">
        <f t="shared" si="28"/>
        <v>20.07</v>
      </c>
      <c r="BO189" s="64">
        <f t="shared" si="29"/>
        <v>3.5612535612535613E-2</v>
      </c>
      <c r="BP189" s="64">
        <f t="shared" si="30"/>
        <v>3.8461538461538464E-2</v>
      </c>
    </row>
    <row r="190" spans="1:68" ht="27" customHeight="1" x14ac:dyDescent="0.25">
      <c r="A190" s="54" t="s">
        <v>277</v>
      </c>
      <c r="B190" s="54" t="s">
        <v>278</v>
      </c>
      <c r="C190" s="31">
        <v>4301031205</v>
      </c>
      <c r="D190" s="389">
        <v>4680115881785</v>
      </c>
      <c r="E190" s="390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82">
        <v>0</v>
      </c>
      <c r="Y190" s="383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279</v>
      </c>
      <c r="B191" s="54" t="s">
        <v>280</v>
      </c>
      <c r="C191" s="31">
        <v>4301031202</v>
      </c>
      <c r="D191" s="389">
        <v>4680115881679</v>
      </c>
      <c r="E191" s="390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7"/>
      <c r="R191" s="387"/>
      <c r="S191" s="387"/>
      <c r="T191" s="388"/>
      <c r="U191" s="34"/>
      <c r="V191" s="34"/>
      <c r="W191" s="35" t="s">
        <v>68</v>
      </c>
      <c r="X191" s="382">
        <v>0</v>
      </c>
      <c r="Y191" s="383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281</v>
      </c>
      <c r="B192" s="54" t="s">
        <v>282</v>
      </c>
      <c r="C192" s="31">
        <v>4301031158</v>
      </c>
      <c r="D192" s="389">
        <v>4680115880191</v>
      </c>
      <c r="E192" s="390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283</v>
      </c>
      <c r="B193" s="54" t="s">
        <v>284</v>
      </c>
      <c r="C193" s="31">
        <v>4301031245</v>
      </c>
      <c r="D193" s="389">
        <v>4680115883963</v>
      </c>
      <c r="E193" s="390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7"/>
      <c r="R193" s="387"/>
      <c r="S193" s="387"/>
      <c r="T193" s="388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406"/>
      <c r="B194" s="400"/>
      <c r="C194" s="400"/>
      <c r="D194" s="400"/>
      <c r="E194" s="400"/>
      <c r="F194" s="400"/>
      <c r="G194" s="400"/>
      <c r="H194" s="400"/>
      <c r="I194" s="400"/>
      <c r="J194" s="400"/>
      <c r="K194" s="400"/>
      <c r="L194" s="400"/>
      <c r="M194" s="400"/>
      <c r="N194" s="400"/>
      <c r="O194" s="407"/>
      <c r="P194" s="396" t="s">
        <v>69</v>
      </c>
      <c r="Q194" s="397"/>
      <c r="R194" s="397"/>
      <c r="S194" s="397"/>
      <c r="T194" s="397"/>
      <c r="U194" s="397"/>
      <c r="V194" s="398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8.3333333333333321</v>
      </c>
      <c r="Y194" s="384">
        <f>IFERROR(Y186/H186,"0")+IFERROR(Y187/H187,"0")+IFERROR(Y188/H188,"0")+IFERROR(Y189/H189,"0")+IFERROR(Y190/H190,"0")+IFERROR(Y191/H191,"0")+IFERROR(Y192/H192,"0")+IFERROR(Y193/H193,"0")</f>
        <v>9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4.5179999999999998E-2</v>
      </c>
      <c r="AA194" s="385"/>
      <c r="AB194" s="385"/>
      <c r="AC194" s="385"/>
    </row>
    <row r="195" spans="1:68" x14ac:dyDescent="0.2">
      <c r="A195" s="400"/>
      <c r="B195" s="400"/>
      <c r="C195" s="400"/>
      <c r="D195" s="400"/>
      <c r="E195" s="400"/>
      <c r="F195" s="400"/>
      <c r="G195" s="400"/>
      <c r="H195" s="400"/>
      <c r="I195" s="400"/>
      <c r="J195" s="400"/>
      <c r="K195" s="400"/>
      <c r="L195" s="400"/>
      <c r="M195" s="400"/>
      <c r="N195" s="400"/>
      <c r="O195" s="407"/>
      <c r="P195" s="396" t="s">
        <v>69</v>
      </c>
      <c r="Q195" s="397"/>
      <c r="R195" s="397"/>
      <c r="S195" s="397"/>
      <c r="T195" s="397"/>
      <c r="U195" s="397"/>
      <c r="V195" s="398"/>
      <c r="W195" s="37" t="s">
        <v>68</v>
      </c>
      <c r="X195" s="384">
        <f>IFERROR(SUM(X186:X193),"0")</f>
        <v>17.5</v>
      </c>
      <c r="Y195" s="384">
        <f>IFERROR(SUM(Y186:Y193),"0")</f>
        <v>18.900000000000002</v>
      </c>
      <c r="Z195" s="37"/>
      <c r="AA195" s="385"/>
      <c r="AB195" s="385"/>
      <c r="AC195" s="385"/>
    </row>
    <row r="196" spans="1:68" ht="16.5" customHeight="1" x14ac:dyDescent="0.25">
      <c r="A196" s="469" t="s">
        <v>285</v>
      </c>
      <c r="B196" s="400"/>
      <c r="C196" s="400"/>
      <c r="D196" s="400"/>
      <c r="E196" s="400"/>
      <c r="F196" s="400"/>
      <c r="G196" s="400"/>
      <c r="H196" s="400"/>
      <c r="I196" s="400"/>
      <c r="J196" s="400"/>
      <c r="K196" s="400"/>
      <c r="L196" s="400"/>
      <c r="M196" s="400"/>
      <c r="N196" s="400"/>
      <c r="O196" s="400"/>
      <c r="P196" s="400"/>
      <c r="Q196" s="400"/>
      <c r="R196" s="400"/>
      <c r="S196" s="400"/>
      <c r="T196" s="400"/>
      <c r="U196" s="400"/>
      <c r="V196" s="400"/>
      <c r="W196" s="400"/>
      <c r="X196" s="400"/>
      <c r="Y196" s="400"/>
      <c r="Z196" s="400"/>
      <c r="AA196" s="376"/>
      <c r="AB196" s="376"/>
      <c r="AC196" s="376"/>
    </row>
    <row r="197" spans="1:68" ht="14.25" customHeight="1" x14ac:dyDescent="0.25">
      <c r="A197" s="399" t="s">
        <v>110</v>
      </c>
      <c r="B197" s="400"/>
      <c r="C197" s="400"/>
      <c r="D197" s="400"/>
      <c r="E197" s="400"/>
      <c r="F197" s="400"/>
      <c r="G197" s="400"/>
      <c r="H197" s="400"/>
      <c r="I197" s="400"/>
      <c r="J197" s="400"/>
      <c r="K197" s="400"/>
      <c r="L197" s="400"/>
      <c r="M197" s="400"/>
      <c r="N197" s="400"/>
      <c r="O197" s="400"/>
      <c r="P197" s="400"/>
      <c r="Q197" s="400"/>
      <c r="R197" s="400"/>
      <c r="S197" s="400"/>
      <c r="T197" s="400"/>
      <c r="U197" s="400"/>
      <c r="V197" s="400"/>
      <c r="W197" s="400"/>
      <c r="X197" s="400"/>
      <c r="Y197" s="400"/>
      <c r="Z197" s="400"/>
      <c r="AA197" s="374"/>
      <c r="AB197" s="374"/>
      <c r="AC197" s="374"/>
    </row>
    <row r="198" spans="1:68" ht="16.5" customHeight="1" x14ac:dyDescent="0.25">
      <c r="A198" s="54" t="s">
        <v>286</v>
      </c>
      <c r="B198" s="54" t="s">
        <v>287</v>
      </c>
      <c r="C198" s="31">
        <v>4301011450</v>
      </c>
      <c r="D198" s="389">
        <v>4680115881402</v>
      </c>
      <c r="E198" s="390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7"/>
      <c r="R198" s="387"/>
      <c r="S198" s="387"/>
      <c r="T198" s="388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288</v>
      </c>
      <c r="B199" s="54" t="s">
        <v>289</v>
      </c>
      <c r="C199" s="31">
        <v>4301011454</v>
      </c>
      <c r="D199" s="389">
        <v>4680115881396</v>
      </c>
      <c r="E199" s="390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7"/>
      <c r="R199" s="387"/>
      <c r="S199" s="387"/>
      <c r="T199" s="388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406"/>
      <c r="B200" s="400"/>
      <c r="C200" s="400"/>
      <c r="D200" s="400"/>
      <c r="E200" s="400"/>
      <c r="F200" s="400"/>
      <c r="G200" s="400"/>
      <c r="H200" s="400"/>
      <c r="I200" s="400"/>
      <c r="J200" s="400"/>
      <c r="K200" s="400"/>
      <c r="L200" s="400"/>
      <c r="M200" s="400"/>
      <c r="N200" s="400"/>
      <c r="O200" s="407"/>
      <c r="P200" s="396" t="s">
        <v>69</v>
      </c>
      <c r="Q200" s="397"/>
      <c r="R200" s="397"/>
      <c r="S200" s="397"/>
      <c r="T200" s="397"/>
      <c r="U200" s="397"/>
      <c r="V200" s="398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x14ac:dyDescent="0.2">
      <c r="A201" s="400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07"/>
      <c r="P201" s="396" t="s">
        <v>69</v>
      </c>
      <c r="Q201" s="397"/>
      <c r="R201" s="397"/>
      <c r="S201" s="397"/>
      <c r="T201" s="397"/>
      <c r="U201" s="397"/>
      <c r="V201" s="398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customHeight="1" x14ac:dyDescent="0.25">
      <c r="A202" s="399" t="s">
        <v>151</v>
      </c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0"/>
      <c r="O202" s="400"/>
      <c r="P202" s="400"/>
      <c r="Q202" s="400"/>
      <c r="R202" s="400"/>
      <c r="S202" s="400"/>
      <c r="T202" s="400"/>
      <c r="U202" s="400"/>
      <c r="V202" s="400"/>
      <c r="W202" s="400"/>
      <c r="X202" s="400"/>
      <c r="Y202" s="400"/>
      <c r="Z202" s="400"/>
      <c r="AA202" s="374"/>
      <c r="AB202" s="374"/>
      <c r="AC202" s="374"/>
    </row>
    <row r="203" spans="1:68" ht="16.5" customHeight="1" x14ac:dyDescent="0.25">
      <c r="A203" s="54" t="s">
        <v>290</v>
      </c>
      <c r="B203" s="54" t="s">
        <v>291</v>
      </c>
      <c r="C203" s="31">
        <v>4301020262</v>
      </c>
      <c r="D203" s="389">
        <v>4680115882935</v>
      </c>
      <c r="E203" s="390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7"/>
      <c r="R203" s="387"/>
      <c r="S203" s="387"/>
      <c r="T203" s="388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292</v>
      </c>
      <c r="B204" s="54" t="s">
        <v>293</v>
      </c>
      <c r="C204" s="31">
        <v>4301020220</v>
      </c>
      <c r="D204" s="389">
        <v>4680115880764</v>
      </c>
      <c r="E204" s="390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7"/>
      <c r="R204" s="387"/>
      <c r="S204" s="387"/>
      <c r="T204" s="388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406"/>
      <c r="B205" s="400"/>
      <c r="C205" s="400"/>
      <c r="D205" s="400"/>
      <c r="E205" s="400"/>
      <c r="F205" s="400"/>
      <c r="G205" s="400"/>
      <c r="H205" s="400"/>
      <c r="I205" s="400"/>
      <c r="J205" s="400"/>
      <c r="K205" s="400"/>
      <c r="L205" s="400"/>
      <c r="M205" s="400"/>
      <c r="N205" s="400"/>
      <c r="O205" s="407"/>
      <c r="P205" s="396" t="s">
        <v>69</v>
      </c>
      <c r="Q205" s="397"/>
      <c r="R205" s="397"/>
      <c r="S205" s="397"/>
      <c r="T205" s="397"/>
      <c r="U205" s="397"/>
      <c r="V205" s="398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x14ac:dyDescent="0.2">
      <c r="A206" s="400"/>
      <c r="B206" s="400"/>
      <c r="C206" s="400"/>
      <c r="D206" s="400"/>
      <c r="E206" s="400"/>
      <c r="F206" s="400"/>
      <c r="G206" s="400"/>
      <c r="H206" s="400"/>
      <c r="I206" s="400"/>
      <c r="J206" s="400"/>
      <c r="K206" s="400"/>
      <c r="L206" s="400"/>
      <c r="M206" s="400"/>
      <c r="N206" s="400"/>
      <c r="O206" s="407"/>
      <c r="P206" s="396" t="s">
        <v>69</v>
      </c>
      <c r="Q206" s="397"/>
      <c r="R206" s="397"/>
      <c r="S206" s="397"/>
      <c r="T206" s="397"/>
      <c r="U206" s="397"/>
      <c r="V206" s="398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customHeight="1" x14ac:dyDescent="0.25">
      <c r="A207" s="399" t="s">
        <v>63</v>
      </c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00"/>
      <c r="O207" s="400"/>
      <c r="P207" s="400"/>
      <c r="Q207" s="400"/>
      <c r="R207" s="400"/>
      <c r="S207" s="400"/>
      <c r="T207" s="400"/>
      <c r="U207" s="400"/>
      <c r="V207" s="400"/>
      <c r="W207" s="400"/>
      <c r="X207" s="400"/>
      <c r="Y207" s="400"/>
      <c r="Z207" s="400"/>
      <c r="AA207" s="374"/>
      <c r="AB207" s="374"/>
      <c r="AC207" s="374"/>
    </row>
    <row r="208" spans="1:68" ht="27" customHeight="1" x14ac:dyDescent="0.25">
      <c r="A208" s="54" t="s">
        <v>294</v>
      </c>
      <c r="B208" s="54" t="s">
        <v>295</v>
      </c>
      <c r="C208" s="31">
        <v>4301031224</v>
      </c>
      <c r="D208" s="389">
        <v>4680115882683</v>
      </c>
      <c r="E208" s="390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7"/>
      <c r="R208" s="387"/>
      <c r="S208" s="387"/>
      <c r="T208" s="388"/>
      <c r="U208" s="34"/>
      <c r="V208" s="34"/>
      <c r="W208" s="35" t="s">
        <v>68</v>
      </c>
      <c r="X208" s="382">
        <v>24</v>
      </c>
      <c r="Y208" s="383">
        <f t="shared" ref="Y208:Y215" si="31">IFERROR(IF(X208="",0,CEILING((X208/$H208),1)*$H208),"")</f>
        <v>27</v>
      </c>
      <c r="Z208" s="36">
        <f>IFERROR(IF(Y208=0,"",ROUNDUP(Y208/H208,0)*0.00937),"")</f>
        <v>4.6850000000000003E-2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24.933333333333334</v>
      </c>
      <c r="BN208" s="64">
        <f t="shared" ref="BN208:BN215" si="33">IFERROR(Y208*I208/H208,"0")</f>
        <v>28.049999999999997</v>
      </c>
      <c r="BO208" s="64">
        <f t="shared" ref="BO208:BO215" si="34">IFERROR(1/J208*(X208/H208),"0")</f>
        <v>3.7037037037037028E-2</v>
      </c>
      <c r="BP208" s="64">
        <f t="shared" ref="BP208:BP215" si="35">IFERROR(1/J208*(Y208/H208),"0")</f>
        <v>4.1666666666666664E-2</v>
      </c>
    </row>
    <row r="209" spans="1:68" ht="27" customHeight="1" x14ac:dyDescent="0.25">
      <c r="A209" s="54" t="s">
        <v>296</v>
      </c>
      <c r="B209" s="54" t="s">
        <v>297</v>
      </c>
      <c r="C209" s="31">
        <v>4301031230</v>
      </c>
      <c r="D209" s="389">
        <v>4680115882690</v>
      </c>
      <c r="E209" s="390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7"/>
      <c r="R209" s="387"/>
      <c r="S209" s="387"/>
      <c r="T209" s="388"/>
      <c r="U209" s="34"/>
      <c r="V209" s="34"/>
      <c r="W209" s="35" t="s">
        <v>68</v>
      </c>
      <c r="X209" s="382">
        <v>12</v>
      </c>
      <c r="Y209" s="383">
        <f t="shared" si="31"/>
        <v>16.200000000000003</v>
      </c>
      <c r="Z209" s="36">
        <f>IFERROR(IF(Y209=0,"",ROUNDUP(Y209/H209,0)*0.00937),"")</f>
        <v>2.811E-2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12.466666666666667</v>
      </c>
      <c r="BN209" s="64">
        <f t="shared" si="33"/>
        <v>16.830000000000002</v>
      </c>
      <c r="BO209" s="64">
        <f t="shared" si="34"/>
        <v>1.8518518518518514E-2</v>
      </c>
      <c r="BP209" s="64">
        <f t="shared" si="35"/>
        <v>2.5000000000000005E-2</v>
      </c>
    </row>
    <row r="210" spans="1:68" ht="27" customHeight="1" x14ac:dyDescent="0.25">
      <c r="A210" s="54" t="s">
        <v>298</v>
      </c>
      <c r="B210" s="54" t="s">
        <v>299</v>
      </c>
      <c r="C210" s="31">
        <v>4301031220</v>
      </c>
      <c r="D210" s="389">
        <v>4680115882669</v>
      </c>
      <c r="E210" s="390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82">
        <v>5.4</v>
      </c>
      <c r="Y210" s="383">
        <f t="shared" si="31"/>
        <v>5.4</v>
      </c>
      <c r="Z210" s="36">
        <f>IFERROR(IF(Y210=0,"",ROUNDUP(Y210/H210,0)*0.00937),"")</f>
        <v>9.3699999999999999E-3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5.61</v>
      </c>
      <c r="BN210" s="64">
        <f t="shared" si="33"/>
        <v>5.61</v>
      </c>
      <c r="BO210" s="64">
        <f t="shared" si="34"/>
        <v>8.3333333333333332E-3</v>
      </c>
      <c r="BP210" s="64">
        <f t="shared" si="35"/>
        <v>8.3333333333333332E-3</v>
      </c>
    </row>
    <row r="211" spans="1:68" ht="27" customHeight="1" x14ac:dyDescent="0.25">
      <c r="A211" s="54" t="s">
        <v>300</v>
      </c>
      <c r="B211" s="54" t="s">
        <v>301</v>
      </c>
      <c r="C211" s="31">
        <v>4301031221</v>
      </c>
      <c r="D211" s="389">
        <v>4680115882676</v>
      </c>
      <c r="E211" s="390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82">
        <v>0</v>
      </c>
      <c r="Y211" s="383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302</v>
      </c>
      <c r="B212" s="54" t="s">
        <v>303</v>
      </c>
      <c r="C212" s="31">
        <v>4301031223</v>
      </c>
      <c r="D212" s="389">
        <v>4680115884014</v>
      </c>
      <c r="E212" s="390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304</v>
      </c>
      <c r="B213" s="54" t="s">
        <v>305</v>
      </c>
      <c r="C213" s="31">
        <v>4301031222</v>
      </c>
      <c r="D213" s="389">
        <v>4680115884007</v>
      </c>
      <c r="E213" s="390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306</v>
      </c>
      <c r="B214" s="54" t="s">
        <v>307</v>
      </c>
      <c r="C214" s="31">
        <v>4301031229</v>
      </c>
      <c r="D214" s="389">
        <v>4680115884038</v>
      </c>
      <c r="E214" s="390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308</v>
      </c>
      <c r="B215" s="54" t="s">
        <v>309</v>
      </c>
      <c r="C215" s="31">
        <v>4301031225</v>
      </c>
      <c r="D215" s="389">
        <v>4680115884021</v>
      </c>
      <c r="E215" s="390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406"/>
      <c r="B216" s="400"/>
      <c r="C216" s="400"/>
      <c r="D216" s="400"/>
      <c r="E216" s="400"/>
      <c r="F216" s="400"/>
      <c r="G216" s="400"/>
      <c r="H216" s="400"/>
      <c r="I216" s="400"/>
      <c r="J216" s="400"/>
      <c r="K216" s="400"/>
      <c r="L216" s="400"/>
      <c r="M216" s="400"/>
      <c r="N216" s="400"/>
      <c r="O216" s="407"/>
      <c r="P216" s="396" t="s">
        <v>69</v>
      </c>
      <c r="Q216" s="397"/>
      <c r="R216" s="397"/>
      <c r="S216" s="397"/>
      <c r="T216" s="397"/>
      <c r="U216" s="397"/>
      <c r="V216" s="398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7.6666666666666661</v>
      </c>
      <c r="Y216" s="384">
        <f>IFERROR(Y208/H208,"0")+IFERROR(Y209/H209,"0")+IFERROR(Y210/H210,"0")+IFERROR(Y211/H211,"0")+IFERROR(Y212/H212,"0")+IFERROR(Y213/H213,"0")+IFERROR(Y214/H214,"0")+IFERROR(Y215/H215,"0")</f>
        <v>9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8.4330000000000002E-2</v>
      </c>
      <c r="AA216" s="385"/>
      <c r="AB216" s="385"/>
      <c r="AC216" s="385"/>
    </row>
    <row r="217" spans="1:68" x14ac:dyDescent="0.2">
      <c r="A217" s="400"/>
      <c r="B217" s="400"/>
      <c r="C217" s="400"/>
      <c r="D217" s="400"/>
      <c r="E217" s="400"/>
      <c r="F217" s="400"/>
      <c r="G217" s="400"/>
      <c r="H217" s="400"/>
      <c r="I217" s="400"/>
      <c r="J217" s="400"/>
      <c r="K217" s="400"/>
      <c r="L217" s="400"/>
      <c r="M217" s="400"/>
      <c r="N217" s="400"/>
      <c r="O217" s="407"/>
      <c r="P217" s="396" t="s">
        <v>69</v>
      </c>
      <c r="Q217" s="397"/>
      <c r="R217" s="397"/>
      <c r="S217" s="397"/>
      <c r="T217" s="397"/>
      <c r="U217" s="397"/>
      <c r="V217" s="398"/>
      <c r="W217" s="37" t="s">
        <v>68</v>
      </c>
      <c r="X217" s="384">
        <f>IFERROR(SUM(X208:X215),"0")</f>
        <v>41.4</v>
      </c>
      <c r="Y217" s="384">
        <f>IFERROR(SUM(Y208:Y215),"0")</f>
        <v>48.6</v>
      </c>
      <c r="Z217" s="37"/>
      <c r="AA217" s="385"/>
      <c r="AB217" s="385"/>
      <c r="AC217" s="385"/>
    </row>
    <row r="218" spans="1:68" ht="14.25" customHeight="1" x14ac:dyDescent="0.25">
      <c r="A218" s="399" t="s">
        <v>71</v>
      </c>
      <c r="B218" s="400"/>
      <c r="C218" s="400"/>
      <c r="D218" s="400"/>
      <c r="E218" s="400"/>
      <c r="F218" s="400"/>
      <c r="G218" s="400"/>
      <c r="H218" s="400"/>
      <c r="I218" s="400"/>
      <c r="J218" s="400"/>
      <c r="K218" s="400"/>
      <c r="L218" s="400"/>
      <c r="M218" s="400"/>
      <c r="N218" s="400"/>
      <c r="O218" s="400"/>
      <c r="P218" s="400"/>
      <c r="Q218" s="400"/>
      <c r="R218" s="400"/>
      <c r="S218" s="400"/>
      <c r="T218" s="400"/>
      <c r="U218" s="400"/>
      <c r="V218" s="400"/>
      <c r="W218" s="400"/>
      <c r="X218" s="400"/>
      <c r="Y218" s="400"/>
      <c r="Z218" s="400"/>
      <c r="AA218" s="374"/>
      <c r="AB218" s="374"/>
      <c r="AC218" s="374"/>
    </row>
    <row r="219" spans="1:68" ht="27" customHeight="1" x14ac:dyDescent="0.25">
      <c r="A219" s="54" t="s">
        <v>310</v>
      </c>
      <c r="B219" s="54" t="s">
        <v>311</v>
      </c>
      <c r="C219" s="31">
        <v>4301051408</v>
      </c>
      <c r="D219" s="389">
        <v>4680115881594</v>
      </c>
      <c r="E219" s="390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7"/>
      <c r="R219" s="387"/>
      <c r="S219" s="387"/>
      <c r="T219" s="388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312</v>
      </c>
      <c r="B220" s="54" t="s">
        <v>313</v>
      </c>
      <c r="C220" s="31">
        <v>4301051754</v>
      </c>
      <c r="D220" s="389">
        <v>4680115880962</v>
      </c>
      <c r="E220" s="390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404" t="s">
        <v>314</v>
      </c>
      <c r="Q220" s="387"/>
      <c r="R220" s="387"/>
      <c r="S220" s="387"/>
      <c r="T220" s="388"/>
      <c r="U220" s="34"/>
      <c r="V220" s="34"/>
      <c r="W220" s="35" t="s">
        <v>68</v>
      </c>
      <c r="X220" s="382">
        <v>0</v>
      </c>
      <c r="Y220" s="383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315</v>
      </c>
      <c r="B221" s="54" t="s">
        <v>316</v>
      </c>
      <c r="C221" s="31">
        <v>4301051411</v>
      </c>
      <c r="D221" s="389">
        <v>4680115881617</v>
      </c>
      <c r="E221" s="390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7"/>
      <c r="R221" s="387"/>
      <c r="S221" s="387"/>
      <c r="T221" s="388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317</v>
      </c>
      <c r="B222" s="54" t="s">
        <v>318</v>
      </c>
      <c r="C222" s="31">
        <v>4301051632</v>
      </c>
      <c r="D222" s="389">
        <v>4680115880573</v>
      </c>
      <c r="E222" s="390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3" t="s">
        <v>319</v>
      </c>
      <c r="Q222" s="387"/>
      <c r="R222" s="387"/>
      <c r="S222" s="387"/>
      <c r="T222" s="388"/>
      <c r="U222" s="34"/>
      <c r="V222" s="34"/>
      <c r="W222" s="35" t="s">
        <v>68</v>
      </c>
      <c r="X222" s="382">
        <v>0</v>
      </c>
      <c r="Y222" s="383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320</v>
      </c>
      <c r="B223" s="54" t="s">
        <v>321</v>
      </c>
      <c r="C223" s="31">
        <v>4301051407</v>
      </c>
      <c r="D223" s="389">
        <v>4680115882195</v>
      </c>
      <c r="E223" s="390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7"/>
      <c r="R223" s="387"/>
      <c r="S223" s="387"/>
      <c r="T223" s="388"/>
      <c r="U223" s="34"/>
      <c r="V223" s="34"/>
      <c r="W223" s="35" t="s">
        <v>68</v>
      </c>
      <c r="X223" s="382">
        <v>0</v>
      </c>
      <c r="Y223" s="383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322</v>
      </c>
      <c r="B224" s="54" t="s">
        <v>323</v>
      </c>
      <c r="C224" s="31">
        <v>4301051752</v>
      </c>
      <c r="D224" s="389">
        <v>4680115882607</v>
      </c>
      <c r="E224" s="390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599" t="s">
        <v>324</v>
      </c>
      <c r="Q224" s="387"/>
      <c r="R224" s="387"/>
      <c r="S224" s="387"/>
      <c r="T224" s="388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4301051630</v>
      </c>
      <c r="D225" s="389">
        <v>4680115880092</v>
      </c>
      <c r="E225" s="390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1" t="s">
        <v>327</v>
      </c>
      <c r="Q225" s="387"/>
      <c r="R225" s="387"/>
      <c r="S225" s="387"/>
      <c r="T225" s="388"/>
      <c r="U225" s="34"/>
      <c r="V225" s="34"/>
      <c r="W225" s="35" t="s">
        <v>68</v>
      </c>
      <c r="X225" s="382">
        <v>0</v>
      </c>
      <c r="Y225" s="383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328</v>
      </c>
      <c r="B226" s="54" t="s">
        <v>329</v>
      </c>
      <c r="C226" s="31">
        <v>4301051631</v>
      </c>
      <c r="D226" s="389">
        <v>4680115880221</v>
      </c>
      <c r="E226" s="390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2" t="s">
        <v>330</v>
      </c>
      <c r="Q226" s="387"/>
      <c r="R226" s="387"/>
      <c r="S226" s="387"/>
      <c r="T226" s="388"/>
      <c r="U226" s="34"/>
      <c r="V226" s="34"/>
      <c r="W226" s="35" t="s">
        <v>68</v>
      </c>
      <c r="X226" s="382">
        <v>0</v>
      </c>
      <c r="Y226" s="383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331</v>
      </c>
      <c r="B227" s="54" t="s">
        <v>332</v>
      </c>
      <c r="C227" s="31">
        <v>4301051749</v>
      </c>
      <c r="D227" s="389">
        <v>4680115882942</v>
      </c>
      <c r="E227" s="390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6" t="s">
        <v>333</v>
      </c>
      <c r="Q227" s="387"/>
      <c r="R227" s="387"/>
      <c r="S227" s="387"/>
      <c r="T227" s="388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334</v>
      </c>
      <c r="B228" s="54" t="s">
        <v>335</v>
      </c>
      <c r="C228" s="31">
        <v>4301051753</v>
      </c>
      <c r="D228" s="389">
        <v>4680115880504</v>
      </c>
      <c r="E228" s="390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59" t="s">
        <v>336</v>
      </c>
      <c r="Q228" s="387"/>
      <c r="R228" s="387"/>
      <c r="S228" s="387"/>
      <c r="T228" s="388"/>
      <c r="U228" s="34"/>
      <c r="V228" s="34"/>
      <c r="W228" s="35" t="s">
        <v>68</v>
      </c>
      <c r="X228" s="382">
        <v>0</v>
      </c>
      <c r="Y228" s="383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337</v>
      </c>
      <c r="B229" s="54" t="s">
        <v>338</v>
      </c>
      <c r="C229" s="31">
        <v>4301051410</v>
      </c>
      <c r="D229" s="389">
        <v>4680115882164</v>
      </c>
      <c r="E229" s="390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82">
        <v>0</v>
      </c>
      <c r="Y229" s="383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406"/>
      <c r="B230" s="400"/>
      <c r="C230" s="400"/>
      <c r="D230" s="400"/>
      <c r="E230" s="400"/>
      <c r="F230" s="400"/>
      <c r="G230" s="400"/>
      <c r="H230" s="400"/>
      <c r="I230" s="400"/>
      <c r="J230" s="400"/>
      <c r="K230" s="400"/>
      <c r="L230" s="400"/>
      <c r="M230" s="400"/>
      <c r="N230" s="400"/>
      <c r="O230" s="407"/>
      <c r="P230" s="396" t="s">
        <v>69</v>
      </c>
      <c r="Q230" s="397"/>
      <c r="R230" s="397"/>
      <c r="S230" s="397"/>
      <c r="T230" s="397"/>
      <c r="U230" s="397"/>
      <c r="V230" s="398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385"/>
      <c r="AB230" s="385"/>
      <c r="AC230" s="385"/>
    </row>
    <row r="231" spans="1:68" x14ac:dyDescent="0.2">
      <c r="A231" s="400"/>
      <c r="B231" s="400"/>
      <c r="C231" s="400"/>
      <c r="D231" s="400"/>
      <c r="E231" s="400"/>
      <c r="F231" s="400"/>
      <c r="G231" s="400"/>
      <c r="H231" s="400"/>
      <c r="I231" s="400"/>
      <c r="J231" s="400"/>
      <c r="K231" s="400"/>
      <c r="L231" s="400"/>
      <c r="M231" s="400"/>
      <c r="N231" s="400"/>
      <c r="O231" s="407"/>
      <c r="P231" s="396" t="s">
        <v>69</v>
      </c>
      <c r="Q231" s="397"/>
      <c r="R231" s="397"/>
      <c r="S231" s="397"/>
      <c r="T231" s="397"/>
      <c r="U231" s="397"/>
      <c r="V231" s="398"/>
      <c r="W231" s="37" t="s">
        <v>68</v>
      </c>
      <c r="X231" s="384">
        <f>IFERROR(SUM(X219:X229),"0")</f>
        <v>0</v>
      </c>
      <c r="Y231" s="384">
        <f>IFERROR(SUM(Y219:Y229),"0")</f>
        <v>0</v>
      </c>
      <c r="Z231" s="37"/>
      <c r="AA231" s="385"/>
      <c r="AB231" s="385"/>
      <c r="AC231" s="385"/>
    </row>
    <row r="232" spans="1:68" ht="14.25" customHeight="1" x14ac:dyDescent="0.25">
      <c r="A232" s="399" t="s">
        <v>181</v>
      </c>
      <c r="B232" s="400"/>
      <c r="C232" s="400"/>
      <c r="D232" s="400"/>
      <c r="E232" s="400"/>
      <c r="F232" s="400"/>
      <c r="G232" s="400"/>
      <c r="H232" s="400"/>
      <c r="I232" s="400"/>
      <c r="J232" s="400"/>
      <c r="K232" s="400"/>
      <c r="L232" s="400"/>
      <c r="M232" s="400"/>
      <c r="N232" s="400"/>
      <c r="O232" s="400"/>
      <c r="P232" s="400"/>
      <c r="Q232" s="400"/>
      <c r="R232" s="400"/>
      <c r="S232" s="400"/>
      <c r="T232" s="400"/>
      <c r="U232" s="400"/>
      <c r="V232" s="400"/>
      <c r="W232" s="400"/>
      <c r="X232" s="400"/>
      <c r="Y232" s="400"/>
      <c r="Z232" s="400"/>
      <c r="AA232" s="374"/>
      <c r="AB232" s="374"/>
      <c r="AC232" s="374"/>
    </row>
    <row r="233" spans="1:68" ht="16.5" customHeight="1" x14ac:dyDescent="0.25">
      <c r="A233" s="54" t="s">
        <v>339</v>
      </c>
      <c r="B233" s="54" t="s">
        <v>340</v>
      </c>
      <c r="C233" s="31">
        <v>4301060404</v>
      </c>
      <c r="D233" s="389">
        <v>4680115882874</v>
      </c>
      <c r="E233" s="390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20" t="s">
        <v>341</v>
      </c>
      <c r="Q233" s="387"/>
      <c r="R233" s="387"/>
      <c r="S233" s="387"/>
      <c r="T233" s="388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339</v>
      </c>
      <c r="B234" s="54" t="s">
        <v>342</v>
      </c>
      <c r="C234" s="31">
        <v>4301060360</v>
      </c>
      <c r="D234" s="389">
        <v>4680115882874</v>
      </c>
      <c r="E234" s="390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7"/>
      <c r="R234" s="387"/>
      <c r="S234" s="387"/>
      <c r="T234" s="388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343</v>
      </c>
      <c r="B235" s="54" t="s">
        <v>344</v>
      </c>
      <c r="C235" s="31">
        <v>4301060359</v>
      </c>
      <c r="D235" s="389">
        <v>4680115884434</v>
      </c>
      <c r="E235" s="390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345</v>
      </c>
      <c r="B236" s="54" t="s">
        <v>346</v>
      </c>
      <c r="C236" s="31">
        <v>4301060375</v>
      </c>
      <c r="D236" s="389">
        <v>4680115880818</v>
      </c>
      <c r="E236" s="390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1" t="s">
        <v>347</v>
      </c>
      <c r="Q236" s="387"/>
      <c r="R236" s="387"/>
      <c r="S236" s="387"/>
      <c r="T236" s="388"/>
      <c r="U236" s="34"/>
      <c r="V236" s="34"/>
      <c r="W236" s="35" t="s">
        <v>68</v>
      </c>
      <c r="X236" s="382">
        <v>0</v>
      </c>
      <c r="Y236" s="383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348</v>
      </c>
      <c r="B237" s="54" t="s">
        <v>349</v>
      </c>
      <c r="C237" s="31">
        <v>4301060389</v>
      </c>
      <c r="D237" s="389">
        <v>4680115880801</v>
      </c>
      <c r="E237" s="390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1" t="s">
        <v>350</v>
      </c>
      <c r="Q237" s="387"/>
      <c r="R237" s="387"/>
      <c r="S237" s="387"/>
      <c r="T237" s="388"/>
      <c r="U237" s="34"/>
      <c r="V237" s="34"/>
      <c r="W237" s="35" t="s">
        <v>68</v>
      </c>
      <c r="X237" s="382">
        <v>0</v>
      </c>
      <c r="Y237" s="383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406"/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7"/>
      <c r="P238" s="396" t="s">
        <v>69</v>
      </c>
      <c r="Q238" s="397"/>
      <c r="R238" s="397"/>
      <c r="S238" s="397"/>
      <c r="T238" s="397"/>
      <c r="U238" s="397"/>
      <c r="V238" s="398"/>
      <c r="W238" s="37" t="s">
        <v>70</v>
      </c>
      <c r="X238" s="384">
        <f>IFERROR(X233/H233,"0")+IFERROR(X234/H234,"0")+IFERROR(X235/H235,"0")+IFERROR(X236/H236,"0")+IFERROR(X237/H237,"0")</f>
        <v>0</v>
      </c>
      <c r="Y238" s="384">
        <f>IFERROR(Y233/H233,"0")+IFERROR(Y234/H234,"0")+IFERROR(Y235/H235,"0")+IFERROR(Y236/H236,"0")+IFERROR(Y237/H237,"0")</f>
        <v>0</v>
      </c>
      <c r="Z238" s="384">
        <f>IFERROR(IF(Z233="",0,Z233),"0")+IFERROR(IF(Z234="",0,Z234),"0")+IFERROR(IF(Z235="",0,Z235),"0")+IFERROR(IF(Z236="",0,Z236),"0")+IFERROR(IF(Z237="",0,Z237),"0")</f>
        <v>0</v>
      </c>
      <c r="AA238" s="385"/>
      <c r="AB238" s="385"/>
      <c r="AC238" s="385"/>
    </row>
    <row r="239" spans="1:68" x14ac:dyDescent="0.2">
      <c r="A239" s="400"/>
      <c r="B239" s="400"/>
      <c r="C239" s="400"/>
      <c r="D239" s="400"/>
      <c r="E239" s="400"/>
      <c r="F239" s="400"/>
      <c r="G239" s="400"/>
      <c r="H239" s="400"/>
      <c r="I239" s="400"/>
      <c r="J239" s="400"/>
      <c r="K239" s="400"/>
      <c r="L239" s="400"/>
      <c r="M239" s="400"/>
      <c r="N239" s="400"/>
      <c r="O239" s="407"/>
      <c r="P239" s="396" t="s">
        <v>69</v>
      </c>
      <c r="Q239" s="397"/>
      <c r="R239" s="397"/>
      <c r="S239" s="397"/>
      <c r="T239" s="397"/>
      <c r="U239" s="397"/>
      <c r="V239" s="398"/>
      <c r="W239" s="37" t="s">
        <v>68</v>
      </c>
      <c r="X239" s="384">
        <f>IFERROR(SUM(X233:X237),"0")</f>
        <v>0</v>
      </c>
      <c r="Y239" s="384">
        <f>IFERROR(SUM(Y233:Y237),"0")</f>
        <v>0</v>
      </c>
      <c r="Z239" s="37"/>
      <c r="AA239" s="385"/>
      <c r="AB239" s="385"/>
      <c r="AC239" s="385"/>
    </row>
    <row r="240" spans="1:68" ht="16.5" customHeight="1" x14ac:dyDescent="0.25">
      <c r="A240" s="469" t="s">
        <v>351</v>
      </c>
      <c r="B240" s="400"/>
      <c r="C240" s="400"/>
      <c r="D240" s="400"/>
      <c r="E240" s="400"/>
      <c r="F240" s="400"/>
      <c r="G240" s="400"/>
      <c r="H240" s="400"/>
      <c r="I240" s="400"/>
      <c r="J240" s="400"/>
      <c r="K240" s="400"/>
      <c r="L240" s="400"/>
      <c r="M240" s="400"/>
      <c r="N240" s="400"/>
      <c r="O240" s="400"/>
      <c r="P240" s="400"/>
      <c r="Q240" s="400"/>
      <c r="R240" s="400"/>
      <c r="S240" s="400"/>
      <c r="T240" s="400"/>
      <c r="U240" s="400"/>
      <c r="V240" s="400"/>
      <c r="W240" s="400"/>
      <c r="X240" s="400"/>
      <c r="Y240" s="400"/>
      <c r="Z240" s="400"/>
      <c r="AA240" s="376"/>
      <c r="AB240" s="376"/>
      <c r="AC240" s="376"/>
    </row>
    <row r="241" spans="1:68" ht="14.25" customHeight="1" x14ac:dyDescent="0.25">
      <c r="A241" s="399" t="s">
        <v>110</v>
      </c>
      <c r="B241" s="400"/>
      <c r="C241" s="400"/>
      <c r="D241" s="400"/>
      <c r="E241" s="400"/>
      <c r="F241" s="400"/>
      <c r="G241" s="400"/>
      <c r="H241" s="400"/>
      <c r="I241" s="400"/>
      <c r="J241" s="400"/>
      <c r="K241" s="400"/>
      <c r="L241" s="400"/>
      <c r="M241" s="400"/>
      <c r="N241" s="400"/>
      <c r="O241" s="400"/>
      <c r="P241" s="400"/>
      <c r="Q241" s="400"/>
      <c r="R241" s="400"/>
      <c r="S241" s="400"/>
      <c r="T241" s="400"/>
      <c r="U241" s="400"/>
      <c r="V241" s="400"/>
      <c r="W241" s="400"/>
      <c r="X241" s="400"/>
      <c r="Y241" s="400"/>
      <c r="Z241" s="400"/>
      <c r="AA241" s="374"/>
      <c r="AB241" s="374"/>
      <c r="AC241" s="374"/>
    </row>
    <row r="242" spans="1:68" ht="27" customHeight="1" x14ac:dyDescent="0.25">
      <c r="A242" s="54" t="s">
        <v>352</v>
      </c>
      <c r="B242" s="54" t="s">
        <v>353</v>
      </c>
      <c r="C242" s="31">
        <v>4301011945</v>
      </c>
      <c r="D242" s="389">
        <v>4680115884274</v>
      </c>
      <c r="E242" s="390"/>
      <c r="F242" s="381">
        <v>1.45</v>
      </c>
      <c r="G242" s="32">
        <v>8</v>
      </c>
      <c r="H242" s="381">
        <v>11.6</v>
      </c>
      <c r="I242" s="381">
        <v>12.08</v>
      </c>
      <c r="J242" s="32">
        <v>48</v>
      </c>
      <c r="K242" s="32" t="s">
        <v>113</v>
      </c>
      <c r="L242" s="32"/>
      <c r="M242" s="33" t="s">
        <v>134</v>
      </c>
      <c r="N242" s="33"/>
      <c r="O242" s="32">
        <v>55</v>
      </c>
      <c r="P242" s="479" t="s">
        <v>354</v>
      </c>
      <c r="Q242" s="387"/>
      <c r="R242" s="387"/>
      <c r="S242" s="387"/>
      <c r="T242" s="388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352</v>
      </c>
      <c r="B243" s="54" t="s">
        <v>355</v>
      </c>
      <c r="C243" s="31">
        <v>4301011717</v>
      </c>
      <c r="D243" s="389">
        <v>4680115884274</v>
      </c>
      <c r="E243" s="390"/>
      <c r="F243" s="381">
        <v>1.45</v>
      </c>
      <c r="G243" s="32">
        <v>8</v>
      </c>
      <c r="H243" s="381">
        <v>11.6</v>
      </c>
      <c r="I243" s="381">
        <v>12.08</v>
      </c>
      <c r="J243" s="32">
        <v>56</v>
      </c>
      <c r="K243" s="32" t="s">
        <v>113</v>
      </c>
      <c r="L243" s="32"/>
      <c r="M243" s="33" t="s">
        <v>114</v>
      </c>
      <c r="N243" s="33"/>
      <c r="O243" s="32">
        <v>55</v>
      </c>
      <c r="P243" s="7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7"/>
      <c r="R243" s="387"/>
      <c r="S243" s="387"/>
      <c r="T243" s="388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356</v>
      </c>
      <c r="B244" s="54" t="s">
        <v>357</v>
      </c>
      <c r="C244" s="31">
        <v>4301011719</v>
      </c>
      <c r="D244" s="389">
        <v>4680115884298</v>
      </c>
      <c r="E244" s="390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358</v>
      </c>
      <c r="B245" s="54" t="s">
        <v>359</v>
      </c>
      <c r="C245" s="31">
        <v>4301011944</v>
      </c>
      <c r="D245" s="389">
        <v>4680115884250</v>
      </c>
      <c r="E245" s="390"/>
      <c r="F245" s="381">
        <v>1.45</v>
      </c>
      <c r="G245" s="32">
        <v>8</v>
      </c>
      <c r="H245" s="381">
        <v>11.6</v>
      </c>
      <c r="I245" s="381">
        <v>12.08</v>
      </c>
      <c r="J245" s="32">
        <v>48</v>
      </c>
      <c r="K245" s="32" t="s">
        <v>113</v>
      </c>
      <c r="L245" s="32"/>
      <c r="M245" s="33" t="s">
        <v>134</v>
      </c>
      <c r="N245" s="33"/>
      <c r="O245" s="32">
        <v>55</v>
      </c>
      <c r="P245" s="597" t="s">
        <v>360</v>
      </c>
      <c r="Q245" s="387"/>
      <c r="R245" s="387"/>
      <c r="S245" s="387"/>
      <c r="T245" s="388"/>
      <c r="U245" s="34"/>
      <c r="V245" s="34"/>
      <c r="W245" s="35" t="s">
        <v>68</v>
      </c>
      <c r="X245" s="382">
        <v>0</v>
      </c>
      <c r="Y245" s="383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358</v>
      </c>
      <c r="B246" s="54" t="s">
        <v>361</v>
      </c>
      <c r="C246" s="31">
        <v>4301011733</v>
      </c>
      <c r="D246" s="389">
        <v>4680115884250</v>
      </c>
      <c r="E246" s="390"/>
      <c r="F246" s="381">
        <v>1.45</v>
      </c>
      <c r="G246" s="32">
        <v>8</v>
      </c>
      <c r="H246" s="381">
        <v>11.6</v>
      </c>
      <c r="I246" s="381">
        <v>12.08</v>
      </c>
      <c r="J246" s="32">
        <v>56</v>
      </c>
      <c r="K246" s="32" t="s">
        <v>113</v>
      </c>
      <c r="L246" s="32"/>
      <c r="M246" s="33" t="s">
        <v>116</v>
      </c>
      <c r="N246" s="33"/>
      <c r="O246" s="32">
        <v>55</v>
      </c>
      <c r="P246" s="5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7"/>
      <c r="R246" s="387"/>
      <c r="S246" s="387"/>
      <c r="T246" s="388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362</v>
      </c>
      <c r="B247" s="54" t="s">
        <v>363</v>
      </c>
      <c r="C247" s="31">
        <v>4301011718</v>
      </c>
      <c r="D247" s="389">
        <v>4680115884281</v>
      </c>
      <c r="E247" s="390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364</v>
      </c>
      <c r="B248" s="54" t="s">
        <v>365</v>
      </c>
      <c r="C248" s="31">
        <v>4301011720</v>
      </c>
      <c r="D248" s="389">
        <v>4680115884199</v>
      </c>
      <c r="E248" s="390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366</v>
      </c>
      <c r="B249" s="54" t="s">
        <v>367</v>
      </c>
      <c r="C249" s="31">
        <v>4301011716</v>
      </c>
      <c r="D249" s="389">
        <v>4680115884267</v>
      </c>
      <c r="E249" s="390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1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82">
        <v>0</v>
      </c>
      <c r="Y249" s="383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406"/>
      <c r="B250" s="400"/>
      <c r="C250" s="400"/>
      <c r="D250" s="400"/>
      <c r="E250" s="400"/>
      <c r="F250" s="400"/>
      <c r="G250" s="400"/>
      <c r="H250" s="400"/>
      <c r="I250" s="400"/>
      <c r="J250" s="400"/>
      <c r="K250" s="400"/>
      <c r="L250" s="400"/>
      <c r="M250" s="400"/>
      <c r="N250" s="400"/>
      <c r="O250" s="407"/>
      <c r="P250" s="396" t="s">
        <v>69</v>
      </c>
      <c r="Q250" s="397"/>
      <c r="R250" s="397"/>
      <c r="S250" s="397"/>
      <c r="T250" s="397"/>
      <c r="U250" s="397"/>
      <c r="V250" s="398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0</v>
      </c>
      <c r="Y250" s="384">
        <f>IFERROR(Y242/H242,"0")+IFERROR(Y243/H243,"0")+IFERROR(Y244/H244,"0")+IFERROR(Y245/H245,"0")+IFERROR(Y246/H246,"0")+IFERROR(Y247/H247,"0")+IFERROR(Y248/H248,"0")+IFERROR(Y249/H249,"0")</f>
        <v>0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85"/>
      <c r="AB250" s="385"/>
      <c r="AC250" s="385"/>
    </row>
    <row r="251" spans="1:68" x14ac:dyDescent="0.2">
      <c r="A251" s="400"/>
      <c r="B251" s="400"/>
      <c r="C251" s="400"/>
      <c r="D251" s="400"/>
      <c r="E251" s="400"/>
      <c r="F251" s="400"/>
      <c r="G251" s="400"/>
      <c r="H251" s="400"/>
      <c r="I251" s="400"/>
      <c r="J251" s="400"/>
      <c r="K251" s="400"/>
      <c r="L251" s="400"/>
      <c r="M251" s="400"/>
      <c r="N251" s="400"/>
      <c r="O251" s="407"/>
      <c r="P251" s="396" t="s">
        <v>69</v>
      </c>
      <c r="Q251" s="397"/>
      <c r="R251" s="397"/>
      <c r="S251" s="397"/>
      <c r="T251" s="397"/>
      <c r="U251" s="397"/>
      <c r="V251" s="398"/>
      <c r="W251" s="37" t="s">
        <v>68</v>
      </c>
      <c r="X251" s="384">
        <f>IFERROR(SUM(X242:X249),"0")</f>
        <v>0</v>
      </c>
      <c r="Y251" s="384">
        <f>IFERROR(SUM(Y242:Y249),"0")</f>
        <v>0</v>
      </c>
      <c r="Z251" s="37"/>
      <c r="AA251" s="385"/>
      <c r="AB251" s="385"/>
      <c r="AC251" s="385"/>
    </row>
    <row r="252" spans="1:68" ht="16.5" customHeight="1" x14ac:dyDescent="0.25">
      <c r="A252" s="469" t="s">
        <v>368</v>
      </c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00"/>
      <c r="O252" s="400"/>
      <c r="P252" s="400"/>
      <c r="Q252" s="400"/>
      <c r="R252" s="400"/>
      <c r="S252" s="400"/>
      <c r="T252" s="400"/>
      <c r="U252" s="400"/>
      <c r="V252" s="400"/>
      <c r="W252" s="400"/>
      <c r="X252" s="400"/>
      <c r="Y252" s="400"/>
      <c r="Z252" s="400"/>
      <c r="AA252" s="376"/>
      <c r="AB252" s="376"/>
      <c r="AC252" s="376"/>
    </row>
    <row r="253" spans="1:68" ht="14.25" customHeight="1" x14ac:dyDescent="0.25">
      <c r="A253" s="399" t="s">
        <v>110</v>
      </c>
      <c r="B253" s="400"/>
      <c r="C253" s="400"/>
      <c r="D253" s="400"/>
      <c r="E253" s="400"/>
      <c r="F253" s="400"/>
      <c r="G253" s="400"/>
      <c r="H253" s="400"/>
      <c r="I253" s="400"/>
      <c r="J253" s="400"/>
      <c r="K253" s="400"/>
      <c r="L253" s="400"/>
      <c r="M253" s="400"/>
      <c r="N253" s="400"/>
      <c r="O253" s="400"/>
      <c r="P253" s="400"/>
      <c r="Q253" s="400"/>
      <c r="R253" s="400"/>
      <c r="S253" s="400"/>
      <c r="T253" s="400"/>
      <c r="U253" s="400"/>
      <c r="V253" s="400"/>
      <c r="W253" s="400"/>
      <c r="X253" s="400"/>
      <c r="Y253" s="400"/>
      <c r="Z253" s="400"/>
      <c r="AA253" s="374"/>
      <c r="AB253" s="374"/>
      <c r="AC253" s="374"/>
    </row>
    <row r="254" spans="1:68" ht="27" customHeight="1" x14ac:dyDescent="0.25">
      <c r="A254" s="54" t="s">
        <v>369</v>
      </c>
      <c r="B254" s="54" t="s">
        <v>370</v>
      </c>
      <c r="C254" s="31">
        <v>4301011942</v>
      </c>
      <c r="D254" s="389">
        <v>4680115884137</v>
      </c>
      <c r="E254" s="390"/>
      <c r="F254" s="381">
        <v>1.45</v>
      </c>
      <c r="G254" s="32">
        <v>8</v>
      </c>
      <c r="H254" s="381">
        <v>11.6</v>
      </c>
      <c r="I254" s="381">
        <v>12.08</v>
      </c>
      <c r="J254" s="32">
        <v>48</v>
      </c>
      <c r="K254" s="32" t="s">
        <v>113</v>
      </c>
      <c r="L254" s="32"/>
      <c r="M254" s="33" t="s">
        <v>134</v>
      </c>
      <c r="N254" s="33"/>
      <c r="O254" s="32">
        <v>55</v>
      </c>
      <c r="P254" s="649" t="s">
        <v>371</v>
      </c>
      <c r="Q254" s="387"/>
      <c r="R254" s="387"/>
      <c r="S254" s="387"/>
      <c r="T254" s="388"/>
      <c r="U254" s="34"/>
      <c r="V254" s="34"/>
      <c r="W254" s="35" t="s">
        <v>68</v>
      </c>
      <c r="X254" s="382">
        <v>0</v>
      </c>
      <c r="Y254" s="383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369</v>
      </c>
      <c r="B255" s="54" t="s">
        <v>372</v>
      </c>
      <c r="C255" s="31">
        <v>4301011826</v>
      </c>
      <c r="D255" s="389">
        <v>4680115884137</v>
      </c>
      <c r="E255" s="390"/>
      <c r="F255" s="381">
        <v>1.45</v>
      </c>
      <c r="G255" s="32">
        <v>8</v>
      </c>
      <c r="H255" s="381">
        <v>11.6</v>
      </c>
      <c r="I255" s="381">
        <v>12.08</v>
      </c>
      <c r="J255" s="32">
        <v>56</v>
      </c>
      <c r="K255" s="32" t="s">
        <v>113</v>
      </c>
      <c r="L255" s="32"/>
      <c r="M255" s="33" t="s">
        <v>114</v>
      </c>
      <c r="N255" s="33"/>
      <c r="O255" s="32">
        <v>55</v>
      </c>
      <c r="P255" s="5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7"/>
      <c r="R255" s="387"/>
      <c r="S255" s="387"/>
      <c r="T255" s="388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373</v>
      </c>
      <c r="B256" s="54" t="s">
        <v>374</v>
      </c>
      <c r="C256" s="31">
        <v>4301011724</v>
      </c>
      <c r="D256" s="389">
        <v>4680115884236</v>
      </c>
      <c r="E256" s="390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375</v>
      </c>
      <c r="B257" s="54" t="s">
        <v>376</v>
      </c>
      <c r="C257" s="31">
        <v>4301011721</v>
      </c>
      <c r="D257" s="389">
        <v>4680115884175</v>
      </c>
      <c r="E257" s="390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82">
        <v>0</v>
      </c>
      <c r="Y257" s="383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377</v>
      </c>
      <c r="B258" s="54" t="s">
        <v>378</v>
      </c>
      <c r="C258" s="31">
        <v>4301011824</v>
      </c>
      <c r="D258" s="389">
        <v>4680115884144</v>
      </c>
      <c r="E258" s="390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82">
        <v>0</v>
      </c>
      <c r="Y258" s="383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379</v>
      </c>
      <c r="B259" s="54" t="s">
        <v>380</v>
      </c>
      <c r="C259" s="31">
        <v>4301011963</v>
      </c>
      <c r="D259" s="389">
        <v>4680115885288</v>
      </c>
      <c r="E259" s="390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8" t="s">
        <v>381</v>
      </c>
      <c r="Q259" s="387"/>
      <c r="R259" s="387"/>
      <c r="S259" s="387"/>
      <c r="T259" s="388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382</v>
      </c>
      <c r="B260" s="54" t="s">
        <v>383</v>
      </c>
      <c r="C260" s="31">
        <v>4301011726</v>
      </c>
      <c r="D260" s="389">
        <v>4680115884182</v>
      </c>
      <c r="E260" s="390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384</v>
      </c>
      <c r="B261" s="54" t="s">
        <v>385</v>
      </c>
      <c r="C261" s="31">
        <v>4301011722</v>
      </c>
      <c r="D261" s="389">
        <v>4680115884205</v>
      </c>
      <c r="E261" s="390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82">
        <v>0</v>
      </c>
      <c r="Y261" s="383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406"/>
      <c r="B262" s="400"/>
      <c r="C262" s="400"/>
      <c r="D262" s="400"/>
      <c r="E262" s="400"/>
      <c r="F262" s="400"/>
      <c r="G262" s="400"/>
      <c r="H262" s="400"/>
      <c r="I262" s="400"/>
      <c r="J262" s="400"/>
      <c r="K262" s="400"/>
      <c r="L262" s="400"/>
      <c r="M262" s="400"/>
      <c r="N262" s="400"/>
      <c r="O262" s="407"/>
      <c r="P262" s="396" t="s">
        <v>69</v>
      </c>
      <c r="Q262" s="397"/>
      <c r="R262" s="397"/>
      <c r="S262" s="397"/>
      <c r="T262" s="397"/>
      <c r="U262" s="397"/>
      <c r="V262" s="398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0</v>
      </c>
      <c r="Y262" s="384">
        <f>IFERROR(Y254/H254,"0")+IFERROR(Y255/H255,"0")+IFERROR(Y256/H256,"0")+IFERROR(Y257/H257,"0")+IFERROR(Y258/H258,"0")+IFERROR(Y259/H259,"0")+IFERROR(Y260/H260,"0")+IFERROR(Y261/H261,"0")</f>
        <v>0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85"/>
      <c r="AB262" s="385"/>
      <c r="AC262" s="385"/>
    </row>
    <row r="263" spans="1:68" x14ac:dyDescent="0.2">
      <c r="A263" s="400"/>
      <c r="B263" s="400"/>
      <c r="C263" s="400"/>
      <c r="D263" s="400"/>
      <c r="E263" s="400"/>
      <c r="F263" s="400"/>
      <c r="G263" s="400"/>
      <c r="H263" s="400"/>
      <c r="I263" s="400"/>
      <c r="J263" s="400"/>
      <c r="K263" s="400"/>
      <c r="L263" s="400"/>
      <c r="M263" s="400"/>
      <c r="N263" s="400"/>
      <c r="O263" s="407"/>
      <c r="P263" s="396" t="s">
        <v>69</v>
      </c>
      <c r="Q263" s="397"/>
      <c r="R263" s="397"/>
      <c r="S263" s="397"/>
      <c r="T263" s="397"/>
      <c r="U263" s="397"/>
      <c r="V263" s="398"/>
      <c r="W263" s="37" t="s">
        <v>68</v>
      </c>
      <c r="X263" s="384">
        <f>IFERROR(SUM(X254:X261),"0")</f>
        <v>0</v>
      </c>
      <c r="Y263" s="384">
        <f>IFERROR(SUM(Y254:Y261),"0")</f>
        <v>0</v>
      </c>
      <c r="Z263" s="37"/>
      <c r="AA263" s="385"/>
      <c r="AB263" s="385"/>
      <c r="AC263" s="385"/>
    </row>
    <row r="264" spans="1:68" ht="16.5" customHeight="1" x14ac:dyDescent="0.25">
      <c r="A264" s="469" t="s">
        <v>386</v>
      </c>
      <c r="B264" s="400"/>
      <c r="C264" s="400"/>
      <c r="D264" s="400"/>
      <c r="E264" s="400"/>
      <c r="F264" s="400"/>
      <c r="G264" s="400"/>
      <c r="H264" s="400"/>
      <c r="I264" s="400"/>
      <c r="J264" s="400"/>
      <c r="K264" s="400"/>
      <c r="L264" s="400"/>
      <c r="M264" s="400"/>
      <c r="N264" s="400"/>
      <c r="O264" s="400"/>
      <c r="P264" s="400"/>
      <c r="Q264" s="400"/>
      <c r="R264" s="400"/>
      <c r="S264" s="400"/>
      <c r="T264" s="400"/>
      <c r="U264" s="400"/>
      <c r="V264" s="400"/>
      <c r="W264" s="400"/>
      <c r="X264" s="400"/>
      <c r="Y264" s="400"/>
      <c r="Z264" s="400"/>
      <c r="AA264" s="376"/>
      <c r="AB264" s="376"/>
      <c r="AC264" s="376"/>
    </row>
    <row r="265" spans="1:68" ht="14.25" customHeight="1" x14ac:dyDescent="0.25">
      <c r="A265" s="399" t="s">
        <v>110</v>
      </c>
      <c r="B265" s="400"/>
      <c r="C265" s="400"/>
      <c r="D265" s="400"/>
      <c r="E265" s="400"/>
      <c r="F265" s="400"/>
      <c r="G265" s="400"/>
      <c r="H265" s="400"/>
      <c r="I265" s="400"/>
      <c r="J265" s="400"/>
      <c r="K265" s="400"/>
      <c r="L265" s="400"/>
      <c r="M265" s="400"/>
      <c r="N265" s="400"/>
      <c r="O265" s="400"/>
      <c r="P265" s="400"/>
      <c r="Q265" s="400"/>
      <c r="R265" s="400"/>
      <c r="S265" s="400"/>
      <c r="T265" s="400"/>
      <c r="U265" s="400"/>
      <c r="V265" s="400"/>
      <c r="W265" s="400"/>
      <c r="X265" s="400"/>
      <c r="Y265" s="400"/>
      <c r="Z265" s="400"/>
      <c r="AA265" s="374"/>
      <c r="AB265" s="374"/>
      <c r="AC265" s="374"/>
    </row>
    <row r="266" spans="1:68" ht="27" customHeight="1" x14ac:dyDescent="0.25">
      <c r="A266" s="54" t="s">
        <v>387</v>
      </c>
      <c r="B266" s="54" t="s">
        <v>388</v>
      </c>
      <c r="C266" s="31">
        <v>4301011855</v>
      </c>
      <c r="D266" s="389">
        <v>4680115885837</v>
      </c>
      <c r="E266" s="390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68" t="s">
        <v>389</v>
      </c>
      <c r="Q266" s="387"/>
      <c r="R266" s="387"/>
      <c r="S266" s="387"/>
      <c r="T266" s="388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390</v>
      </c>
      <c r="B267" s="54" t="s">
        <v>391</v>
      </c>
      <c r="C267" s="31">
        <v>4301011850</v>
      </c>
      <c r="D267" s="389">
        <v>4680115885806</v>
      </c>
      <c r="E267" s="390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87" t="s">
        <v>392</v>
      </c>
      <c r="Q267" s="387"/>
      <c r="R267" s="387"/>
      <c r="S267" s="387"/>
      <c r="T267" s="388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393</v>
      </c>
      <c r="B268" s="54" t="s">
        <v>394</v>
      </c>
      <c r="C268" s="31">
        <v>4301011853</v>
      </c>
      <c r="D268" s="389">
        <v>4680115885851</v>
      </c>
      <c r="E268" s="390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499" t="s">
        <v>395</v>
      </c>
      <c r="Q268" s="387"/>
      <c r="R268" s="387"/>
      <c r="S268" s="387"/>
      <c r="T268" s="388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396</v>
      </c>
      <c r="B269" s="54" t="s">
        <v>397</v>
      </c>
      <c r="C269" s="31">
        <v>4301011852</v>
      </c>
      <c r="D269" s="389">
        <v>4680115885844</v>
      </c>
      <c r="E269" s="390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4" t="s">
        <v>398</v>
      </c>
      <c r="Q269" s="387"/>
      <c r="R269" s="387"/>
      <c r="S269" s="387"/>
      <c r="T269" s="388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399</v>
      </c>
      <c r="B270" s="54" t="s">
        <v>400</v>
      </c>
      <c r="C270" s="31">
        <v>4301011851</v>
      </c>
      <c r="D270" s="389">
        <v>4680115885820</v>
      </c>
      <c r="E270" s="390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1" t="s">
        <v>401</v>
      </c>
      <c r="Q270" s="387"/>
      <c r="R270" s="387"/>
      <c r="S270" s="387"/>
      <c r="T270" s="388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406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00"/>
      <c r="O271" s="407"/>
      <c r="P271" s="396" t="s">
        <v>69</v>
      </c>
      <c r="Q271" s="397"/>
      <c r="R271" s="397"/>
      <c r="S271" s="397"/>
      <c r="T271" s="397"/>
      <c r="U271" s="397"/>
      <c r="V271" s="398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x14ac:dyDescent="0.2">
      <c r="A272" s="400"/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7"/>
      <c r="P272" s="396" t="s">
        <v>69</v>
      </c>
      <c r="Q272" s="397"/>
      <c r="R272" s="397"/>
      <c r="S272" s="397"/>
      <c r="T272" s="397"/>
      <c r="U272" s="397"/>
      <c r="V272" s="398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customHeight="1" x14ac:dyDescent="0.25">
      <c r="A273" s="469" t="s">
        <v>402</v>
      </c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0"/>
      <c r="P273" s="400"/>
      <c r="Q273" s="400"/>
      <c r="R273" s="400"/>
      <c r="S273" s="400"/>
      <c r="T273" s="400"/>
      <c r="U273" s="400"/>
      <c r="V273" s="400"/>
      <c r="W273" s="400"/>
      <c r="X273" s="400"/>
      <c r="Y273" s="400"/>
      <c r="Z273" s="400"/>
      <c r="AA273" s="376"/>
      <c r="AB273" s="376"/>
      <c r="AC273" s="376"/>
    </row>
    <row r="274" spans="1:68" ht="14.25" customHeight="1" x14ac:dyDescent="0.25">
      <c r="A274" s="399" t="s">
        <v>110</v>
      </c>
      <c r="B274" s="400"/>
      <c r="C274" s="400"/>
      <c r="D274" s="400"/>
      <c r="E274" s="400"/>
      <c r="F274" s="400"/>
      <c r="G274" s="400"/>
      <c r="H274" s="400"/>
      <c r="I274" s="400"/>
      <c r="J274" s="400"/>
      <c r="K274" s="400"/>
      <c r="L274" s="400"/>
      <c r="M274" s="400"/>
      <c r="N274" s="400"/>
      <c r="O274" s="400"/>
      <c r="P274" s="400"/>
      <c r="Q274" s="400"/>
      <c r="R274" s="400"/>
      <c r="S274" s="400"/>
      <c r="T274" s="400"/>
      <c r="U274" s="400"/>
      <c r="V274" s="400"/>
      <c r="W274" s="400"/>
      <c r="X274" s="400"/>
      <c r="Y274" s="400"/>
      <c r="Z274" s="400"/>
      <c r="AA274" s="374"/>
      <c r="AB274" s="374"/>
      <c r="AC274" s="374"/>
    </row>
    <row r="275" spans="1:68" ht="27" customHeight="1" x14ac:dyDescent="0.25">
      <c r="A275" s="54" t="s">
        <v>403</v>
      </c>
      <c r="B275" s="54" t="s">
        <v>404</v>
      </c>
      <c r="C275" s="31">
        <v>4301011876</v>
      </c>
      <c r="D275" s="389">
        <v>4680115885707</v>
      </c>
      <c r="E275" s="390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0" t="s">
        <v>405</v>
      </c>
      <c r="Q275" s="387"/>
      <c r="R275" s="387"/>
      <c r="S275" s="387"/>
      <c r="T275" s="388"/>
      <c r="U275" s="34"/>
      <c r="V275" s="34"/>
      <c r="W275" s="35" t="s">
        <v>68</v>
      </c>
      <c r="X275" s="382">
        <v>0</v>
      </c>
      <c r="Y275" s="383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406"/>
      <c r="B276" s="400"/>
      <c r="C276" s="400"/>
      <c r="D276" s="400"/>
      <c r="E276" s="400"/>
      <c r="F276" s="400"/>
      <c r="G276" s="400"/>
      <c r="H276" s="400"/>
      <c r="I276" s="400"/>
      <c r="J276" s="400"/>
      <c r="K276" s="400"/>
      <c r="L276" s="400"/>
      <c r="M276" s="400"/>
      <c r="N276" s="400"/>
      <c r="O276" s="407"/>
      <c r="P276" s="396" t="s">
        <v>69</v>
      </c>
      <c r="Q276" s="397"/>
      <c r="R276" s="397"/>
      <c r="S276" s="397"/>
      <c r="T276" s="397"/>
      <c r="U276" s="397"/>
      <c r="V276" s="398"/>
      <c r="W276" s="37" t="s">
        <v>70</v>
      </c>
      <c r="X276" s="384">
        <f>IFERROR(X275/H275,"0")</f>
        <v>0</v>
      </c>
      <c r="Y276" s="384">
        <f>IFERROR(Y275/H275,"0")</f>
        <v>0</v>
      </c>
      <c r="Z276" s="384">
        <f>IFERROR(IF(Z275="",0,Z275),"0")</f>
        <v>0</v>
      </c>
      <c r="AA276" s="385"/>
      <c r="AB276" s="385"/>
      <c r="AC276" s="385"/>
    </row>
    <row r="277" spans="1:68" x14ac:dyDescent="0.2">
      <c r="A277" s="400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00"/>
      <c r="O277" s="407"/>
      <c r="P277" s="396" t="s">
        <v>69</v>
      </c>
      <c r="Q277" s="397"/>
      <c r="R277" s="397"/>
      <c r="S277" s="397"/>
      <c r="T277" s="397"/>
      <c r="U277" s="397"/>
      <c r="V277" s="398"/>
      <c r="W277" s="37" t="s">
        <v>68</v>
      </c>
      <c r="X277" s="384">
        <f>IFERROR(SUM(X275:X275),"0")</f>
        <v>0</v>
      </c>
      <c r="Y277" s="384">
        <f>IFERROR(SUM(Y275:Y275),"0")</f>
        <v>0</v>
      </c>
      <c r="Z277" s="37"/>
      <c r="AA277" s="385"/>
      <c r="AB277" s="385"/>
      <c r="AC277" s="385"/>
    </row>
    <row r="278" spans="1:68" ht="16.5" customHeight="1" x14ac:dyDescent="0.25">
      <c r="A278" s="469" t="s">
        <v>406</v>
      </c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00"/>
      <c r="O278" s="400"/>
      <c r="P278" s="400"/>
      <c r="Q278" s="400"/>
      <c r="R278" s="400"/>
      <c r="S278" s="400"/>
      <c r="T278" s="400"/>
      <c r="U278" s="400"/>
      <c r="V278" s="400"/>
      <c r="W278" s="400"/>
      <c r="X278" s="400"/>
      <c r="Y278" s="400"/>
      <c r="Z278" s="400"/>
      <c r="AA278" s="376"/>
      <c r="AB278" s="376"/>
      <c r="AC278" s="376"/>
    </row>
    <row r="279" spans="1:68" ht="14.25" customHeight="1" x14ac:dyDescent="0.25">
      <c r="A279" s="399" t="s">
        <v>110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400"/>
      <c r="AA279" s="374"/>
      <c r="AB279" s="374"/>
      <c r="AC279" s="374"/>
    </row>
    <row r="280" spans="1:68" ht="27" customHeight="1" x14ac:dyDescent="0.25">
      <c r="A280" s="54" t="s">
        <v>407</v>
      </c>
      <c r="B280" s="54" t="s">
        <v>408</v>
      </c>
      <c r="C280" s="31">
        <v>4301011223</v>
      </c>
      <c r="D280" s="389">
        <v>4607091383423</v>
      </c>
      <c r="E280" s="390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7"/>
      <c r="R280" s="387"/>
      <c r="S280" s="387"/>
      <c r="T280" s="388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409</v>
      </c>
      <c r="B281" s="54" t="s">
        <v>410</v>
      </c>
      <c r="C281" s="31">
        <v>4301011879</v>
      </c>
      <c r="D281" s="389">
        <v>4680115885691</v>
      </c>
      <c r="E281" s="390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25" t="s">
        <v>411</v>
      </c>
      <c r="Q281" s="387"/>
      <c r="R281" s="387"/>
      <c r="S281" s="387"/>
      <c r="T281" s="388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412</v>
      </c>
      <c r="B282" s="54" t="s">
        <v>413</v>
      </c>
      <c r="C282" s="31">
        <v>4301011878</v>
      </c>
      <c r="D282" s="389">
        <v>4680115885660</v>
      </c>
      <c r="E282" s="390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2" t="s">
        <v>414</v>
      </c>
      <c r="Q282" s="387"/>
      <c r="R282" s="387"/>
      <c r="S282" s="387"/>
      <c r="T282" s="388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406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00"/>
      <c r="O283" s="407"/>
      <c r="P283" s="396" t="s">
        <v>69</v>
      </c>
      <c r="Q283" s="397"/>
      <c r="R283" s="397"/>
      <c r="S283" s="397"/>
      <c r="T283" s="397"/>
      <c r="U283" s="397"/>
      <c r="V283" s="398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00"/>
      <c r="O284" s="407"/>
      <c r="P284" s="396" t="s">
        <v>69</v>
      </c>
      <c r="Q284" s="397"/>
      <c r="R284" s="397"/>
      <c r="S284" s="397"/>
      <c r="T284" s="397"/>
      <c r="U284" s="397"/>
      <c r="V284" s="398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customHeight="1" x14ac:dyDescent="0.25">
      <c r="A285" s="469" t="s">
        <v>415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400"/>
      <c r="AA285" s="376"/>
      <c r="AB285" s="376"/>
      <c r="AC285" s="376"/>
    </row>
    <row r="286" spans="1:68" ht="14.25" customHeight="1" x14ac:dyDescent="0.25">
      <c r="A286" s="399" t="s">
        <v>71</v>
      </c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0"/>
      <c r="O286" s="400"/>
      <c r="P286" s="400"/>
      <c r="Q286" s="400"/>
      <c r="R286" s="400"/>
      <c r="S286" s="400"/>
      <c r="T286" s="400"/>
      <c r="U286" s="400"/>
      <c r="V286" s="400"/>
      <c r="W286" s="400"/>
      <c r="X286" s="400"/>
      <c r="Y286" s="400"/>
      <c r="Z286" s="400"/>
      <c r="AA286" s="374"/>
      <c r="AB286" s="374"/>
      <c r="AC286" s="374"/>
    </row>
    <row r="287" spans="1:68" ht="27" customHeight="1" x14ac:dyDescent="0.25">
      <c r="A287" s="54" t="s">
        <v>416</v>
      </c>
      <c r="B287" s="54" t="s">
        <v>417</v>
      </c>
      <c r="C287" s="31">
        <v>4301051409</v>
      </c>
      <c r="D287" s="389">
        <v>4680115881556</v>
      </c>
      <c r="E287" s="390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7"/>
      <c r="R287" s="387"/>
      <c r="S287" s="387"/>
      <c r="T287" s="388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418</v>
      </c>
      <c r="B288" s="54" t="s">
        <v>419</v>
      </c>
      <c r="C288" s="31">
        <v>4301051506</v>
      </c>
      <c r="D288" s="389">
        <v>4680115881037</v>
      </c>
      <c r="E288" s="390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5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7"/>
      <c r="R288" s="387"/>
      <c r="S288" s="387"/>
      <c r="T288" s="388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420</v>
      </c>
      <c r="B289" s="54" t="s">
        <v>421</v>
      </c>
      <c r="C289" s="31">
        <v>4301051487</v>
      </c>
      <c r="D289" s="389">
        <v>4680115881228</v>
      </c>
      <c r="E289" s="390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7"/>
      <c r="R289" s="387"/>
      <c r="S289" s="387"/>
      <c r="T289" s="388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422</v>
      </c>
      <c r="B290" s="54" t="s">
        <v>423</v>
      </c>
      <c r="C290" s="31">
        <v>4301051384</v>
      </c>
      <c r="D290" s="389">
        <v>4680115881211</v>
      </c>
      <c r="E290" s="390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7"/>
      <c r="R290" s="387"/>
      <c r="S290" s="387"/>
      <c r="T290" s="388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424</v>
      </c>
      <c r="B291" s="54" t="s">
        <v>425</v>
      </c>
      <c r="C291" s="31">
        <v>4301051378</v>
      </c>
      <c r="D291" s="389">
        <v>4680115881020</v>
      </c>
      <c r="E291" s="390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7"/>
      <c r="R291" s="387"/>
      <c r="S291" s="387"/>
      <c r="T291" s="388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6"/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7"/>
      <c r="P292" s="396" t="s">
        <v>69</v>
      </c>
      <c r="Q292" s="397"/>
      <c r="R292" s="397"/>
      <c r="S292" s="397"/>
      <c r="T292" s="397"/>
      <c r="U292" s="397"/>
      <c r="V292" s="398"/>
      <c r="W292" s="37" t="s">
        <v>70</v>
      </c>
      <c r="X292" s="384">
        <f>IFERROR(X287/H287,"0")+IFERROR(X288/H288,"0")+IFERROR(X289/H289,"0")+IFERROR(X290/H290,"0")+IFERROR(X291/H291,"0")</f>
        <v>0</v>
      </c>
      <c r="Y292" s="384">
        <f>IFERROR(Y287/H287,"0")+IFERROR(Y288/H288,"0")+IFERROR(Y289/H289,"0")+IFERROR(Y290/H290,"0")+IFERROR(Y291/H291,"0")</f>
        <v>0</v>
      </c>
      <c r="Z292" s="384">
        <f>IFERROR(IF(Z287="",0,Z287),"0")+IFERROR(IF(Z288="",0,Z288),"0")+IFERROR(IF(Z289="",0,Z289),"0")+IFERROR(IF(Z290="",0,Z290),"0")+IFERROR(IF(Z291="",0,Z291),"0")</f>
        <v>0</v>
      </c>
      <c r="AA292" s="385"/>
      <c r="AB292" s="385"/>
      <c r="AC292" s="385"/>
    </row>
    <row r="293" spans="1:68" x14ac:dyDescent="0.2">
      <c r="A293" s="400"/>
      <c r="B293" s="400"/>
      <c r="C293" s="400"/>
      <c r="D293" s="400"/>
      <c r="E293" s="400"/>
      <c r="F293" s="400"/>
      <c r="G293" s="400"/>
      <c r="H293" s="400"/>
      <c r="I293" s="400"/>
      <c r="J293" s="400"/>
      <c r="K293" s="400"/>
      <c r="L293" s="400"/>
      <c r="M293" s="400"/>
      <c r="N293" s="400"/>
      <c r="O293" s="407"/>
      <c r="P293" s="396" t="s">
        <v>69</v>
      </c>
      <c r="Q293" s="397"/>
      <c r="R293" s="397"/>
      <c r="S293" s="397"/>
      <c r="T293" s="397"/>
      <c r="U293" s="397"/>
      <c r="V293" s="398"/>
      <c r="W293" s="37" t="s">
        <v>68</v>
      </c>
      <c r="X293" s="384">
        <f>IFERROR(SUM(X287:X291),"0")</f>
        <v>0</v>
      </c>
      <c r="Y293" s="384">
        <f>IFERROR(SUM(Y287:Y291),"0")</f>
        <v>0</v>
      </c>
      <c r="Z293" s="37"/>
      <c r="AA293" s="385"/>
      <c r="AB293" s="385"/>
      <c r="AC293" s="385"/>
    </row>
    <row r="294" spans="1:68" ht="16.5" customHeight="1" x14ac:dyDescent="0.25">
      <c r="A294" s="469" t="s">
        <v>426</v>
      </c>
      <c r="B294" s="400"/>
      <c r="C294" s="400"/>
      <c r="D294" s="400"/>
      <c r="E294" s="400"/>
      <c r="F294" s="400"/>
      <c r="G294" s="400"/>
      <c r="H294" s="400"/>
      <c r="I294" s="400"/>
      <c r="J294" s="400"/>
      <c r="K294" s="400"/>
      <c r="L294" s="400"/>
      <c r="M294" s="400"/>
      <c r="N294" s="400"/>
      <c r="O294" s="400"/>
      <c r="P294" s="400"/>
      <c r="Q294" s="400"/>
      <c r="R294" s="400"/>
      <c r="S294" s="400"/>
      <c r="T294" s="400"/>
      <c r="U294" s="400"/>
      <c r="V294" s="400"/>
      <c r="W294" s="400"/>
      <c r="X294" s="400"/>
      <c r="Y294" s="400"/>
      <c r="Z294" s="400"/>
      <c r="AA294" s="376"/>
      <c r="AB294" s="376"/>
      <c r="AC294" s="376"/>
    </row>
    <row r="295" spans="1:68" ht="14.25" customHeight="1" x14ac:dyDescent="0.25">
      <c r="A295" s="399" t="s">
        <v>71</v>
      </c>
      <c r="B295" s="400"/>
      <c r="C295" s="400"/>
      <c r="D295" s="400"/>
      <c r="E295" s="400"/>
      <c r="F295" s="400"/>
      <c r="G295" s="400"/>
      <c r="H295" s="400"/>
      <c r="I295" s="400"/>
      <c r="J295" s="400"/>
      <c r="K295" s="400"/>
      <c r="L295" s="400"/>
      <c r="M295" s="400"/>
      <c r="N295" s="400"/>
      <c r="O295" s="400"/>
      <c r="P295" s="400"/>
      <c r="Q295" s="400"/>
      <c r="R295" s="400"/>
      <c r="S295" s="400"/>
      <c r="T295" s="400"/>
      <c r="U295" s="400"/>
      <c r="V295" s="400"/>
      <c r="W295" s="400"/>
      <c r="X295" s="400"/>
      <c r="Y295" s="400"/>
      <c r="Z295" s="400"/>
      <c r="AA295" s="374"/>
      <c r="AB295" s="374"/>
      <c r="AC295" s="374"/>
    </row>
    <row r="296" spans="1:68" ht="27" customHeight="1" x14ac:dyDescent="0.25">
      <c r="A296" s="54" t="s">
        <v>427</v>
      </c>
      <c r="B296" s="54" t="s">
        <v>428</v>
      </c>
      <c r="C296" s="31">
        <v>4301051731</v>
      </c>
      <c r="D296" s="389">
        <v>4680115884618</v>
      </c>
      <c r="E296" s="390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7"/>
      <c r="R296" s="387"/>
      <c r="S296" s="387"/>
      <c r="T296" s="388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6"/>
      <c r="B297" s="400"/>
      <c r="C297" s="400"/>
      <c r="D297" s="400"/>
      <c r="E297" s="400"/>
      <c r="F297" s="400"/>
      <c r="G297" s="400"/>
      <c r="H297" s="400"/>
      <c r="I297" s="400"/>
      <c r="J297" s="400"/>
      <c r="K297" s="400"/>
      <c r="L297" s="400"/>
      <c r="M297" s="400"/>
      <c r="N297" s="400"/>
      <c r="O297" s="407"/>
      <c r="P297" s="396" t="s">
        <v>69</v>
      </c>
      <c r="Q297" s="397"/>
      <c r="R297" s="397"/>
      <c r="S297" s="397"/>
      <c r="T297" s="397"/>
      <c r="U297" s="397"/>
      <c r="V297" s="398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x14ac:dyDescent="0.2">
      <c r="A298" s="400"/>
      <c r="B298" s="400"/>
      <c r="C298" s="400"/>
      <c r="D298" s="400"/>
      <c r="E298" s="400"/>
      <c r="F298" s="400"/>
      <c r="G298" s="400"/>
      <c r="H298" s="400"/>
      <c r="I298" s="400"/>
      <c r="J298" s="400"/>
      <c r="K298" s="400"/>
      <c r="L298" s="400"/>
      <c r="M298" s="400"/>
      <c r="N298" s="400"/>
      <c r="O298" s="407"/>
      <c r="P298" s="396" t="s">
        <v>69</v>
      </c>
      <c r="Q298" s="397"/>
      <c r="R298" s="397"/>
      <c r="S298" s="397"/>
      <c r="T298" s="397"/>
      <c r="U298" s="397"/>
      <c r="V298" s="398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customHeight="1" x14ac:dyDescent="0.25">
      <c r="A299" s="469" t="s">
        <v>429</v>
      </c>
      <c r="B299" s="400"/>
      <c r="C299" s="400"/>
      <c r="D299" s="400"/>
      <c r="E299" s="400"/>
      <c r="F299" s="400"/>
      <c r="G299" s="400"/>
      <c r="H299" s="400"/>
      <c r="I299" s="400"/>
      <c r="J299" s="400"/>
      <c r="K299" s="400"/>
      <c r="L299" s="400"/>
      <c r="M299" s="400"/>
      <c r="N299" s="400"/>
      <c r="O299" s="400"/>
      <c r="P299" s="400"/>
      <c r="Q299" s="400"/>
      <c r="R299" s="400"/>
      <c r="S299" s="400"/>
      <c r="T299" s="400"/>
      <c r="U299" s="400"/>
      <c r="V299" s="400"/>
      <c r="W299" s="400"/>
      <c r="X299" s="400"/>
      <c r="Y299" s="400"/>
      <c r="Z299" s="400"/>
      <c r="AA299" s="376"/>
      <c r="AB299" s="376"/>
      <c r="AC299" s="376"/>
    </row>
    <row r="300" spans="1:68" ht="14.25" customHeight="1" x14ac:dyDescent="0.25">
      <c r="A300" s="399" t="s">
        <v>110</v>
      </c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0"/>
      <c r="O300" s="400"/>
      <c r="P300" s="400"/>
      <c r="Q300" s="400"/>
      <c r="R300" s="400"/>
      <c r="S300" s="400"/>
      <c r="T300" s="400"/>
      <c r="U300" s="400"/>
      <c r="V300" s="400"/>
      <c r="W300" s="400"/>
      <c r="X300" s="400"/>
      <c r="Y300" s="400"/>
      <c r="Z300" s="400"/>
      <c r="AA300" s="374"/>
      <c r="AB300" s="374"/>
      <c r="AC300" s="374"/>
    </row>
    <row r="301" spans="1:68" ht="27" customHeight="1" x14ac:dyDescent="0.25">
      <c r="A301" s="54" t="s">
        <v>430</v>
      </c>
      <c r="B301" s="54" t="s">
        <v>431</v>
      </c>
      <c r="C301" s="31">
        <v>4301011593</v>
      </c>
      <c r="D301" s="389">
        <v>4680115882973</v>
      </c>
      <c r="E301" s="390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7"/>
      <c r="R301" s="387"/>
      <c r="S301" s="387"/>
      <c r="T301" s="38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406"/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7"/>
      <c r="P302" s="396" t="s">
        <v>69</v>
      </c>
      <c r="Q302" s="397"/>
      <c r="R302" s="397"/>
      <c r="S302" s="397"/>
      <c r="T302" s="397"/>
      <c r="U302" s="397"/>
      <c r="V302" s="398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400"/>
      <c r="B303" s="400"/>
      <c r="C303" s="400"/>
      <c r="D303" s="400"/>
      <c r="E303" s="400"/>
      <c r="F303" s="400"/>
      <c r="G303" s="400"/>
      <c r="H303" s="400"/>
      <c r="I303" s="400"/>
      <c r="J303" s="400"/>
      <c r="K303" s="400"/>
      <c r="L303" s="400"/>
      <c r="M303" s="400"/>
      <c r="N303" s="400"/>
      <c r="O303" s="407"/>
      <c r="P303" s="396" t="s">
        <v>69</v>
      </c>
      <c r="Q303" s="397"/>
      <c r="R303" s="397"/>
      <c r="S303" s="397"/>
      <c r="T303" s="397"/>
      <c r="U303" s="397"/>
      <c r="V303" s="398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customHeight="1" x14ac:dyDescent="0.25">
      <c r="A304" s="399" t="s">
        <v>63</v>
      </c>
      <c r="B304" s="400"/>
      <c r="C304" s="400"/>
      <c r="D304" s="400"/>
      <c r="E304" s="400"/>
      <c r="F304" s="400"/>
      <c r="G304" s="400"/>
      <c r="H304" s="400"/>
      <c r="I304" s="400"/>
      <c r="J304" s="400"/>
      <c r="K304" s="400"/>
      <c r="L304" s="400"/>
      <c r="M304" s="400"/>
      <c r="N304" s="400"/>
      <c r="O304" s="400"/>
      <c r="P304" s="400"/>
      <c r="Q304" s="400"/>
      <c r="R304" s="400"/>
      <c r="S304" s="400"/>
      <c r="T304" s="400"/>
      <c r="U304" s="400"/>
      <c r="V304" s="400"/>
      <c r="W304" s="400"/>
      <c r="X304" s="400"/>
      <c r="Y304" s="400"/>
      <c r="Z304" s="400"/>
      <c r="AA304" s="374"/>
      <c r="AB304" s="374"/>
      <c r="AC304" s="374"/>
    </row>
    <row r="305" spans="1:68" ht="27" customHeight="1" x14ac:dyDescent="0.25">
      <c r="A305" s="54" t="s">
        <v>432</v>
      </c>
      <c r="B305" s="54" t="s">
        <v>433</v>
      </c>
      <c r="C305" s="31">
        <v>4301031305</v>
      </c>
      <c r="D305" s="389">
        <v>4607091389845</v>
      </c>
      <c r="E305" s="390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7"/>
      <c r="R305" s="387"/>
      <c r="S305" s="387"/>
      <c r="T305" s="388"/>
      <c r="U305" s="34"/>
      <c r="V305" s="34"/>
      <c r="W305" s="35" t="s">
        <v>68</v>
      </c>
      <c r="X305" s="382">
        <v>17.5</v>
      </c>
      <c r="Y305" s="383">
        <f>IFERROR(IF(X305="",0,CEILING((X305/$H305),1)*$H305),"")</f>
        <v>18.900000000000002</v>
      </c>
      <c r="Z305" s="36">
        <f>IFERROR(IF(Y305=0,"",ROUNDUP(Y305/H305,0)*0.00502),"")</f>
        <v>4.5179999999999998E-2</v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18.333333333333332</v>
      </c>
      <c r="BN305" s="64">
        <f>IFERROR(Y305*I305/H305,"0")</f>
        <v>19.8</v>
      </c>
      <c r="BO305" s="64">
        <f>IFERROR(1/J305*(X305/H305),"0")</f>
        <v>3.5612535612535613E-2</v>
      </c>
      <c r="BP305" s="64">
        <f>IFERROR(1/J305*(Y305/H305),"0")</f>
        <v>3.8461538461538464E-2</v>
      </c>
    </row>
    <row r="306" spans="1:68" ht="27" customHeight="1" x14ac:dyDescent="0.25">
      <c r="A306" s="54" t="s">
        <v>434</v>
      </c>
      <c r="B306" s="54" t="s">
        <v>435</v>
      </c>
      <c r="C306" s="31">
        <v>4301031306</v>
      </c>
      <c r="D306" s="389">
        <v>4680115882881</v>
      </c>
      <c r="E306" s="390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7"/>
      <c r="R306" s="387"/>
      <c r="S306" s="387"/>
      <c r="T306" s="388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406"/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7"/>
      <c r="P307" s="396" t="s">
        <v>69</v>
      </c>
      <c r="Q307" s="397"/>
      <c r="R307" s="397"/>
      <c r="S307" s="397"/>
      <c r="T307" s="397"/>
      <c r="U307" s="397"/>
      <c r="V307" s="398"/>
      <c r="W307" s="37" t="s">
        <v>70</v>
      </c>
      <c r="X307" s="384">
        <f>IFERROR(X305/H305,"0")+IFERROR(X306/H306,"0")</f>
        <v>8.3333333333333321</v>
      </c>
      <c r="Y307" s="384">
        <f>IFERROR(Y305/H305,"0")+IFERROR(Y306/H306,"0")</f>
        <v>9</v>
      </c>
      <c r="Z307" s="384">
        <f>IFERROR(IF(Z305="",0,Z305),"0")+IFERROR(IF(Z306="",0,Z306),"0")</f>
        <v>4.5179999999999998E-2</v>
      </c>
      <c r="AA307" s="385"/>
      <c r="AB307" s="385"/>
      <c r="AC307" s="385"/>
    </row>
    <row r="308" spans="1:68" x14ac:dyDescent="0.2">
      <c r="A308" s="400"/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7"/>
      <c r="P308" s="396" t="s">
        <v>69</v>
      </c>
      <c r="Q308" s="397"/>
      <c r="R308" s="397"/>
      <c r="S308" s="397"/>
      <c r="T308" s="397"/>
      <c r="U308" s="397"/>
      <c r="V308" s="398"/>
      <c r="W308" s="37" t="s">
        <v>68</v>
      </c>
      <c r="X308" s="384">
        <f>IFERROR(SUM(X305:X306),"0")</f>
        <v>17.5</v>
      </c>
      <c r="Y308" s="384">
        <f>IFERROR(SUM(Y305:Y306),"0")</f>
        <v>18.900000000000002</v>
      </c>
      <c r="Z308" s="37"/>
      <c r="AA308" s="385"/>
      <c r="AB308" s="385"/>
      <c r="AC308" s="385"/>
    </row>
    <row r="309" spans="1:68" ht="16.5" customHeight="1" x14ac:dyDescent="0.25">
      <c r="A309" s="469" t="s">
        <v>436</v>
      </c>
      <c r="B309" s="400"/>
      <c r="C309" s="400"/>
      <c r="D309" s="400"/>
      <c r="E309" s="400"/>
      <c r="F309" s="400"/>
      <c r="G309" s="400"/>
      <c r="H309" s="400"/>
      <c r="I309" s="400"/>
      <c r="J309" s="400"/>
      <c r="K309" s="400"/>
      <c r="L309" s="400"/>
      <c r="M309" s="400"/>
      <c r="N309" s="400"/>
      <c r="O309" s="400"/>
      <c r="P309" s="400"/>
      <c r="Q309" s="400"/>
      <c r="R309" s="400"/>
      <c r="S309" s="400"/>
      <c r="T309" s="400"/>
      <c r="U309" s="400"/>
      <c r="V309" s="400"/>
      <c r="W309" s="400"/>
      <c r="X309" s="400"/>
      <c r="Y309" s="400"/>
      <c r="Z309" s="400"/>
      <c r="AA309" s="376"/>
      <c r="AB309" s="376"/>
      <c r="AC309" s="376"/>
    </row>
    <row r="310" spans="1:68" ht="14.25" customHeight="1" x14ac:dyDescent="0.25">
      <c r="A310" s="399" t="s">
        <v>110</v>
      </c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00"/>
      <c r="O310" s="400"/>
      <c r="P310" s="400"/>
      <c r="Q310" s="400"/>
      <c r="R310" s="400"/>
      <c r="S310" s="400"/>
      <c r="T310" s="400"/>
      <c r="U310" s="400"/>
      <c r="V310" s="400"/>
      <c r="W310" s="400"/>
      <c r="X310" s="400"/>
      <c r="Y310" s="400"/>
      <c r="Z310" s="400"/>
      <c r="AA310" s="374"/>
      <c r="AB310" s="374"/>
      <c r="AC310" s="374"/>
    </row>
    <row r="311" spans="1:68" ht="27" customHeight="1" x14ac:dyDescent="0.25">
      <c r="A311" s="54" t="s">
        <v>437</v>
      </c>
      <c r="B311" s="54" t="s">
        <v>438</v>
      </c>
      <c r="C311" s="31">
        <v>4301012024</v>
      </c>
      <c r="D311" s="389">
        <v>4680115885615</v>
      </c>
      <c r="E311" s="390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86" t="s">
        <v>439</v>
      </c>
      <c r="Q311" s="387"/>
      <c r="R311" s="387"/>
      <c r="S311" s="387"/>
      <c r="T311" s="388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440</v>
      </c>
      <c r="B312" s="54" t="s">
        <v>441</v>
      </c>
      <c r="C312" s="31">
        <v>4301011858</v>
      </c>
      <c r="D312" s="389">
        <v>4680115885646</v>
      </c>
      <c r="E312" s="390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2" t="s">
        <v>442</v>
      </c>
      <c r="Q312" s="387"/>
      <c r="R312" s="387"/>
      <c r="S312" s="387"/>
      <c r="T312" s="388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443</v>
      </c>
      <c r="B313" s="54" t="s">
        <v>444</v>
      </c>
      <c r="C313" s="31">
        <v>4301012016</v>
      </c>
      <c r="D313" s="389">
        <v>4680115885554</v>
      </c>
      <c r="E313" s="390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80" t="s">
        <v>445</v>
      </c>
      <c r="Q313" s="387"/>
      <c r="R313" s="387"/>
      <c r="S313" s="387"/>
      <c r="T313" s="388"/>
      <c r="U313" s="34"/>
      <c r="V313" s="34"/>
      <c r="W313" s="35" t="s">
        <v>68</v>
      </c>
      <c r="X313" s="382">
        <v>0</v>
      </c>
      <c r="Y313" s="383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446</v>
      </c>
      <c r="B314" s="54" t="s">
        <v>447</v>
      </c>
      <c r="C314" s="31">
        <v>4301011857</v>
      </c>
      <c r="D314" s="389">
        <v>4680115885622</v>
      </c>
      <c r="E314" s="390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6" t="s">
        <v>448</v>
      </c>
      <c r="Q314" s="387"/>
      <c r="R314" s="387"/>
      <c r="S314" s="387"/>
      <c r="T314" s="388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449</v>
      </c>
      <c r="B315" s="54" t="s">
        <v>450</v>
      </c>
      <c r="C315" s="31">
        <v>4301011573</v>
      </c>
      <c r="D315" s="389">
        <v>4680115881938</v>
      </c>
      <c r="E315" s="390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3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451</v>
      </c>
      <c r="B316" s="54" t="s">
        <v>452</v>
      </c>
      <c r="C316" s="31">
        <v>4301010944</v>
      </c>
      <c r="D316" s="389">
        <v>4607091387346</v>
      </c>
      <c r="E316" s="390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7"/>
      <c r="R316" s="387"/>
      <c r="S316" s="387"/>
      <c r="T316" s="388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453</v>
      </c>
      <c r="B317" s="54" t="s">
        <v>454</v>
      </c>
      <c r="C317" s="31">
        <v>4301011859</v>
      </c>
      <c r="D317" s="389">
        <v>4680115885608</v>
      </c>
      <c r="E317" s="390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37" t="s">
        <v>455</v>
      </c>
      <c r="Q317" s="387"/>
      <c r="R317" s="387"/>
      <c r="S317" s="387"/>
      <c r="T317" s="388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406"/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7"/>
      <c r="P318" s="396" t="s">
        <v>69</v>
      </c>
      <c r="Q318" s="397"/>
      <c r="R318" s="397"/>
      <c r="S318" s="397"/>
      <c r="T318" s="397"/>
      <c r="U318" s="397"/>
      <c r="V318" s="398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</v>
      </c>
      <c r="Y318" s="384">
        <f>IFERROR(Y311/H311,"0")+IFERROR(Y312/H312,"0")+IFERROR(Y313/H313,"0")+IFERROR(Y314/H314,"0")+IFERROR(Y315/H315,"0")+IFERROR(Y316/H316,"0")+IFERROR(Y317/H317,"0")</f>
        <v>0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85"/>
      <c r="AB318" s="385"/>
      <c r="AC318" s="385"/>
    </row>
    <row r="319" spans="1:68" x14ac:dyDescent="0.2">
      <c r="A319" s="400"/>
      <c r="B319" s="400"/>
      <c r="C319" s="400"/>
      <c r="D319" s="400"/>
      <c r="E319" s="400"/>
      <c r="F319" s="400"/>
      <c r="G319" s="400"/>
      <c r="H319" s="400"/>
      <c r="I319" s="400"/>
      <c r="J319" s="400"/>
      <c r="K319" s="400"/>
      <c r="L319" s="400"/>
      <c r="M319" s="400"/>
      <c r="N319" s="400"/>
      <c r="O319" s="407"/>
      <c r="P319" s="396" t="s">
        <v>69</v>
      </c>
      <c r="Q319" s="397"/>
      <c r="R319" s="397"/>
      <c r="S319" s="397"/>
      <c r="T319" s="397"/>
      <c r="U319" s="397"/>
      <c r="V319" s="398"/>
      <c r="W319" s="37" t="s">
        <v>68</v>
      </c>
      <c r="X319" s="384">
        <f>IFERROR(SUM(X311:X317),"0")</f>
        <v>0</v>
      </c>
      <c r="Y319" s="384">
        <f>IFERROR(SUM(Y311:Y317),"0")</f>
        <v>0</v>
      </c>
      <c r="Z319" s="37"/>
      <c r="AA319" s="385"/>
      <c r="AB319" s="385"/>
      <c r="AC319" s="385"/>
    </row>
    <row r="320" spans="1:68" ht="14.25" customHeight="1" x14ac:dyDescent="0.25">
      <c r="A320" s="399" t="s">
        <v>63</v>
      </c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0"/>
      <c r="O320" s="400"/>
      <c r="P320" s="400"/>
      <c r="Q320" s="400"/>
      <c r="R320" s="400"/>
      <c r="S320" s="400"/>
      <c r="T320" s="400"/>
      <c r="U320" s="400"/>
      <c r="V320" s="400"/>
      <c r="W320" s="400"/>
      <c r="X320" s="400"/>
      <c r="Y320" s="400"/>
      <c r="Z320" s="400"/>
      <c r="AA320" s="374"/>
      <c r="AB320" s="374"/>
      <c r="AC320" s="374"/>
    </row>
    <row r="321" spans="1:68" ht="27" customHeight="1" x14ac:dyDescent="0.25">
      <c r="A321" s="54" t="s">
        <v>456</v>
      </c>
      <c r="B321" s="54" t="s">
        <v>457</v>
      </c>
      <c r="C321" s="31">
        <v>4301030878</v>
      </c>
      <c r="D321" s="389">
        <v>4607091387193</v>
      </c>
      <c r="E321" s="390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7"/>
      <c r="R321" s="387"/>
      <c r="S321" s="387"/>
      <c r="T321" s="388"/>
      <c r="U321" s="34"/>
      <c r="V321" s="34"/>
      <c r="W321" s="35" t="s">
        <v>68</v>
      </c>
      <c r="X321" s="382">
        <v>0</v>
      </c>
      <c r="Y321" s="383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458</v>
      </c>
      <c r="B322" s="54" t="s">
        <v>459</v>
      </c>
      <c r="C322" s="31">
        <v>4301031153</v>
      </c>
      <c r="D322" s="389">
        <v>4607091387230</v>
      </c>
      <c r="E322" s="390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7"/>
      <c r="R322" s="387"/>
      <c r="S322" s="387"/>
      <c r="T322" s="388"/>
      <c r="U322" s="34"/>
      <c r="V322" s="34"/>
      <c r="W322" s="35" t="s">
        <v>68</v>
      </c>
      <c r="X322" s="382">
        <v>24</v>
      </c>
      <c r="Y322" s="383">
        <f>IFERROR(IF(X322="",0,CEILING((X322/$H322),1)*$H322),"")</f>
        <v>25.200000000000003</v>
      </c>
      <c r="Z322" s="36">
        <f>IFERROR(IF(Y322=0,"",ROUNDUP(Y322/H322,0)*0.00753),"")</f>
        <v>4.5179999999999998E-2</v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25.485714285714284</v>
      </c>
      <c r="BN322" s="64">
        <f>IFERROR(Y322*I322/H322,"0")</f>
        <v>26.76</v>
      </c>
      <c r="BO322" s="64">
        <f>IFERROR(1/J322*(X322/H322),"0")</f>
        <v>3.6630036630036632E-2</v>
      </c>
      <c r="BP322" s="64">
        <f>IFERROR(1/J322*(Y322/H322),"0")</f>
        <v>3.8461538461538464E-2</v>
      </c>
    </row>
    <row r="323" spans="1:68" ht="27" customHeight="1" x14ac:dyDescent="0.25">
      <c r="A323" s="54" t="s">
        <v>460</v>
      </c>
      <c r="B323" s="54" t="s">
        <v>461</v>
      </c>
      <c r="C323" s="31">
        <v>4301031154</v>
      </c>
      <c r="D323" s="389">
        <v>4607091387292</v>
      </c>
      <c r="E323" s="390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7"/>
      <c r="R323" s="387"/>
      <c r="S323" s="387"/>
      <c r="T323" s="388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462</v>
      </c>
      <c r="B324" s="54" t="s">
        <v>463</v>
      </c>
      <c r="C324" s="31">
        <v>4301031152</v>
      </c>
      <c r="D324" s="389">
        <v>4607091387285</v>
      </c>
      <c r="E324" s="390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7"/>
      <c r="R324" s="387"/>
      <c r="S324" s="387"/>
      <c r="T324" s="388"/>
      <c r="U324" s="34"/>
      <c r="V324" s="34"/>
      <c r="W324" s="35" t="s">
        <v>68</v>
      </c>
      <c r="X324" s="382">
        <v>10.5</v>
      </c>
      <c r="Y324" s="383">
        <f>IFERROR(IF(X324="",0,CEILING((X324/$H324),1)*$H324),"")</f>
        <v>10.5</v>
      </c>
      <c r="Z324" s="36">
        <f>IFERROR(IF(Y324=0,"",ROUNDUP(Y324/H324,0)*0.00502),"")</f>
        <v>2.5100000000000001E-2</v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11.149999999999999</v>
      </c>
      <c r="BN324" s="64">
        <f>IFERROR(Y324*I324/H324,"0")</f>
        <v>11.149999999999999</v>
      </c>
      <c r="BO324" s="64">
        <f>IFERROR(1/J324*(X324/H324),"0")</f>
        <v>2.1367521367521368E-2</v>
      </c>
      <c r="BP324" s="64">
        <f>IFERROR(1/J324*(Y324/H324),"0")</f>
        <v>2.1367521367521368E-2</v>
      </c>
    </row>
    <row r="325" spans="1:68" x14ac:dyDescent="0.2">
      <c r="A325" s="406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00"/>
      <c r="O325" s="407"/>
      <c r="P325" s="396" t="s">
        <v>69</v>
      </c>
      <c r="Q325" s="397"/>
      <c r="R325" s="397"/>
      <c r="S325" s="397"/>
      <c r="T325" s="397"/>
      <c r="U325" s="397"/>
      <c r="V325" s="398"/>
      <c r="W325" s="37" t="s">
        <v>70</v>
      </c>
      <c r="X325" s="384">
        <f>IFERROR(X321/H321,"0")+IFERROR(X322/H322,"0")+IFERROR(X323/H323,"0")+IFERROR(X324/H324,"0")</f>
        <v>10.714285714285715</v>
      </c>
      <c r="Y325" s="384">
        <f>IFERROR(Y321/H321,"0")+IFERROR(Y322/H322,"0")+IFERROR(Y323/H323,"0")+IFERROR(Y324/H324,"0")</f>
        <v>11</v>
      </c>
      <c r="Z325" s="384">
        <f>IFERROR(IF(Z321="",0,Z321),"0")+IFERROR(IF(Z322="",0,Z322),"0")+IFERROR(IF(Z323="",0,Z323),"0")+IFERROR(IF(Z324="",0,Z324),"0")</f>
        <v>7.0279999999999995E-2</v>
      </c>
      <c r="AA325" s="385"/>
      <c r="AB325" s="385"/>
      <c r="AC325" s="385"/>
    </row>
    <row r="326" spans="1:68" x14ac:dyDescent="0.2">
      <c r="A326" s="400"/>
      <c r="B326" s="400"/>
      <c r="C326" s="400"/>
      <c r="D326" s="400"/>
      <c r="E326" s="400"/>
      <c r="F326" s="400"/>
      <c r="G326" s="400"/>
      <c r="H326" s="400"/>
      <c r="I326" s="400"/>
      <c r="J326" s="400"/>
      <c r="K326" s="400"/>
      <c r="L326" s="400"/>
      <c r="M326" s="400"/>
      <c r="N326" s="400"/>
      <c r="O326" s="407"/>
      <c r="P326" s="396" t="s">
        <v>69</v>
      </c>
      <c r="Q326" s="397"/>
      <c r="R326" s="397"/>
      <c r="S326" s="397"/>
      <c r="T326" s="397"/>
      <c r="U326" s="397"/>
      <c r="V326" s="398"/>
      <c r="W326" s="37" t="s">
        <v>68</v>
      </c>
      <c r="X326" s="384">
        <f>IFERROR(SUM(X321:X324),"0")</f>
        <v>34.5</v>
      </c>
      <c r="Y326" s="384">
        <f>IFERROR(SUM(Y321:Y324),"0")</f>
        <v>35.700000000000003</v>
      </c>
      <c r="Z326" s="37"/>
      <c r="AA326" s="385"/>
      <c r="AB326" s="385"/>
      <c r="AC326" s="385"/>
    </row>
    <row r="327" spans="1:68" ht="14.25" customHeight="1" x14ac:dyDescent="0.25">
      <c r="A327" s="399" t="s">
        <v>71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400"/>
      <c r="AA327" s="374"/>
      <c r="AB327" s="374"/>
      <c r="AC327" s="374"/>
    </row>
    <row r="328" spans="1:68" ht="16.5" customHeight="1" x14ac:dyDescent="0.25">
      <c r="A328" s="54" t="s">
        <v>464</v>
      </c>
      <c r="B328" s="54" t="s">
        <v>465</v>
      </c>
      <c r="C328" s="31">
        <v>4301051100</v>
      </c>
      <c r="D328" s="389">
        <v>4607091387766</v>
      </c>
      <c r="E328" s="390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7"/>
      <c r="R328" s="387"/>
      <c r="S328" s="387"/>
      <c r="T328" s="388"/>
      <c r="U328" s="34"/>
      <c r="V328" s="34"/>
      <c r="W328" s="35" t="s">
        <v>68</v>
      </c>
      <c r="X328" s="382">
        <v>150</v>
      </c>
      <c r="Y328" s="383">
        <f t="shared" ref="Y328:Y333" si="57">IFERROR(IF(X328="",0,CEILING((X328/$H328),1)*$H328),"")</f>
        <v>156</v>
      </c>
      <c r="Z328" s="36">
        <f>IFERROR(IF(Y328=0,"",ROUNDUP(Y328/H328,0)*0.02175),"")</f>
        <v>0.43499999999999994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160.73076923076923</v>
      </c>
      <c r="BN328" s="64">
        <f t="shared" ref="BN328:BN333" si="59">IFERROR(Y328*I328/H328,"0")</f>
        <v>167.16000000000003</v>
      </c>
      <c r="BO328" s="64">
        <f t="shared" ref="BO328:BO333" si="60">IFERROR(1/J328*(X328/H328),"0")</f>
        <v>0.34340659340659335</v>
      </c>
      <c r="BP328" s="64">
        <f t="shared" ref="BP328:BP333" si="61">IFERROR(1/J328*(Y328/H328),"0")</f>
        <v>0.3571428571428571</v>
      </c>
    </row>
    <row r="329" spans="1:68" ht="27" customHeight="1" x14ac:dyDescent="0.25">
      <c r="A329" s="54" t="s">
        <v>466</v>
      </c>
      <c r="B329" s="54" t="s">
        <v>467</v>
      </c>
      <c r="C329" s="31">
        <v>4301051116</v>
      </c>
      <c r="D329" s="389">
        <v>4607091387957</v>
      </c>
      <c r="E329" s="390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7"/>
      <c r="R329" s="387"/>
      <c r="S329" s="387"/>
      <c r="T329" s="388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468</v>
      </c>
      <c r="B330" s="54" t="s">
        <v>469</v>
      </c>
      <c r="C330" s="31">
        <v>4301051115</v>
      </c>
      <c r="D330" s="389">
        <v>4607091387964</v>
      </c>
      <c r="E330" s="390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7"/>
      <c r="R330" s="387"/>
      <c r="S330" s="387"/>
      <c r="T330" s="388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470</v>
      </c>
      <c r="B331" s="54" t="s">
        <v>471</v>
      </c>
      <c r="C331" s="31">
        <v>4301051705</v>
      </c>
      <c r="D331" s="389">
        <v>4680115884588</v>
      </c>
      <c r="E331" s="390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7"/>
      <c r="R331" s="387"/>
      <c r="S331" s="387"/>
      <c r="T331" s="388"/>
      <c r="U331" s="34"/>
      <c r="V331" s="34"/>
      <c r="W331" s="35" t="s">
        <v>68</v>
      </c>
      <c r="X331" s="382">
        <v>0</v>
      </c>
      <c r="Y331" s="383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472</v>
      </c>
      <c r="B332" s="54" t="s">
        <v>473</v>
      </c>
      <c r="C332" s="31">
        <v>4301051130</v>
      </c>
      <c r="D332" s="389">
        <v>4607091387537</v>
      </c>
      <c r="E332" s="390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7"/>
      <c r="R332" s="387"/>
      <c r="S332" s="387"/>
      <c r="T332" s="388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474</v>
      </c>
      <c r="B333" s="54" t="s">
        <v>475</v>
      </c>
      <c r="C333" s="31">
        <v>4301051132</v>
      </c>
      <c r="D333" s="389">
        <v>4607091387513</v>
      </c>
      <c r="E333" s="390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406"/>
      <c r="B334" s="400"/>
      <c r="C334" s="400"/>
      <c r="D334" s="400"/>
      <c r="E334" s="400"/>
      <c r="F334" s="400"/>
      <c r="G334" s="400"/>
      <c r="H334" s="400"/>
      <c r="I334" s="400"/>
      <c r="J334" s="400"/>
      <c r="K334" s="400"/>
      <c r="L334" s="400"/>
      <c r="M334" s="400"/>
      <c r="N334" s="400"/>
      <c r="O334" s="407"/>
      <c r="P334" s="396" t="s">
        <v>69</v>
      </c>
      <c r="Q334" s="397"/>
      <c r="R334" s="397"/>
      <c r="S334" s="397"/>
      <c r="T334" s="397"/>
      <c r="U334" s="397"/>
      <c r="V334" s="398"/>
      <c r="W334" s="37" t="s">
        <v>70</v>
      </c>
      <c r="X334" s="384">
        <f>IFERROR(X328/H328,"0")+IFERROR(X329/H329,"0")+IFERROR(X330/H330,"0")+IFERROR(X331/H331,"0")+IFERROR(X332/H332,"0")+IFERROR(X333/H333,"0")</f>
        <v>19.23076923076923</v>
      </c>
      <c r="Y334" s="384">
        <f>IFERROR(Y328/H328,"0")+IFERROR(Y329/H329,"0")+IFERROR(Y330/H330,"0")+IFERROR(Y331/H331,"0")+IFERROR(Y332/H332,"0")+IFERROR(Y333/H333,"0")</f>
        <v>20</v>
      </c>
      <c r="Z334" s="384">
        <f>IFERROR(IF(Z328="",0,Z328),"0")+IFERROR(IF(Z329="",0,Z329),"0")+IFERROR(IF(Z330="",0,Z330),"0")+IFERROR(IF(Z331="",0,Z331),"0")+IFERROR(IF(Z332="",0,Z332),"0")+IFERROR(IF(Z333="",0,Z333),"0")</f>
        <v>0.43499999999999994</v>
      </c>
      <c r="AA334" s="385"/>
      <c r="AB334" s="385"/>
      <c r="AC334" s="385"/>
    </row>
    <row r="335" spans="1:68" x14ac:dyDescent="0.2">
      <c r="A335" s="400"/>
      <c r="B335" s="400"/>
      <c r="C335" s="400"/>
      <c r="D335" s="400"/>
      <c r="E335" s="400"/>
      <c r="F335" s="400"/>
      <c r="G335" s="400"/>
      <c r="H335" s="400"/>
      <c r="I335" s="400"/>
      <c r="J335" s="400"/>
      <c r="K335" s="400"/>
      <c r="L335" s="400"/>
      <c r="M335" s="400"/>
      <c r="N335" s="400"/>
      <c r="O335" s="407"/>
      <c r="P335" s="396" t="s">
        <v>69</v>
      </c>
      <c r="Q335" s="397"/>
      <c r="R335" s="397"/>
      <c r="S335" s="397"/>
      <c r="T335" s="397"/>
      <c r="U335" s="397"/>
      <c r="V335" s="398"/>
      <c r="W335" s="37" t="s">
        <v>68</v>
      </c>
      <c r="X335" s="384">
        <f>IFERROR(SUM(X328:X333),"0")</f>
        <v>150</v>
      </c>
      <c r="Y335" s="384">
        <f>IFERROR(SUM(Y328:Y333),"0")</f>
        <v>156</v>
      </c>
      <c r="Z335" s="37"/>
      <c r="AA335" s="385"/>
      <c r="AB335" s="385"/>
      <c r="AC335" s="385"/>
    </row>
    <row r="336" spans="1:68" ht="14.25" customHeight="1" x14ac:dyDescent="0.25">
      <c r="A336" s="399" t="s">
        <v>181</v>
      </c>
      <c r="B336" s="400"/>
      <c r="C336" s="400"/>
      <c r="D336" s="400"/>
      <c r="E336" s="400"/>
      <c r="F336" s="400"/>
      <c r="G336" s="400"/>
      <c r="H336" s="400"/>
      <c r="I336" s="400"/>
      <c r="J336" s="400"/>
      <c r="K336" s="400"/>
      <c r="L336" s="400"/>
      <c r="M336" s="400"/>
      <c r="N336" s="400"/>
      <c r="O336" s="400"/>
      <c r="P336" s="400"/>
      <c r="Q336" s="400"/>
      <c r="R336" s="400"/>
      <c r="S336" s="400"/>
      <c r="T336" s="400"/>
      <c r="U336" s="400"/>
      <c r="V336" s="400"/>
      <c r="W336" s="400"/>
      <c r="X336" s="400"/>
      <c r="Y336" s="400"/>
      <c r="Z336" s="400"/>
      <c r="AA336" s="374"/>
      <c r="AB336" s="374"/>
      <c r="AC336" s="374"/>
    </row>
    <row r="337" spans="1:68" ht="16.5" customHeight="1" x14ac:dyDescent="0.25">
      <c r="A337" s="54" t="s">
        <v>476</v>
      </c>
      <c r="B337" s="54" t="s">
        <v>477</v>
      </c>
      <c r="C337" s="31">
        <v>4301060379</v>
      </c>
      <c r="D337" s="389">
        <v>4607091380880</v>
      </c>
      <c r="E337" s="390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5" t="s">
        <v>478</v>
      </c>
      <c r="Q337" s="387"/>
      <c r="R337" s="387"/>
      <c r="S337" s="387"/>
      <c r="T337" s="388"/>
      <c r="U337" s="34"/>
      <c r="V337" s="34"/>
      <c r="W337" s="35" t="s">
        <v>68</v>
      </c>
      <c r="X337" s="382">
        <v>0</v>
      </c>
      <c r="Y337" s="383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479</v>
      </c>
      <c r="B338" s="54" t="s">
        <v>480</v>
      </c>
      <c r="C338" s="31">
        <v>4301060308</v>
      </c>
      <c r="D338" s="389">
        <v>4607091384482</v>
      </c>
      <c r="E338" s="390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7"/>
      <c r="R338" s="387"/>
      <c r="S338" s="387"/>
      <c r="T338" s="388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customHeight="1" x14ac:dyDescent="0.25">
      <c r="A339" s="54" t="s">
        <v>481</v>
      </c>
      <c r="B339" s="54" t="s">
        <v>482</v>
      </c>
      <c r="C339" s="31">
        <v>4301060325</v>
      </c>
      <c r="D339" s="389">
        <v>4607091380897</v>
      </c>
      <c r="E339" s="390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5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7"/>
      <c r="R339" s="387"/>
      <c r="S339" s="387"/>
      <c r="T339" s="388"/>
      <c r="U339" s="34"/>
      <c r="V339" s="34"/>
      <c r="W339" s="35" t="s">
        <v>68</v>
      </c>
      <c r="X339" s="382">
        <v>0</v>
      </c>
      <c r="Y339" s="383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406"/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0"/>
      <c r="O340" s="407"/>
      <c r="P340" s="396" t="s">
        <v>69</v>
      </c>
      <c r="Q340" s="397"/>
      <c r="R340" s="397"/>
      <c r="S340" s="397"/>
      <c r="T340" s="397"/>
      <c r="U340" s="397"/>
      <c r="V340" s="398"/>
      <c r="W340" s="37" t="s">
        <v>70</v>
      </c>
      <c r="X340" s="384">
        <f>IFERROR(X337/H337,"0")+IFERROR(X338/H338,"0")+IFERROR(X339/H339,"0")</f>
        <v>0</v>
      </c>
      <c r="Y340" s="384">
        <f>IFERROR(Y337/H337,"0")+IFERROR(Y338/H338,"0")+IFERROR(Y339/H339,"0")</f>
        <v>0</v>
      </c>
      <c r="Z340" s="384">
        <f>IFERROR(IF(Z337="",0,Z337),"0")+IFERROR(IF(Z338="",0,Z338),"0")+IFERROR(IF(Z339="",0,Z339),"0")</f>
        <v>0</v>
      </c>
      <c r="AA340" s="385"/>
      <c r="AB340" s="385"/>
      <c r="AC340" s="385"/>
    </row>
    <row r="341" spans="1:68" x14ac:dyDescent="0.2">
      <c r="A341" s="400"/>
      <c r="B341" s="400"/>
      <c r="C341" s="400"/>
      <c r="D341" s="400"/>
      <c r="E341" s="400"/>
      <c r="F341" s="400"/>
      <c r="G341" s="400"/>
      <c r="H341" s="400"/>
      <c r="I341" s="400"/>
      <c r="J341" s="400"/>
      <c r="K341" s="400"/>
      <c r="L341" s="400"/>
      <c r="M341" s="400"/>
      <c r="N341" s="400"/>
      <c r="O341" s="407"/>
      <c r="P341" s="396" t="s">
        <v>69</v>
      </c>
      <c r="Q341" s="397"/>
      <c r="R341" s="397"/>
      <c r="S341" s="397"/>
      <c r="T341" s="397"/>
      <c r="U341" s="397"/>
      <c r="V341" s="398"/>
      <c r="W341" s="37" t="s">
        <v>68</v>
      </c>
      <c r="X341" s="384">
        <f>IFERROR(SUM(X337:X339),"0")</f>
        <v>0</v>
      </c>
      <c r="Y341" s="384">
        <f>IFERROR(SUM(Y337:Y339),"0")</f>
        <v>0</v>
      </c>
      <c r="Z341" s="37"/>
      <c r="AA341" s="385"/>
      <c r="AB341" s="385"/>
      <c r="AC341" s="385"/>
    </row>
    <row r="342" spans="1:68" ht="14.25" customHeight="1" x14ac:dyDescent="0.25">
      <c r="A342" s="399" t="s">
        <v>96</v>
      </c>
      <c r="B342" s="400"/>
      <c r="C342" s="400"/>
      <c r="D342" s="400"/>
      <c r="E342" s="400"/>
      <c r="F342" s="400"/>
      <c r="G342" s="400"/>
      <c r="H342" s="400"/>
      <c r="I342" s="400"/>
      <c r="J342" s="400"/>
      <c r="K342" s="400"/>
      <c r="L342" s="400"/>
      <c r="M342" s="400"/>
      <c r="N342" s="400"/>
      <c r="O342" s="400"/>
      <c r="P342" s="400"/>
      <c r="Q342" s="400"/>
      <c r="R342" s="400"/>
      <c r="S342" s="400"/>
      <c r="T342" s="400"/>
      <c r="U342" s="400"/>
      <c r="V342" s="400"/>
      <c r="W342" s="400"/>
      <c r="X342" s="400"/>
      <c r="Y342" s="400"/>
      <c r="Z342" s="400"/>
      <c r="AA342" s="374"/>
      <c r="AB342" s="374"/>
      <c r="AC342" s="374"/>
    </row>
    <row r="343" spans="1:68" ht="16.5" customHeight="1" x14ac:dyDescent="0.25">
      <c r="A343" s="54" t="s">
        <v>483</v>
      </c>
      <c r="B343" s="54" t="s">
        <v>484</v>
      </c>
      <c r="C343" s="31">
        <v>4301030232</v>
      </c>
      <c r="D343" s="389">
        <v>4607091388374</v>
      </c>
      <c r="E343" s="390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2" t="s">
        <v>485</v>
      </c>
      <c r="Q343" s="387"/>
      <c r="R343" s="387"/>
      <c r="S343" s="387"/>
      <c r="T343" s="38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486</v>
      </c>
      <c r="B344" s="54" t="s">
        <v>487</v>
      </c>
      <c r="C344" s="31">
        <v>4301030235</v>
      </c>
      <c r="D344" s="389">
        <v>4607091388381</v>
      </c>
      <c r="E344" s="390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40" t="s">
        <v>488</v>
      </c>
      <c r="Q344" s="387"/>
      <c r="R344" s="387"/>
      <c r="S344" s="387"/>
      <c r="T344" s="388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489</v>
      </c>
      <c r="B345" s="54" t="s">
        <v>490</v>
      </c>
      <c r="C345" s="31">
        <v>4301032015</v>
      </c>
      <c r="D345" s="389">
        <v>4607091383102</v>
      </c>
      <c r="E345" s="390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7"/>
      <c r="R345" s="387"/>
      <c r="S345" s="387"/>
      <c r="T345" s="388"/>
      <c r="U345" s="34"/>
      <c r="V345" s="34"/>
      <c r="W345" s="35" t="s">
        <v>68</v>
      </c>
      <c r="X345" s="382">
        <v>0</v>
      </c>
      <c r="Y345" s="383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491</v>
      </c>
      <c r="B346" s="54" t="s">
        <v>492</v>
      </c>
      <c r="C346" s="31">
        <v>4301030233</v>
      </c>
      <c r="D346" s="389">
        <v>4607091388404</v>
      </c>
      <c r="E346" s="390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7"/>
      <c r="R346" s="387"/>
      <c r="S346" s="387"/>
      <c r="T346" s="388"/>
      <c r="U346" s="34"/>
      <c r="V346" s="34"/>
      <c r="W346" s="35" t="s">
        <v>68</v>
      </c>
      <c r="X346" s="382">
        <v>0</v>
      </c>
      <c r="Y346" s="383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406"/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0"/>
      <c r="O347" s="407"/>
      <c r="P347" s="396" t="s">
        <v>69</v>
      </c>
      <c r="Q347" s="397"/>
      <c r="R347" s="397"/>
      <c r="S347" s="397"/>
      <c r="T347" s="397"/>
      <c r="U347" s="397"/>
      <c r="V347" s="398"/>
      <c r="W347" s="37" t="s">
        <v>70</v>
      </c>
      <c r="X347" s="384">
        <f>IFERROR(X343/H343,"0")+IFERROR(X344/H344,"0")+IFERROR(X345/H345,"0")+IFERROR(X346/H346,"0")</f>
        <v>0</v>
      </c>
      <c r="Y347" s="384">
        <f>IFERROR(Y343/H343,"0")+IFERROR(Y344/H344,"0")+IFERROR(Y345/H345,"0")+IFERROR(Y346/H346,"0")</f>
        <v>0</v>
      </c>
      <c r="Z347" s="384">
        <f>IFERROR(IF(Z343="",0,Z343),"0")+IFERROR(IF(Z344="",0,Z344),"0")+IFERROR(IF(Z345="",0,Z345),"0")+IFERROR(IF(Z346="",0,Z346),"0")</f>
        <v>0</v>
      </c>
      <c r="AA347" s="385"/>
      <c r="AB347" s="385"/>
      <c r="AC347" s="385"/>
    </row>
    <row r="348" spans="1:68" x14ac:dyDescent="0.2">
      <c r="A348" s="400"/>
      <c r="B348" s="400"/>
      <c r="C348" s="400"/>
      <c r="D348" s="400"/>
      <c r="E348" s="400"/>
      <c r="F348" s="400"/>
      <c r="G348" s="400"/>
      <c r="H348" s="400"/>
      <c r="I348" s="400"/>
      <c r="J348" s="400"/>
      <c r="K348" s="400"/>
      <c r="L348" s="400"/>
      <c r="M348" s="400"/>
      <c r="N348" s="400"/>
      <c r="O348" s="407"/>
      <c r="P348" s="396" t="s">
        <v>69</v>
      </c>
      <c r="Q348" s="397"/>
      <c r="R348" s="397"/>
      <c r="S348" s="397"/>
      <c r="T348" s="397"/>
      <c r="U348" s="397"/>
      <c r="V348" s="398"/>
      <c r="W348" s="37" t="s">
        <v>68</v>
      </c>
      <c r="X348" s="384">
        <f>IFERROR(SUM(X343:X346),"0")</f>
        <v>0</v>
      </c>
      <c r="Y348" s="384">
        <f>IFERROR(SUM(Y343:Y346),"0")</f>
        <v>0</v>
      </c>
      <c r="Z348" s="37"/>
      <c r="AA348" s="385"/>
      <c r="AB348" s="385"/>
      <c r="AC348" s="385"/>
    </row>
    <row r="349" spans="1:68" ht="14.25" customHeight="1" x14ac:dyDescent="0.25">
      <c r="A349" s="399" t="s">
        <v>493</v>
      </c>
      <c r="B349" s="400"/>
      <c r="C349" s="400"/>
      <c r="D349" s="400"/>
      <c r="E349" s="400"/>
      <c r="F349" s="400"/>
      <c r="G349" s="400"/>
      <c r="H349" s="400"/>
      <c r="I349" s="400"/>
      <c r="J349" s="400"/>
      <c r="K349" s="400"/>
      <c r="L349" s="400"/>
      <c r="M349" s="400"/>
      <c r="N349" s="400"/>
      <c r="O349" s="400"/>
      <c r="P349" s="400"/>
      <c r="Q349" s="400"/>
      <c r="R349" s="400"/>
      <c r="S349" s="400"/>
      <c r="T349" s="400"/>
      <c r="U349" s="400"/>
      <c r="V349" s="400"/>
      <c r="W349" s="400"/>
      <c r="X349" s="400"/>
      <c r="Y349" s="400"/>
      <c r="Z349" s="400"/>
      <c r="AA349" s="374"/>
      <c r="AB349" s="374"/>
      <c r="AC349" s="374"/>
    </row>
    <row r="350" spans="1:68" ht="16.5" customHeight="1" x14ac:dyDescent="0.25">
      <c r="A350" s="54" t="s">
        <v>494</v>
      </c>
      <c r="B350" s="54" t="s">
        <v>495</v>
      </c>
      <c r="C350" s="31">
        <v>4301180007</v>
      </c>
      <c r="D350" s="389">
        <v>4680115881808</v>
      </c>
      <c r="E350" s="390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7"/>
      <c r="R350" s="387"/>
      <c r="S350" s="387"/>
      <c r="T350" s="388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498</v>
      </c>
      <c r="B351" s="54" t="s">
        <v>499</v>
      </c>
      <c r="C351" s="31">
        <v>4301180006</v>
      </c>
      <c r="D351" s="389">
        <v>4680115881822</v>
      </c>
      <c r="E351" s="390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7"/>
      <c r="R351" s="387"/>
      <c r="S351" s="387"/>
      <c r="T351" s="388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500</v>
      </c>
      <c r="B352" s="54" t="s">
        <v>501</v>
      </c>
      <c r="C352" s="31">
        <v>4301180001</v>
      </c>
      <c r="D352" s="389">
        <v>4680115880016</v>
      </c>
      <c r="E352" s="390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7"/>
      <c r="R352" s="387"/>
      <c r="S352" s="387"/>
      <c r="T352" s="388"/>
      <c r="U352" s="34"/>
      <c r="V352" s="34"/>
      <c r="W352" s="35" t="s">
        <v>68</v>
      </c>
      <c r="X352" s="382">
        <v>0</v>
      </c>
      <c r="Y352" s="383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406"/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0"/>
      <c r="O353" s="407"/>
      <c r="P353" s="396" t="s">
        <v>69</v>
      </c>
      <c r="Q353" s="397"/>
      <c r="R353" s="397"/>
      <c r="S353" s="397"/>
      <c r="T353" s="397"/>
      <c r="U353" s="397"/>
      <c r="V353" s="398"/>
      <c r="W353" s="37" t="s">
        <v>70</v>
      </c>
      <c r="X353" s="384">
        <f>IFERROR(X350/H350,"0")+IFERROR(X351/H351,"0")+IFERROR(X352/H352,"0")</f>
        <v>0</v>
      </c>
      <c r="Y353" s="384">
        <f>IFERROR(Y350/H350,"0")+IFERROR(Y351/H351,"0")+IFERROR(Y352/H352,"0")</f>
        <v>0</v>
      </c>
      <c r="Z353" s="384">
        <f>IFERROR(IF(Z350="",0,Z350),"0")+IFERROR(IF(Z351="",0,Z351),"0")+IFERROR(IF(Z352="",0,Z352),"0")</f>
        <v>0</v>
      </c>
      <c r="AA353" s="385"/>
      <c r="AB353" s="385"/>
      <c r="AC353" s="385"/>
    </row>
    <row r="354" spans="1:68" x14ac:dyDescent="0.2">
      <c r="A354" s="400"/>
      <c r="B354" s="400"/>
      <c r="C354" s="400"/>
      <c r="D354" s="400"/>
      <c r="E354" s="400"/>
      <c r="F354" s="400"/>
      <c r="G354" s="400"/>
      <c r="H354" s="400"/>
      <c r="I354" s="400"/>
      <c r="J354" s="400"/>
      <c r="K354" s="400"/>
      <c r="L354" s="400"/>
      <c r="M354" s="400"/>
      <c r="N354" s="400"/>
      <c r="O354" s="407"/>
      <c r="P354" s="396" t="s">
        <v>69</v>
      </c>
      <c r="Q354" s="397"/>
      <c r="R354" s="397"/>
      <c r="S354" s="397"/>
      <c r="T354" s="397"/>
      <c r="U354" s="397"/>
      <c r="V354" s="398"/>
      <c r="W354" s="37" t="s">
        <v>68</v>
      </c>
      <c r="X354" s="384">
        <f>IFERROR(SUM(X350:X352),"0")</f>
        <v>0</v>
      </c>
      <c r="Y354" s="384">
        <f>IFERROR(SUM(Y350:Y352),"0")</f>
        <v>0</v>
      </c>
      <c r="Z354" s="37"/>
      <c r="AA354" s="385"/>
      <c r="AB354" s="385"/>
      <c r="AC354" s="385"/>
    </row>
    <row r="355" spans="1:68" ht="16.5" customHeight="1" x14ac:dyDescent="0.25">
      <c r="A355" s="469" t="s">
        <v>502</v>
      </c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0"/>
      <c r="O355" s="400"/>
      <c r="P355" s="400"/>
      <c r="Q355" s="400"/>
      <c r="R355" s="400"/>
      <c r="S355" s="400"/>
      <c r="T355" s="400"/>
      <c r="U355" s="400"/>
      <c r="V355" s="400"/>
      <c r="W355" s="400"/>
      <c r="X355" s="400"/>
      <c r="Y355" s="400"/>
      <c r="Z355" s="400"/>
      <c r="AA355" s="376"/>
      <c r="AB355" s="376"/>
      <c r="AC355" s="376"/>
    </row>
    <row r="356" spans="1:68" ht="14.25" customHeight="1" x14ac:dyDescent="0.25">
      <c r="A356" s="399" t="s">
        <v>63</v>
      </c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00"/>
      <c r="P356" s="400"/>
      <c r="Q356" s="400"/>
      <c r="R356" s="400"/>
      <c r="S356" s="400"/>
      <c r="T356" s="400"/>
      <c r="U356" s="400"/>
      <c r="V356" s="400"/>
      <c r="W356" s="400"/>
      <c r="X356" s="400"/>
      <c r="Y356" s="400"/>
      <c r="Z356" s="400"/>
      <c r="AA356" s="374"/>
      <c r="AB356" s="374"/>
      <c r="AC356" s="374"/>
    </row>
    <row r="357" spans="1:68" ht="27" customHeight="1" x14ac:dyDescent="0.25">
      <c r="A357" s="54" t="s">
        <v>503</v>
      </c>
      <c r="B357" s="54" t="s">
        <v>504</v>
      </c>
      <c r="C357" s="31">
        <v>4301031066</v>
      </c>
      <c r="D357" s="389">
        <v>4607091383836</v>
      </c>
      <c r="E357" s="390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7"/>
      <c r="R357" s="387"/>
      <c r="S357" s="387"/>
      <c r="T357" s="388"/>
      <c r="U357" s="34"/>
      <c r="V357" s="34"/>
      <c r="W357" s="35" t="s">
        <v>68</v>
      </c>
      <c r="X357" s="382">
        <v>0</v>
      </c>
      <c r="Y357" s="383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406"/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7"/>
      <c r="P358" s="396" t="s">
        <v>69</v>
      </c>
      <c r="Q358" s="397"/>
      <c r="R358" s="397"/>
      <c r="S358" s="397"/>
      <c r="T358" s="397"/>
      <c r="U358" s="397"/>
      <c r="V358" s="398"/>
      <c r="W358" s="37" t="s">
        <v>70</v>
      </c>
      <c r="X358" s="384">
        <f>IFERROR(X357/H357,"0")</f>
        <v>0</v>
      </c>
      <c r="Y358" s="384">
        <f>IFERROR(Y357/H357,"0")</f>
        <v>0</v>
      </c>
      <c r="Z358" s="384">
        <f>IFERROR(IF(Z357="",0,Z357),"0")</f>
        <v>0</v>
      </c>
      <c r="AA358" s="385"/>
      <c r="AB358" s="385"/>
      <c r="AC358" s="385"/>
    </row>
    <row r="359" spans="1:68" x14ac:dyDescent="0.2">
      <c r="A359" s="400"/>
      <c r="B359" s="400"/>
      <c r="C359" s="400"/>
      <c r="D359" s="400"/>
      <c r="E359" s="400"/>
      <c r="F359" s="400"/>
      <c r="G359" s="400"/>
      <c r="H359" s="400"/>
      <c r="I359" s="400"/>
      <c r="J359" s="400"/>
      <c r="K359" s="400"/>
      <c r="L359" s="400"/>
      <c r="M359" s="400"/>
      <c r="N359" s="400"/>
      <c r="O359" s="407"/>
      <c r="P359" s="396" t="s">
        <v>69</v>
      </c>
      <c r="Q359" s="397"/>
      <c r="R359" s="397"/>
      <c r="S359" s="397"/>
      <c r="T359" s="397"/>
      <c r="U359" s="397"/>
      <c r="V359" s="398"/>
      <c r="W359" s="37" t="s">
        <v>68</v>
      </c>
      <c r="X359" s="384">
        <f>IFERROR(SUM(X357:X357),"0")</f>
        <v>0</v>
      </c>
      <c r="Y359" s="384">
        <f>IFERROR(SUM(Y357:Y357),"0")</f>
        <v>0</v>
      </c>
      <c r="Z359" s="37"/>
      <c r="AA359" s="385"/>
      <c r="AB359" s="385"/>
      <c r="AC359" s="385"/>
    </row>
    <row r="360" spans="1:68" ht="14.25" customHeight="1" x14ac:dyDescent="0.25">
      <c r="A360" s="399" t="s">
        <v>71</v>
      </c>
      <c r="B360" s="400"/>
      <c r="C360" s="400"/>
      <c r="D360" s="400"/>
      <c r="E360" s="400"/>
      <c r="F360" s="400"/>
      <c r="G360" s="400"/>
      <c r="H360" s="400"/>
      <c r="I360" s="400"/>
      <c r="J360" s="400"/>
      <c r="K360" s="400"/>
      <c r="L360" s="400"/>
      <c r="M360" s="400"/>
      <c r="N360" s="400"/>
      <c r="O360" s="400"/>
      <c r="P360" s="400"/>
      <c r="Q360" s="400"/>
      <c r="R360" s="400"/>
      <c r="S360" s="400"/>
      <c r="T360" s="400"/>
      <c r="U360" s="400"/>
      <c r="V360" s="400"/>
      <c r="W360" s="400"/>
      <c r="X360" s="400"/>
      <c r="Y360" s="400"/>
      <c r="Z360" s="400"/>
      <c r="AA360" s="374"/>
      <c r="AB360" s="374"/>
      <c r="AC360" s="374"/>
    </row>
    <row r="361" spans="1:68" ht="27" customHeight="1" x14ac:dyDescent="0.25">
      <c r="A361" s="54" t="s">
        <v>505</v>
      </c>
      <c r="B361" s="54" t="s">
        <v>506</v>
      </c>
      <c r="C361" s="31">
        <v>4301051142</v>
      </c>
      <c r="D361" s="389">
        <v>4607091387919</v>
      </c>
      <c r="E361" s="390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82">
        <v>0</v>
      </c>
      <c r="Y361" s="383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507</v>
      </c>
      <c r="B362" s="54" t="s">
        <v>508</v>
      </c>
      <c r="C362" s="31">
        <v>4301051461</v>
      </c>
      <c r="D362" s="389">
        <v>4680115883604</v>
      </c>
      <c r="E362" s="390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7"/>
      <c r="R362" s="387"/>
      <c r="S362" s="387"/>
      <c r="T362" s="388"/>
      <c r="U362" s="34"/>
      <c r="V362" s="34"/>
      <c r="W362" s="35" t="s">
        <v>68</v>
      </c>
      <c r="X362" s="382">
        <v>0</v>
      </c>
      <c r="Y362" s="383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509</v>
      </c>
      <c r="B363" s="54" t="s">
        <v>510</v>
      </c>
      <c r="C363" s="31">
        <v>4301051485</v>
      </c>
      <c r="D363" s="389">
        <v>4680115883567</v>
      </c>
      <c r="E363" s="390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7"/>
      <c r="R363" s="387"/>
      <c r="S363" s="387"/>
      <c r="T363" s="388"/>
      <c r="U363" s="34"/>
      <c r="V363" s="34"/>
      <c r="W363" s="35" t="s">
        <v>68</v>
      </c>
      <c r="X363" s="382">
        <v>17.5</v>
      </c>
      <c r="Y363" s="383">
        <f>IFERROR(IF(X363="",0,CEILING((X363/$H363),1)*$H363),"")</f>
        <v>18.900000000000002</v>
      </c>
      <c r="Z363" s="36">
        <f>IFERROR(IF(Y363=0,"",ROUNDUP(Y363/H363,0)*0.00753),"")</f>
        <v>6.7769999999999997E-2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19.666666666666664</v>
      </c>
      <c r="BN363" s="64">
        <f>IFERROR(Y363*I363/H363,"0")</f>
        <v>21.24</v>
      </c>
      <c r="BO363" s="64">
        <f>IFERROR(1/J363*(X363/H363),"0")</f>
        <v>5.3418803418803409E-2</v>
      </c>
      <c r="BP363" s="64">
        <f>IFERROR(1/J363*(Y363/H363),"0")</f>
        <v>5.7692307692307689E-2</v>
      </c>
    </row>
    <row r="364" spans="1:68" x14ac:dyDescent="0.2">
      <c r="A364" s="406"/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00"/>
      <c r="O364" s="407"/>
      <c r="P364" s="396" t="s">
        <v>69</v>
      </c>
      <c r="Q364" s="397"/>
      <c r="R364" s="397"/>
      <c r="S364" s="397"/>
      <c r="T364" s="397"/>
      <c r="U364" s="397"/>
      <c r="V364" s="398"/>
      <c r="W364" s="37" t="s">
        <v>70</v>
      </c>
      <c r="X364" s="384">
        <f>IFERROR(X361/H361,"0")+IFERROR(X362/H362,"0")+IFERROR(X363/H363,"0")</f>
        <v>8.3333333333333321</v>
      </c>
      <c r="Y364" s="384">
        <f>IFERROR(Y361/H361,"0")+IFERROR(Y362/H362,"0")+IFERROR(Y363/H363,"0")</f>
        <v>9</v>
      </c>
      <c r="Z364" s="384">
        <f>IFERROR(IF(Z361="",0,Z361),"0")+IFERROR(IF(Z362="",0,Z362),"0")+IFERROR(IF(Z363="",0,Z363),"0")</f>
        <v>6.7769999999999997E-2</v>
      </c>
      <c r="AA364" s="385"/>
      <c r="AB364" s="385"/>
      <c r="AC364" s="385"/>
    </row>
    <row r="365" spans="1:68" x14ac:dyDescent="0.2">
      <c r="A365" s="400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00"/>
      <c r="O365" s="407"/>
      <c r="P365" s="396" t="s">
        <v>69</v>
      </c>
      <c r="Q365" s="397"/>
      <c r="R365" s="397"/>
      <c r="S365" s="397"/>
      <c r="T365" s="397"/>
      <c r="U365" s="397"/>
      <c r="V365" s="398"/>
      <c r="W365" s="37" t="s">
        <v>68</v>
      </c>
      <c r="X365" s="384">
        <f>IFERROR(SUM(X361:X363),"0")</f>
        <v>17.5</v>
      </c>
      <c r="Y365" s="384">
        <f>IFERROR(SUM(Y361:Y363),"0")</f>
        <v>18.900000000000002</v>
      </c>
      <c r="Z365" s="37"/>
      <c r="AA365" s="385"/>
      <c r="AB365" s="385"/>
      <c r="AC365" s="385"/>
    </row>
    <row r="366" spans="1:68" ht="27.75" customHeight="1" x14ac:dyDescent="0.2">
      <c r="A366" s="439" t="s">
        <v>511</v>
      </c>
      <c r="B366" s="440"/>
      <c r="C366" s="440"/>
      <c r="D366" s="440"/>
      <c r="E366" s="440"/>
      <c r="F366" s="440"/>
      <c r="G366" s="440"/>
      <c r="H366" s="440"/>
      <c r="I366" s="440"/>
      <c r="J366" s="440"/>
      <c r="K366" s="440"/>
      <c r="L366" s="440"/>
      <c r="M366" s="440"/>
      <c r="N366" s="440"/>
      <c r="O366" s="440"/>
      <c r="P366" s="440"/>
      <c r="Q366" s="440"/>
      <c r="R366" s="440"/>
      <c r="S366" s="440"/>
      <c r="T366" s="440"/>
      <c r="U366" s="440"/>
      <c r="V366" s="440"/>
      <c r="W366" s="440"/>
      <c r="X366" s="440"/>
      <c r="Y366" s="440"/>
      <c r="Z366" s="440"/>
      <c r="AA366" s="48"/>
      <c r="AB366" s="48"/>
      <c r="AC366" s="48"/>
    </row>
    <row r="367" spans="1:68" ht="16.5" customHeight="1" x14ac:dyDescent="0.25">
      <c r="A367" s="469" t="s">
        <v>512</v>
      </c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00"/>
      <c r="O367" s="400"/>
      <c r="P367" s="400"/>
      <c r="Q367" s="400"/>
      <c r="R367" s="400"/>
      <c r="S367" s="400"/>
      <c r="T367" s="400"/>
      <c r="U367" s="400"/>
      <c r="V367" s="400"/>
      <c r="W367" s="400"/>
      <c r="X367" s="400"/>
      <c r="Y367" s="400"/>
      <c r="Z367" s="400"/>
      <c r="AA367" s="376"/>
      <c r="AB367" s="376"/>
      <c r="AC367" s="376"/>
    </row>
    <row r="368" spans="1:68" ht="14.25" customHeight="1" x14ac:dyDescent="0.25">
      <c r="A368" s="399" t="s">
        <v>110</v>
      </c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400"/>
      <c r="Z368" s="400"/>
      <c r="AA368" s="374"/>
      <c r="AB368" s="374"/>
      <c r="AC368" s="374"/>
    </row>
    <row r="369" spans="1:68" ht="27" customHeight="1" x14ac:dyDescent="0.25">
      <c r="A369" s="54" t="s">
        <v>513</v>
      </c>
      <c r="B369" s="54" t="s">
        <v>514</v>
      </c>
      <c r="C369" s="31">
        <v>4301011869</v>
      </c>
      <c r="D369" s="389">
        <v>4680115884847</v>
      </c>
      <c r="E369" s="390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7"/>
      <c r="R369" s="387"/>
      <c r="S369" s="387"/>
      <c r="T369" s="388"/>
      <c r="U369" s="34"/>
      <c r="V369" s="34"/>
      <c r="W369" s="35" t="s">
        <v>68</v>
      </c>
      <c r="X369" s="382">
        <v>160</v>
      </c>
      <c r="Y369" s="383">
        <f t="shared" ref="Y369:Y377" si="62">IFERROR(IF(X369="",0,CEILING((X369/$H369),1)*$H369),"")</f>
        <v>165</v>
      </c>
      <c r="Z369" s="36">
        <f>IFERROR(IF(Y369=0,"",ROUNDUP(Y369/H369,0)*0.02175),"")</f>
        <v>0.23924999999999999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165.12</v>
      </c>
      <c r="BN369" s="64">
        <f t="shared" ref="BN369:BN377" si="64">IFERROR(Y369*I369/H369,"0")</f>
        <v>170.28000000000003</v>
      </c>
      <c r="BO369" s="64">
        <f t="shared" ref="BO369:BO377" si="65">IFERROR(1/J369*(X369/H369),"0")</f>
        <v>0.22222222222222221</v>
      </c>
      <c r="BP369" s="64">
        <f t="shared" ref="BP369:BP377" si="66">IFERROR(1/J369*(Y369/H369),"0")</f>
        <v>0.22916666666666666</v>
      </c>
    </row>
    <row r="370" spans="1:68" ht="27" customHeight="1" x14ac:dyDescent="0.25">
      <c r="A370" s="54" t="s">
        <v>513</v>
      </c>
      <c r="B370" s="54" t="s">
        <v>515</v>
      </c>
      <c r="C370" s="31">
        <v>4301011946</v>
      </c>
      <c r="D370" s="389">
        <v>4680115884847</v>
      </c>
      <c r="E370" s="390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5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7"/>
      <c r="R370" s="387"/>
      <c r="S370" s="387"/>
      <c r="T370" s="388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516</v>
      </c>
      <c r="B371" s="54" t="s">
        <v>517</v>
      </c>
      <c r="C371" s="31">
        <v>4301011870</v>
      </c>
      <c r="D371" s="389">
        <v>4680115884854</v>
      </c>
      <c r="E371" s="390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7"/>
      <c r="R371" s="387"/>
      <c r="S371" s="387"/>
      <c r="T371" s="388"/>
      <c r="U371" s="34"/>
      <c r="V371" s="34"/>
      <c r="W371" s="35" t="s">
        <v>68</v>
      </c>
      <c r="X371" s="382">
        <v>300</v>
      </c>
      <c r="Y371" s="383">
        <f t="shared" si="62"/>
        <v>300</v>
      </c>
      <c r="Z371" s="36">
        <f>IFERROR(IF(Y371=0,"",ROUNDUP(Y371/H371,0)*0.02175),"")</f>
        <v>0.43499999999999994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309.60000000000002</v>
      </c>
      <c r="BN371" s="64">
        <f t="shared" si="64"/>
        <v>309.60000000000002</v>
      </c>
      <c r="BO371" s="64">
        <f t="shared" si="65"/>
        <v>0.41666666666666663</v>
      </c>
      <c r="BP371" s="64">
        <f t="shared" si="66"/>
        <v>0.41666666666666663</v>
      </c>
    </row>
    <row r="372" spans="1:68" ht="27" customHeight="1" x14ac:dyDescent="0.25">
      <c r="A372" s="54" t="s">
        <v>516</v>
      </c>
      <c r="B372" s="54" t="s">
        <v>518</v>
      </c>
      <c r="C372" s="31">
        <v>4301011947</v>
      </c>
      <c r="D372" s="389">
        <v>4680115884854</v>
      </c>
      <c r="E372" s="390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7"/>
      <c r="R372" s="387"/>
      <c r="S372" s="387"/>
      <c r="T372" s="388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9">
        <v>4680115884830</v>
      </c>
      <c r="E373" s="390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82">
        <v>600</v>
      </c>
      <c r="Y373" s="383">
        <f t="shared" si="62"/>
        <v>600</v>
      </c>
      <c r="Z373" s="36">
        <f>IFERROR(IF(Y373=0,"",ROUNDUP(Y373/H373,0)*0.02175),"")</f>
        <v>0.86999999999999988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619.20000000000005</v>
      </c>
      <c r="BN373" s="64">
        <f t="shared" si="64"/>
        <v>619.20000000000005</v>
      </c>
      <c r="BO373" s="64">
        <f t="shared" si="65"/>
        <v>0.83333333333333326</v>
      </c>
      <c r="BP373" s="64">
        <f t="shared" si="66"/>
        <v>0.83333333333333326</v>
      </c>
    </row>
    <row r="374" spans="1:68" ht="27" customHeight="1" x14ac:dyDescent="0.25">
      <c r="A374" s="54" t="s">
        <v>519</v>
      </c>
      <c r="B374" s="54" t="s">
        <v>521</v>
      </c>
      <c r="C374" s="31">
        <v>4301011943</v>
      </c>
      <c r="D374" s="389">
        <v>4680115884830</v>
      </c>
      <c r="E374" s="390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522</v>
      </c>
      <c r="B375" s="54" t="s">
        <v>523</v>
      </c>
      <c r="C375" s="31">
        <v>4301011433</v>
      </c>
      <c r="D375" s="389">
        <v>4680115882638</v>
      </c>
      <c r="E375" s="390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7"/>
      <c r="R375" s="387"/>
      <c r="S375" s="387"/>
      <c r="T375" s="388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524</v>
      </c>
      <c r="B376" s="54" t="s">
        <v>525</v>
      </c>
      <c r="C376" s="31">
        <v>4301011952</v>
      </c>
      <c r="D376" s="389">
        <v>4680115884922</v>
      </c>
      <c r="E376" s="390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7"/>
      <c r="R376" s="387"/>
      <c r="S376" s="387"/>
      <c r="T376" s="388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526</v>
      </c>
      <c r="B377" s="54" t="s">
        <v>527</v>
      </c>
      <c r="C377" s="31">
        <v>4301011868</v>
      </c>
      <c r="D377" s="389">
        <v>4680115884861</v>
      </c>
      <c r="E377" s="390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7"/>
      <c r="R377" s="387"/>
      <c r="S377" s="387"/>
      <c r="T377" s="388"/>
      <c r="U377" s="34"/>
      <c r="V377" s="34"/>
      <c r="W377" s="35" t="s">
        <v>68</v>
      </c>
      <c r="X377" s="382">
        <v>0</v>
      </c>
      <c r="Y377" s="383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406"/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0"/>
      <c r="O378" s="407"/>
      <c r="P378" s="396" t="s">
        <v>69</v>
      </c>
      <c r="Q378" s="397"/>
      <c r="R378" s="397"/>
      <c r="S378" s="397"/>
      <c r="T378" s="397"/>
      <c r="U378" s="397"/>
      <c r="V378" s="398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70.666666666666657</v>
      </c>
      <c r="Y378" s="384">
        <f>IFERROR(Y369/H369,"0")+IFERROR(Y370/H370,"0")+IFERROR(Y371/H371,"0")+IFERROR(Y372/H372,"0")+IFERROR(Y373/H373,"0")+IFERROR(Y374/H374,"0")+IFERROR(Y375/H375,"0")+IFERROR(Y376/H376,"0")+IFERROR(Y377/H377,"0")</f>
        <v>71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1.5442499999999999</v>
      </c>
      <c r="AA378" s="385"/>
      <c r="AB378" s="385"/>
      <c r="AC378" s="385"/>
    </row>
    <row r="379" spans="1:68" x14ac:dyDescent="0.2">
      <c r="A379" s="400"/>
      <c r="B379" s="400"/>
      <c r="C379" s="400"/>
      <c r="D379" s="400"/>
      <c r="E379" s="400"/>
      <c r="F379" s="400"/>
      <c r="G379" s="400"/>
      <c r="H379" s="400"/>
      <c r="I379" s="400"/>
      <c r="J379" s="400"/>
      <c r="K379" s="400"/>
      <c r="L379" s="400"/>
      <c r="M379" s="400"/>
      <c r="N379" s="400"/>
      <c r="O379" s="407"/>
      <c r="P379" s="396" t="s">
        <v>69</v>
      </c>
      <c r="Q379" s="397"/>
      <c r="R379" s="397"/>
      <c r="S379" s="397"/>
      <c r="T379" s="397"/>
      <c r="U379" s="397"/>
      <c r="V379" s="398"/>
      <c r="W379" s="37" t="s">
        <v>68</v>
      </c>
      <c r="X379" s="384">
        <f>IFERROR(SUM(X369:X377),"0")</f>
        <v>1060</v>
      </c>
      <c r="Y379" s="384">
        <f>IFERROR(SUM(Y369:Y377),"0")</f>
        <v>1065</v>
      </c>
      <c r="Z379" s="37"/>
      <c r="AA379" s="385"/>
      <c r="AB379" s="385"/>
      <c r="AC379" s="385"/>
    </row>
    <row r="380" spans="1:68" ht="14.25" customHeight="1" x14ac:dyDescent="0.25">
      <c r="A380" s="399" t="s">
        <v>151</v>
      </c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00"/>
      <c r="O380" s="400"/>
      <c r="P380" s="400"/>
      <c r="Q380" s="400"/>
      <c r="R380" s="400"/>
      <c r="S380" s="400"/>
      <c r="T380" s="400"/>
      <c r="U380" s="400"/>
      <c r="V380" s="400"/>
      <c r="W380" s="400"/>
      <c r="X380" s="400"/>
      <c r="Y380" s="400"/>
      <c r="Z380" s="400"/>
      <c r="AA380" s="374"/>
      <c r="AB380" s="374"/>
      <c r="AC380" s="374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9">
        <v>4607091383980</v>
      </c>
      <c r="E381" s="390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7"/>
      <c r="R381" s="387"/>
      <c r="S381" s="387"/>
      <c r="T381" s="388"/>
      <c r="U381" s="34"/>
      <c r="V381" s="34"/>
      <c r="W381" s="35" t="s">
        <v>68</v>
      </c>
      <c r="X381" s="382">
        <v>300</v>
      </c>
      <c r="Y381" s="383">
        <f>IFERROR(IF(X381="",0,CEILING((X381/$H381),1)*$H381),"")</f>
        <v>300</v>
      </c>
      <c r="Z381" s="36">
        <f>IFERROR(IF(Y381=0,"",ROUNDUP(Y381/H381,0)*0.02175),"")</f>
        <v>0.43499999999999994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309.60000000000002</v>
      </c>
      <c r="BN381" s="64">
        <f>IFERROR(Y381*I381/H381,"0")</f>
        <v>309.60000000000002</v>
      </c>
      <c r="BO381" s="64">
        <f>IFERROR(1/J381*(X381/H381),"0")</f>
        <v>0.41666666666666663</v>
      </c>
      <c r="BP381" s="64">
        <f>IFERROR(1/J381*(Y381/H381),"0")</f>
        <v>0.41666666666666663</v>
      </c>
    </row>
    <row r="382" spans="1:68" ht="27" customHeight="1" x14ac:dyDescent="0.25">
      <c r="A382" s="54" t="s">
        <v>530</v>
      </c>
      <c r="B382" s="54" t="s">
        <v>531</v>
      </c>
      <c r="C382" s="31">
        <v>4301020179</v>
      </c>
      <c r="D382" s="389">
        <v>4607091384178</v>
      </c>
      <c r="E382" s="390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7"/>
      <c r="R382" s="387"/>
      <c r="S382" s="387"/>
      <c r="T382" s="388"/>
      <c r="U382" s="34"/>
      <c r="V382" s="34"/>
      <c r="W382" s="35" t="s">
        <v>68</v>
      </c>
      <c r="X382" s="382">
        <v>0</v>
      </c>
      <c r="Y382" s="383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406"/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7"/>
      <c r="P383" s="396" t="s">
        <v>69</v>
      </c>
      <c r="Q383" s="397"/>
      <c r="R383" s="397"/>
      <c r="S383" s="397"/>
      <c r="T383" s="397"/>
      <c r="U383" s="397"/>
      <c r="V383" s="398"/>
      <c r="W383" s="37" t="s">
        <v>70</v>
      </c>
      <c r="X383" s="384">
        <f>IFERROR(X381/H381,"0")+IFERROR(X382/H382,"0")</f>
        <v>20</v>
      </c>
      <c r="Y383" s="384">
        <f>IFERROR(Y381/H381,"0")+IFERROR(Y382/H382,"0")</f>
        <v>20</v>
      </c>
      <c r="Z383" s="384">
        <f>IFERROR(IF(Z381="",0,Z381),"0")+IFERROR(IF(Z382="",0,Z382),"0")</f>
        <v>0.43499999999999994</v>
      </c>
      <c r="AA383" s="385"/>
      <c r="AB383" s="385"/>
      <c r="AC383" s="385"/>
    </row>
    <row r="384" spans="1:68" x14ac:dyDescent="0.2">
      <c r="A384" s="400"/>
      <c r="B384" s="400"/>
      <c r="C384" s="400"/>
      <c r="D384" s="400"/>
      <c r="E384" s="400"/>
      <c r="F384" s="400"/>
      <c r="G384" s="400"/>
      <c r="H384" s="400"/>
      <c r="I384" s="400"/>
      <c r="J384" s="400"/>
      <c r="K384" s="400"/>
      <c r="L384" s="400"/>
      <c r="M384" s="400"/>
      <c r="N384" s="400"/>
      <c r="O384" s="407"/>
      <c r="P384" s="396" t="s">
        <v>69</v>
      </c>
      <c r="Q384" s="397"/>
      <c r="R384" s="397"/>
      <c r="S384" s="397"/>
      <c r="T384" s="397"/>
      <c r="U384" s="397"/>
      <c r="V384" s="398"/>
      <c r="W384" s="37" t="s">
        <v>68</v>
      </c>
      <c r="X384" s="384">
        <f>IFERROR(SUM(X381:X382),"0")</f>
        <v>300</v>
      </c>
      <c r="Y384" s="384">
        <f>IFERROR(SUM(Y381:Y382),"0")</f>
        <v>300</v>
      </c>
      <c r="Z384" s="37"/>
      <c r="AA384" s="385"/>
      <c r="AB384" s="385"/>
      <c r="AC384" s="385"/>
    </row>
    <row r="385" spans="1:68" ht="14.25" customHeight="1" x14ac:dyDescent="0.25">
      <c r="A385" s="399" t="s">
        <v>71</v>
      </c>
      <c r="B385" s="400"/>
      <c r="C385" s="400"/>
      <c r="D385" s="400"/>
      <c r="E385" s="400"/>
      <c r="F385" s="400"/>
      <c r="G385" s="400"/>
      <c r="H385" s="400"/>
      <c r="I385" s="400"/>
      <c r="J385" s="400"/>
      <c r="K385" s="400"/>
      <c r="L385" s="400"/>
      <c r="M385" s="400"/>
      <c r="N385" s="400"/>
      <c r="O385" s="400"/>
      <c r="P385" s="400"/>
      <c r="Q385" s="400"/>
      <c r="R385" s="400"/>
      <c r="S385" s="400"/>
      <c r="T385" s="400"/>
      <c r="U385" s="400"/>
      <c r="V385" s="400"/>
      <c r="W385" s="400"/>
      <c r="X385" s="400"/>
      <c r="Y385" s="400"/>
      <c r="Z385" s="400"/>
      <c r="AA385" s="374"/>
      <c r="AB385" s="374"/>
      <c r="AC385" s="374"/>
    </row>
    <row r="386" spans="1:68" ht="27" customHeight="1" x14ac:dyDescent="0.25">
      <c r="A386" s="54" t="s">
        <v>532</v>
      </c>
      <c r="B386" s="54" t="s">
        <v>533</v>
      </c>
      <c r="C386" s="31">
        <v>4301051560</v>
      </c>
      <c r="D386" s="389">
        <v>4607091383928</v>
      </c>
      <c r="E386" s="390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7"/>
      <c r="R386" s="387"/>
      <c r="S386" s="387"/>
      <c r="T386" s="388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532</v>
      </c>
      <c r="B387" s="54" t="s">
        <v>534</v>
      </c>
      <c r="C387" s="31">
        <v>4301051639</v>
      </c>
      <c r="D387" s="389">
        <v>4607091383928</v>
      </c>
      <c r="E387" s="390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7"/>
      <c r="R387" s="387"/>
      <c r="S387" s="387"/>
      <c r="T387" s="388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535</v>
      </c>
      <c r="B388" s="54" t="s">
        <v>536</v>
      </c>
      <c r="C388" s="31">
        <v>4301051636</v>
      </c>
      <c r="D388" s="389">
        <v>4607091384260</v>
      </c>
      <c r="E388" s="390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7"/>
      <c r="R388" s="387"/>
      <c r="S388" s="387"/>
      <c r="T388" s="388"/>
      <c r="U388" s="34"/>
      <c r="V388" s="34"/>
      <c r="W388" s="35" t="s">
        <v>68</v>
      </c>
      <c r="X388" s="382">
        <v>0</v>
      </c>
      <c r="Y388" s="383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406"/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7"/>
      <c r="P389" s="396" t="s">
        <v>69</v>
      </c>
      <c r="Q389" s="397"/>
      <c r="R389" s="397"/>
      <c r="S389" s="397"/>
      <c r="T389" s="397"/>
      <c r="U389" s="397"/>
      <c r="V389" s="398"/>
      <c r="W389" s="37" t="s">
        <v>70</v>
      </c>
      <c r="X389" s="384">
        <f>IFERROR(X386/H386,"0")+IFERROR(X387/H387,"0")+IFERROR(X388/H388,"0")</f>
        <v>0</v>
      </c>
      <c r="Y389" s="384">
        <f>IFERROR(Y386/H386,"0")+IFERROR(Y387/H387,"0")+IFERROR(Y388/H388,"0")</f>
        <v>0</v>
      </c>
      <c r="Z389" s="384">
        <f>IFERROR(IF(Z386="",0,Z386),"0")+IFERROR(IF(Z387="",0,Z387),"0")+IFERROR(IF(Z388="",0,Z388),"0")</f>
        <v>0</v>
      </c>
      <c r="AA389" s="385"/>
      <c r="AB389" s="385"/>
      <c r="AC389" s="385"/>
    </row>
    <row r="390" spans="1:68" x14ac:dyDescent="0.2">
      <c r="A390" s="400"/>
      <c r="B390" s="400"/>
      <c r="C390" s="400"/>
      <c r="D390" s="400"/>
      <c r="E390" s="400"/>
      <c r="F390" s="400"/>
      <c r="G390" s="400"/>
      <c r="H390" s="400"/>
      <c r="I390" s="400"/>
      <c r="J390" s="400"/>
      <c r="K390" s="400"/>
      <c r="L390" s="400"/>
      <c r="M390" s="400"/>
      <c r="N390" s="400"/>
      <c r="O390" s="407"/>
      <c r="P390" s="396" t="s">
        <v>69</v>
      </c>
      <c r="Q390" s="397"/>
      <c r="R390" s="397"/>
      <c r="S390" s="397"/>
      <c r="T390" s="397"/>
      <c r="U390" s="397"/>
      <c r="V390" s="398"/>
      <c r="W390" s="37" t="s">
        <v>68</v>
      </c>
      <c r="X390" s="384">
        <f>IFERROR(SUM(X386:X388),"0")</f>
        <v>0</v>
      </c>
      <c r="Y390" s="384">
        <f>IFERROR(SUM(Y386:Y388),"0")</f>
        <v>0</v>
      </c>
      <c r="Z390" s="37"/>
      <c r="AA390" s="385"/>
      <c r="AB390" s="385"/>
      <c r="AC390" s="385"/>
    </row>
    <row r="391" spans="1:68" ht="14.25" customHeight="1" x14ac:dyDescent="0.25">
      <c r="A391" s="399" t="s">
        <v>181</v>
      </c>
      <c r="B391" s="400"/>
      <c r="C391" s="400"/>
      <c r="D391" s="400"/>
      <c r="E391" s="400"/>
      <c r="F391" s="400"/>
      <c r="G391" s="400"/>
      <c r="H391" s="400"/>
      <c r="I391" s="400"/>
      <c r="J391" s="400"/>
      <c r="K391" s="400"/>
      <c r="L391" s="400"/>
      <c r="M391" s="400"/>
      <c r="N391" s="400"/>
      <c r="O391" s="400"/>
      <c r="P391" s="400"/>
      <c r="Q391" s="400"/>
      <c r="R391" s="400"/>
      <c r="S391" s="400"/>
      <c r="T391" s="400"/>
      <c r="U391" s="400"/>
      <c r="V391" s="400"/>
      <c r="W391" s="400"/>
      <c r="X391" s="400"/>
      <c r="Y391" s="400"/>
      <c r="Z391" s="400"/>
      <c r="AA391" s="374"/>
      <c r="AB391" s="374"/>
      <c r="AC391" s="374"/>
    </row>
    <row r="392" spans="1:68" ht="16.5" customHeight="1" x14ac:dyDescent="0.25">
      <c r="A392" s="54" t="s">
        <v>537</v>
      </c>
      <c r="B392" s="54" t="s">
        <v>538</v>
      </c>
      <c r="C392" s="31">
        <v>4301060314</v>
      </c>
      <c r="D392" s="389">
        <v>4607091384673</v>
      </c>
      <c r="E392" s="390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7"/>
      <c r="R392" s="387"/>
      <c r="S392" s="387"/>
      <c r="T392" s="388"/>
      <c r="U392" s="34"/>
      <c r="V392" s="34"/>
      <c r="W392" s="35" t="s">
        <v>68</v>
      </c>
      <c r="X392" s="382">
        <v>0</v>
      </c>
      <c r="Y392" s="383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537</v>
      </c>
      <c r="B393" s="54" t="s">
        <v>539</v>
      </c>
      <c r="C393" s="31">
        <v>4301060345</v>
      </c>
      <c r="D393" s="389">
        <v>4607091384673</v>
      </c>
      <c r="E393" s="390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7"/>
      <c r="R393" s="387"/>
      <c r="S393" s="387"/>
      <c r="T393" s="388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406"/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00"/>
      <c r="O394" s="407"/>
      <c r="P394" s="396" t="s">
        <v>69</v>
      </c>
      <c r="Q394" s="397"/>
      <c r="R394" s="397"/>
      <c r="S394" s="397"/>
      <c r="T394" s="397"/>
      <c r="U394" s="397"/>
      <c r="V394" s="398"/>
      <c r="W394" s="37" t="s">
        <v>70</v>
      </c>
      <c r="X394" s="384">
        <f>IFERROR(X392/H392,"0")+IFERROR(X393/H393,"0")</f>
        <v>0</v>
      </c>
      <c r="Y394" s="384">
        <f>IFERROR(Y392/H392,"0")+IFERROR(Y393/H393,"0")</f>
        <v>0</v>
      </c>
      <c r="Z394" s="384">
        <f>IFERROR(IF(Z392="",0,Z392),"0")+IFERROR(IF(Z393="",0,Z393),"0")</f>
        <v>0</v>
      </c>
      <c r="AA394" s="385"/>
      <c r="AB394" s="385"/>
      <c r="AC394" s="385"/>
    </row>
    <row r="395" spans="1:68" x14ac:dyDescent="0.2">
      <c r="A395" s="400"/>
      <c r="B395" s="400"/>
      <c r="C395" s="400"/>
      <c r="D395" s="400"/>
      <c r="E395" s="400"/>
      <c r="F395" s="400"/>
      <c r="G395" s="400"/>
      <c r="H395" s="400"/>
      <c r="I395" s="400"/>
      <c r="J395" s="400"/>
      <c r="K395" s="400"/>
      <c r="L395" s="400"/>
      <c r="M395" s="400"/>
      <c r="N395" s="400"/>
      <c r="O395" s="407"/>
      <c r="P395" s="396" t="s">
        <v>69</v>
      </c>
      <c r="Q395" s="397"/>
      <c r="R395" s="397"/>
      <c r="S395" s="397"/>
      <c r="T395" s="397"/>
      <c r="U395" s="397"/>
      <c r="V395" s="398"/>
      <c r="W395" s="37" t="s">
        <v>68</v>
      </c>
      <c r="X395" s="384">
        <f>IFERROR(SUM(X392:X393),"0")</f>
        <v>0</v>
      </c>
      <c r="Y395" s="384">
        <f>IFERROR(SUM(Y392:Y393),"0")</f>
        <v>0</v>
      </c>
      <c r="Z395" s="37"/>
      <c r="AA395" s="385"/>
      <c r="AB395" s="385"/>
      <c r="AC395" s="385"/>
    </row>
    <row r="396" spans="1:68" ht="16.5" customHeight="1" x14ac:dyDescent="0.25">
      <c r="A396" s="469" t="s">
        <v>540</v>
      </c>
      <c r="B396" s="400"/>
      <c r="C396" s="400"/>
      <c r="D396" s="400"/>
      <c r="E396" s="400"/>
      <c r="F396" s="400"/>
      <c r="G396" s="400"/>
      <c r="H396" s="400"/>
      <c r="I396" s="400"/>
      <c r="J396" s="400"/>
      <c r="K396" s="400"/>
      <c r="L396" s="400"/>
      <c r="M396" s="400"/>
      <c r="N396" s="400"/>
      <c r="O396" s="400"/>
      <c r="P396" s="400"/>
      <c r="Q396" s="400"/>
      <c r="R396" s="400"/>
      <c r="S396" s="400"/>
      <c r="T396" s="400"/>
      <c r="U396" s="400"/>
      <c r="V396" s="400"/>
      <c r="W396" s="400"/>
      <c r="X396" s="400"/>
      <c r="Y396" s="400"/>
      <c r="Z396" s="400"/>
      <c r="AA396" s="376"/>
      <c r="AB396" s="376"/>
      <c r="AC396" s="376"/>
    </row>
    <row r="397" spans="1:68" ht="14.25" customHeight="1" x14ac:dyDescent="0.25">
      <c r="A397" s="399" t="s">
        <v>110</v>
      </c>
      <c r="B397" s="400"/>
      <c r="C397" s="400"/>
      <c r="D397" s="400"/>
      <c r="E397" s="400"/>
      <c r="F397" s="400"/>
      <c r="G397" s="400"/>
      <c r="H397" s="400"/>
      <c r="I397" s="400"/>
      <c r="J397" s="400"/>
      <c r="K397" s="400"/>
      <c r="L397" s="400"/>
      <c r="M397" s="400"/>
      <c r="N397" s="400"/>
      <c r="O397" s="400"/>
      <c r="P397" s="400"/>
      <c r="Q397" s="400"/>
      <c r="R397" s="400"/>
      <c r="S397" s="400"/>
      <c r="T397" s="400"/>
      <c r="U397" s="400"/>
      <c r="V397" s="400"/>
      <c r="W397" s="400"/>
      <c r="X397" s="400"/>
      <c r="Y397" s="400"/>
      <c r="Z397" s="400"/>
      <c r="AA397" s="374"/>
      <c r="AB397" s="374"/>
      <c r="AC397" s="374"/>
    </row>
    <row r="398" spans="1:68" ht="27" customHeight="1" x14ac:dyDescent="0.25">
      <c r="A398" s="54" t="s">
        <v>541</v>
      </c>
      <c r="B398" s="54" t="s">
        <v>542</v>
      </c>
      <c r="C398" s="31">
        <v>4301011873</v>
      </c>
      <c r="D398" s="389">
        <v>4680115881907</v>
      </c>
      <c r="E398" s="390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7" t="s">
        <v>543</v>
      </c>
      <c r="Q398" s="387"/>
      <c r="R398" s="387"/>
      <c r="S398" s="387"/>
      <c r="T398" s="388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544</v>
      </c>
      <c r="B399" s="54" t="s">
        <v>545</v>
      </c>
      <c r="C399" s="31">
        <v>4301011874</v>
      </c>
      <c r="D399" s="389">
        <v>4680115884892</v>
      </c>
      <c r="E399" s="390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7"/>
      <c r="R399" s="387"/>
      <c r="S399" s="387"/>
      <c r="T399" s="388"/>
      <c r="U399" s="34"/>
      <c r="V399" s="34"/>
      <c r="W399" s="35" t="s">
        <v>68</v>
      </c>
      <c r="X399" s="382">
        <v>50</v>
      </c>
      <c r="Y399" s="383">
        <f>IFERROR(IF(X399="",0,CEILING((X399/$H399),1)*$H399),"")</f>
        <v>54</v>
      </c>
      <c r="Z399" s="36">
        <f>IFERROR(IF(Y399=0,"",ROUNDUP(Y399/H399,0)*0.02175),"")</f>
        <v>0.10874999999999999</v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52.222222222222221</v>
      </c>
      <c r="BN399" s="64">
        <f>IFERROR(Y399*I399/H399,"0")</f>
        <v>56.4</v>
      </c>
      <c r="BO399" s="64">
        <f>IFERROR(1/J399*(X399/H399),"0")</f>
        <v>8.2671957671957674E-2</v>
      </c>
      <c r="BP399" s="64">
        <f>IFERROR(1/J399*(Y399/H399),"0")</f>
        <v>8.9285714285714274E-2</v>
      </c>
    </row>
    <row r="400" spans="1:68" ht="27" customHeight="1" x14ac:dyDescent="0.25">
      <c r="A400" s="54" t="s">
        <v>546</v>
      </c>
      <c r="B400" s="54" t="s">
        <v>547</v>
      </c>
      <c r="C400" s="31">
        <v>4301011875</v>
      </c>
      <c r="D400" s="389">
        <v>4680115884885</v>
      </c>
      <c r="E400" s="390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7"/>
      <c r="R400" s="387"/>
      <c r="S400" s="387"/>
      <c r="T400" s="388"/>
      <c r="U400" s="34"/>
      <c r="V400" s="34"/>
      <c r="W400" s="35" t="s">
        <v>68</v>
      </c>
      <c r="X400" s="382">
        <v>200</v>
      </c>
      <c r="Y400" s="383">
        <f>IFERROR(IF(X400="",0,CEILING((X400/$H400),1)*$H400),"")</f>
        <v>204</v>
      </c>
      <c r="Z400" s="36">
        <f>IFERROR(IF(Y400=0,"",ROUNDUP(Y400/H400,0)*0.02175),"")</f>
        <v>0.36974999999999997</v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208</v>
      </c>
      <c r="BN400" s="64">
        <f>IFERROR(Y400*I400/H400,"0")</f>
        <v>212.16</v>
      </c>
      <c r="BO400" s="64">
        <f>IFERROR(1/J400*(X400/H400),"0")</f>
        <v>0.29761904761904762</v>
      </c>
      <c r="BP400" s="64">
        <f>IFERROR(1/J400*(Y400/H400),"0")</f>
        <v>0.30357142857142855</v>
      </c>
    </row>
    <row r="401" spans="1:68" ht="37.5" customHeight="1" x14ac:dyDescent="0.25">
      <c r="A401" s="54" t="s">
        <v>548</v>
      </c>
      <c r="B401" s="54" t="s">
        <v>549</v>
      </c>
      <c r="C401" s="31">
        <v>4301011871</v>
      </c>
      <c r="D401" s="389">
        <v>4680115884908</v>
      </c>
      <c r="E401" s="390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50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7"/>
      <c r="R401" s="387"/>
      <c r="S401" s="387"/>
      <c r="T401" s="388"/>
      <c r="U401" s="34"/>
      <c r="V401" s="34"/>
      <c r="W401" s="35" t="s">
        <v>68</v>
      </c>
      <c r="X401" s="382">
        <v>80</v>
      </c>
      <c r="Y401" s="383">
        <f>IFERROR(IF(X401="",0,CEILING((X401/$H401),1)*$H401),"")</f>
        <v>80</v>
      </c>
      <c r="Z401" s="36">
        <f>IFERROR(IF(Y401=0,"",ROUNDUP(Y401/H401,0)*0.00937),"")</f>
        <v>0.18740000000000001</v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84.2</v>
      </c>
      <c r="BN401" s="64">
        <f>IFERROR(Y401*I401/H401,"0")</f>
        <v>84.2</v>
      </c>
      <c r="BO401" s="64">
        <f>IFERROR(1/J401*(X401/H401),"0")</f>
        <v>0.16666666666666666</v>
      </c>
      <c r="BP401" s="64">
        <f>IFERROR(1/J401*(Y401/H401),"0")</f>
        <v>0.16666666666666666</v>
      </c>
    </row>
    <row r="402" spans="1:68" x14ac:dyDescent="0.2">
      <c r="A402" s="406"/>
      <c r="B402" s="400"/>
      <c r="C402" s="400"/>
      <c r="D402" s="400"/>
      <c r="E402" s="400"/>
      <c r="F402" s="400"/>
      <c r="G402" s="400"/>
      <c r="H402" s="400"/>
      <c r="I402" s="400"/>
      <c r="J402" s="400"/>
      <c r="K402" s="400"/>
      <c r="L402" s="400"/>
      <c r="M402" s="400"/>
      <c r="N402" s="400"/>
      <c r="O402" s="407"/>
      <c r="P402" s="396" t="s">
        <v>69</v>
      </c>
      <c r="Q402" s="397"/>
      <c r="R402" s="397"/>
      <c r="S402" s="397"/>
      <c r="T402" s="397"/>
      <c r="U402" s="397"/>
      <c r="V402" s="398"/>
      <c r="W402" s="37" t="s">
        <v>70</v>
      </c>
      <c r="X402" s="384">
        <f>IFERROR(X398/H398,"0")+IFERROR(X399/H399,"0")+IFERROR(X400/H400,"0")+IFERROR(X401/H401,"0")</f>
        <v>41.296296296296298</v>
      </c>
      <c r="Y402" s="384">
        <f>IFERROR(Y398/H398,"0")+IFERROR(Y399/H399,"0")+IFERROR(Y400/H400,"0")+IFERROR(Y401/H401,"0")</f>
        <v>42</v>
      </c>
      <c r="Z402" s="384">
        <f>IFERROR(IF(Z398="",0,Z398),"0")+IFERROR(IF(Z399="",0,Z399),"0")+IFERROR(IF(Z400="",0,Z400),"0")+IFERROR(IF(Z401="",0,Z401),"0")</f>
        <v>0.66589999999999994</v>
      </c>
      <c r="AA402" s="385"/>
      <c r="AB402" s="385"/>
      <c r="AC402" s="385"/>
    </row>
    <row r="403" spans="1:68" x14ac:dyDescent="0.2">
      <c r="A403" s="400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00"/>
      <c r="O403" s="407"/>
      <c r="P403" s="396" t="s">
        <v>69</v>
      </c>
      <c r="Q403" s="397"/>
      <c r="R403" s="397"/>
      <c r="S403" s="397"/>
      <c r="T403" s="397"/>
      <c r="U403" s="397"/>
      <c r="V403" s="398"/>
      <c r="W403" s="37" t="s">
        <v>68</v>
      </c>
      <c r="X403" s="384">
        <f>IFERROR(SUM(X398:X401),"0")</f>
        <v>330</v>
      </c>
      <c r="Y403" s="384">
        <f>IFERROR(SUM(Y398:Y401),"0")</f>
        <v>338</v>
      </c>
      <c r="Z403" s="37"/>
      <c r="AA403" s="385"/>
      <c r="AB403" s="385"/>
      <c r="AC403" s="385"/>
    </row>
    <row r="404" spans="1:68" ht="14.25" customHeight="1" x14ac:dyDescent="0.25">
      <c r="A404" s="399" t="s">
        <v>63</v>
      </c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0"/>
      <c r="O404" s="400"/>
      <c r="P404" s="400"/>
      <c r="Q404" s="400"/>
      <c r="R404" s="400"/>
      <c r="S404" s="400"/>
      <c r="T404" s="400"/>
      <c r="U404" s="400"/>
      <c r="V404" s="400"/>
      <c r="W404" s="400"/>
      <c r="X404" s="400"/>
      <c r="Y404" s="400"/>
      <c r="Z404" s="400"/>
      <c r="AA404" s="374"/>
      <c r="AB404" s="374"/>
      <c r="AC404" s="374"/>
    </row>
    <row r="405" spans="1:68" ht="27" customHeight="1" x14ac:dyDescent="0.25">
      <c r="A405" s="54" t="s">
        <v>550</v>
      </c>
      <c r="B405" s="54" t="s">
        <v>551</v>
      </c>
      <c r="C405" s="31">
        <v>4301031303</v>
      </c>
      <c r="D405" s="389">
        <v>4607091384802</v>
      </c>
      <c r="E405" s="390"/>
      <c r="F405" s="381">
        <v>0.73</v>
      </c>
      <c r="G405" s="32">
        <v>6</v>
      </c>
      <c r="H405" s="381">
        <v>4.38</v>
      </c>
      <c r="I405" s="381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7"/>
      <c r="R405" s="387"/>
      <c r="S405" s="387"/>
      <c r="T405" s="388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550</v>
      </c>
      <c r="B406" s="54" t="s">
        <v>552</v>
      </c>
      <c r="C406" s="31">
        <v>4301031139</v>
      </c>
      <c r="D406" s="389">
        <v>4607091384802</v>
      </c>
      <c r="E406" s="390"/>
      <c r="F406" s="381">
        <v>0.73</v>
      </c>
      <c r="G406" s="32">
        <v>6</v>
      </c>
      <c r="H406" s="381">
        <v>4.38</v>
      </c>
      <c r="I406" s="381">
        <v>4.58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7"/>
      <c r="R406" s="387"/>
      <c r="S406" s="387"/>
      <c r="T406" s="388"/>
      <c r="U406" s="34"/>
      <c r="V406" s="34"/>
      <c r="W406" s="35" t="s">
        <v>68</v>
      </c>
      <c r="X406" s="382">
        <v>30</v>
      </c>
      <c r="Y406" s="383">
        <f>IFERROR(IF(X406="",0,CEILING((X406/$H406),1)*$H406),"")</f>
        <v>30.66</v>
      </c>
      <c r="Z406" s="36">
        <f>IFERROR(IF(Y406=0,"",ROUNDUP(Y406/H406,0)*0.00753),"")</f>
        <v>5.271E-2</v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31.369863013698634</v>
      </c>
      <c r="BN406" s="64">
        <f>IFERROR(Y406*I406/H406,"0")</f>
        <v>32.06</v>
      </c>
      <c r="BO406" s="64">
        <f>IFERROR(1/J406*(X406/H406),"0")</f>
        <v>4.3905865823674041E-2</v>
      </c>
      <c r="BP406" s="64">
        <f>IFERROR(1/J406*(Y406/H406),"0")</f>
        <v>4.4871794871794872E-2</v>
      </c>
    </row>
    <row r="407" spans="1:68" ht="27" customHeight="1" x14ac:dyDescent="0.25">
      <c r="A407" s="54" t="s">
        <v>553</v>
      </c>
      <c r="B407" s="54" t="s">
        <v>554</v>
      </c>
      <c r="C407" s="31">
        <v>4301031304</v>
      </c>
      <c r="D407" s="389">
        <v>4607091384826</v>
      </c>
      <c r="E407" s="390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7"/>
      <c r="R407" s="387"/>
      <c r="S407" s="387"/>
      <c r="T407" s="388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406"/>
      <c r="B408" s="400"/>
      <c r="C408" s="400"/>
      <c r="D408" s="400"/>
      <c r="E408" s="400"/>
      <c r="F408" s="400"/>
      <c r="G408" s="400"/>
      <c r="H408" s="400"/>
      <c r="I408" s="400"/>
      <c r="J408" s="400"/>
      <c r="K408" s="400"/>
      <c r="L408" s="400"/>
      <c r="M408" s="400"/>
      <c r="N408" s="400"/>
      <c r="O408" s="407"/>
      <c r="P408" s="396" t="s">
        <v>69</v>
      </c>
      <c r="Q408" s="397"/>
      <c r="R408" s="397"/>
      <c r="S408" s="397"/>
      <c r="T408" s="397"/>
      <c r="U408" s="397"/>
      <c r="V408" s="398"/>
      <c r="W408" s="37" t="s">
        <v>70</v>
      </c>
      <c r="X408" s="384">
        <f>IFERROR(X405/H405,"0")+IFERROR(X406/H406,"0")+IFERROR(X407/H407,"0")</f>
        <v>6.8493150684931505</v>
      </c>
      <c r="Y408" s="384">
        <f>IFERROR(Y405/H405,"0")+IFERROR(Y406/H406,"0")+IFERROR(Y407/H407,"0")</f>
        <v>7</v>
      </c>
      <c r="Z408" s="384">
        <f>IFERROR(IF(Z405="",0,Z405),"0")+IFERROR(IF(Z406="",0,Z406),"0")+IFERROR(IF(Z407="",0,Z407),"0")</f>
        <v>5.271E-2</v>
      </c>
      <c r="AA408" s="385"/>
      <c r="AB408" s="385"/>
      <c r="AC408" s="385"/>
    </row>
    <row r="409" spans="1:68" x14ac:dyDescent="0.2">
      <c r="A409" s="400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00"/>
      <c r="O409" s="407"/>
      <c r="P409" s="396" t="s">
        <v>69</v>
      </c>
      <c r="Q409" s="397"/>
      <c r="R409" s="397"/>
      <c r="S409" s="397"/>
      <c r="T409" s="397"/>
      <c r="U409" s="397"/>
      <c r="V409" s="398"/>
      <c r="W409" s="37" t="s">
        <v>68</v>
      </c>
      <c r="X409" s="384">
        <f>IFERROR(SUM(X405:X407),"0")</f>
        <v>30</v>
      </c>
      <c r="Y409" s="384">
        <f>IFERROR(SUM(Y405:Y407),"0")</f>
        <v>30.66</v>
      </c>
      <c r="Z409" s="37"/>
      <c r="AA409" s="385"/>
      <c r="AB409" s="385"/>
      <c r="AC409" s="385"/>
    </row>
    <row r="410" spans="1:68" ht="14.25" customHeight="1" x14ac:dyDescent="0.25">
      <c r="A410" s="399" t="s">
        <v>71</v>
      </c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00"/>
      <c r="O410" s="400"/>
      <c r="P410" s="400"/>
      <c r="Q410" s="400"/>
      <c r="R410" s="400"/>
      <c r="S410" s="400"/>
      <c r="T410" s="400"/>
      <c r="U410" s="400"/>
      <c r="V410" s="400"/>
      <c r="W410" s="400"/>
      <c r="X410" s="400"/>
      <c r="Y410" s="400"/>
      <c r="Z410" s="400"/>
      <c r="AA410" s="374"/>
      <c r="AB410" s="374"/>
      <c r="AC410" s="374"/>
    </row>
    <row r="411" spans="1:68" ht="27" customHeight="1" x14ac:dyDescent="0.25">
      <c r="A411" s="54" t="s">
        <v>555</v>
      </c>
      <c r="B411" s="54" t="s">
        <v>556</v>
      </c>
      <c r="C411" s="31">
        <v>4301051635</v>
      </c>
      <c r="D411" s="389">
        <v>4607091384246</v>
      </c>
      <c r="E411" s="390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7"/>
      <c r="R411" s="387"/>
      <c r="S411" s="387"/>
      <c r="T411" s="388"/>
      <c r="U411" s="34"/>
      <c r="V411" s="34"/>
      <c r="W411" s="35" t="s">
        <v>68</v>
      </c>
      <c r="X411" s="382">
        <v>400</v>
      </c>
      <c r="Y411" s="383">
        <f>IFERROR(IF(X411="",0,CEILING((X411/$H411),1)*$H411),"")</f>
        <v>405.59999999999997</v>
      </c>
      <c r="Z411" s="36">
        <f>IFERROR(IF(Y411=0,"",ROUNDUP(Y411/H411,0)*0.02175),"")</f>
        <v>1.131</v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428.92307692307696</v>
      </c>
      <c r="BN411" s="64">
        <f>IFERROR(Y411*I411/H411,"0")</f>
        <v>434.928</v>
      </c>
      <c r="BO411" s="64">
        <f>IFERROR(1/J411*(X411/H411),"0")</f>
        <v>0.91575091575091572</v>
      </c>
      <c r="BP411" s="64">
        <f>IFERROR(1/J411*(Y411/H411),"0")</f>
        <v>0.92857142857142849</v>
      </c>
    </row>
    <row r="412" spans="1:68" ht="27" customHeight="1" x14ac:dyDescent="0.25">
      <c r="A412" s="54" t="s">
        <v>557</v>
      </c>
      <c r="B412" s="54" t="s">
        <v>558</v>
      </c>
      <c r="C412" s="31">
        <v>4301051445</v>
      </c>
      <c r="D412" s="389">
        <v>4680115881976</v>
      </c>
      <c r="E412" s="390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7"/>
      <c r="R412" s="387"/>
      <c r="S412" s="387"/>
      <c r="T412" s="388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559</v>
      </c>
      <c r="B413" s="54" t="s">
        <v>560</v>
      </c>
      <c r="C413" s="31">
        <v>4301051297</v>
      </c>
      <c r="D413" s="389">
        <v>4607091384253</v>
      </c>
      <c r="E413" s="390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8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7"/>
      <c r="R413" s="387"/>
      <c r="S413" s="387"/>
      <c r="T413" s="388"/>
      <c r="U413" s="34"/>
      <c r="V413" s="34"/>
      <c r="W413" s="35" t="s">
        <v>68</v>
      </c>
      <c r="X413" s="382">
        <v>80</v>
      </c>
      <c r="Y413" s="383">
        <f>IFERROR(IF(X413="",0,CEILING((X413/$H413),1)*$H413),"")</f>
        <v>81.599999999999994</v>
      </c>
      <c r="Z413" s="36">
        <f>IFERROR(IF(Y413=0,"",ROUNDUP(Y413/H413,0)*0.00753),"")</f>
        <v>0.25602000000000003</v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89.466666666666683</v>
      </c>
      <c r="BN413" s="64">
        <f>IFERROR(Y413*I413/H413,"0")</f>
        <v>91.256</v>
      </c>
      <c r="BO413" s="64">
        <f>IFERROR(1/J413*(X413/H413),"0")</f>
        <v>0.21367521367521369</v>
      </c>
      <c r="BP413" s="64">
        <f>IFERROR(1/J413*(Y413/H413),"0")</f>
        <v>0.21794871794871795</v>
      </c>
    </row>
    <row r="414" spans="1:68" ht="27" customHeight="1" x14ac:dyDescent="0.25">
      <c r="A414" s="54" t="s">
        <v>559</v>
      </c>
      <c r="B414" s="54" t="s">
        <v>561</v>
      </c>
      <c r="C414" s="31">
        <v>4301051634</v>
      </c>
      <c r="D414" s="389">
        <v>4607091384253</v>
      </c>
      <c r="E414" s="390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562</v>
      </c>
      <c r="B415" s="54" t="s">
        <v>563</v>
      </c>
      <c r="C415" s="31">
        <v>4301051444</v>
      </c>
      <c r="D415" s="389">
        <v>4680115881969</v>
      </c>
      <c r="E415" s="390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7"/>
      <c r="R415" s="387"/>
      <c r="S415" s="387"/>
      <c r="T415" s="38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6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00"/>
      <c r="O416" s="407"/>
      <c r="P416" s="396" t="s">
        <v>69</v>
      </c>
      <c r="Q416" s="397"/>
      <c r="R416" s="397"/>
      <c r="S416" s="397"/>
      <c r="T416" s="397"/>
      <c r="U416" s="397"/>
      <c r="V416" s="398"/>
      <c r="W416" s="37" t="s">
        <v>70</v>
      </c>
      <c r="X416" s="384">
        <f>IFERROR(X411/H411,"0")+IFERROR(X412/H412,"0")+IFERROR(X413/H413,"0")+IFERROR(X414/H414,"0")+IFERROR(X415/H415,"0")</f>
        <v>84.615384615384613</v>
      </c>
      <c r="Y416" s="384">
        <f>IFERROR(Y411/H411,"0")+IFERROR(Y412/H412,"0")+IFERROR(Y413/H413,"0")+IFERROR(Y414/H414,"0")+IFERROR(Y415/H415,"0")</f>
        <v>86</v>
      </c>
      <c r="Z416" s="384">
        <f>IFERROR(IF(Z411="",0,Z411),"0")+IFERROR(IF(Z412="",0,Z412),"0")+IFERROR(IF(Z413="",0,Z413),"0")+IFERROR(IF(Z414="",0,Z414),"0")+IFERROR(IF(Z415="",0,Z415),"0")</f>
        <v>1.3870200000000001</v>
      </c>
      <c r="AA416" s="385"/>
      <c r="AB416" s="385"/>
      <c r="AC416" s="385"/>
    </row>
    <row r="417" spans="1:68" x14ac:dyDescent="0.2">
      <c r="A417" s="400"/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7"/>
      <c r="P417" s="396" t="s">
        <v>69</v>
      </c>
      <c r="Q417" s="397"/>
      <c r="R417" s="397"/>
      <c r="S417" s="397"/>
      <c r="T417" s="397"/>
      <c r="U417" s="397"/>
      <c r="V417" s="398"/>
      <c r="W417" s="37" t="s">
        <v>68</v>
      </c>
      <c r="X417" s="384">
        <f>IFERROR(SUM(X411:X415),"0")</f>
        <v>480</v>
      </c>
      <c r="Y417" s="384">
        <f>IFERROR(SUM(Y411:Y415),"0")</f>
        <v>487.19999999999993</v>
      </c>
      <c r="Z417" s="37"/>
      <c r="AA417" s="385"/>
      <c r="AB417" s="385"/>
      <c r="AC417" s="385"/>
    </row>
    <row r="418" spans="1:68" ht="14.25" customHeight="1" x14ac:dyDescent="0.25">
      <c r="A418" s="399" t="s">
        <v>181</v>
      </c>
      <c r="B418" s="400"/>
      <c r="C418" s="400"/>
      <c r="D418" s="400"/>
      <c r="E418" s="400"/>
      <c r="F418" s="400"/>
      <c r="G418" s="400"/>
      <c r="H418" s="400"/>
      <c r="I418" s="400"/>
      <c r="J418" s="400"/>
      <c r="K418" s="400"/>
      <c r="L418" s="400"/>
      <c r="M418" s="400"/>
      <c r="N418" s="400"/>
      <c r="O418" s="400"/>
      <c r="P418" s="400"/>
      <c r="Q418" s="400"/>
      <c r="R418" s="400"/>
      <c r="S418" s="400"/>
      <c r="T418" s="400"/>
      <c r="U418" s="400"/>
      <c r="V418" s="400"/>
      <c r="W418" s="400"/>
      <c r="X418" s="400"/>
      <c r="Y418" s="400"/>
      <c r="Z418" s="400"/>
      <c r="AA418" s="374"/>
      <c r="AB418" s="374"/>
      <c r="AC418" s="374"/>
    </row>
    <row r="419" spans="1:68" ht="27" customHeight="1" x14ac:dyDescent="0.25">
      <c r="A419" s="54" t="s">
        <v>564</v>
      </c>
      <c r="B419" s="54" t="s">
        <v>565</v>
      </c>
      <c r="C419" s="31">
        <v>4301060377</v>
      </c>
      <c r="D419" s="389">
        <v>4607091389357</v>
      </c>
      <c r="E419" s="390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7"/>
      <c r="R419" s="387"/>
      <c r="S419" s="387"/>
      <c r="T419" s="388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406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00"/>
      <c r="O420" s="407"/>
      <c r="P420" s="396" t="s">
        <v>69</v>
      </c>
      <c r="Q420" s="397"/>
      <c r="R420" s="397"/>
      <c r="S420" s="397"/>
      <c r="T420" s="397"/>
      <c r="U420" s="397"/>
      <c r="V420" s="398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x14ac:dyDescent="0.2">
      <c r="A421" s="400"/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7"/>
      <c r="P421" s="396" t="s">
        <v>69</v>
      </c>
      <c r="Q421" s="397"/>
      <c r="R421" s="397"/>
      <c r="S421" s="397"/>
      <c r="T421" s="397"/>
      <c r="U421" s="397"/>
      <c r="V421" s="398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customHeight="1" x14ac:dyDescent="0.2">
      <c r="A422" s="439" t="s">
        <v>566</v>
      </c>
      <c r="B422" s="440"/>
      <c r="C422" s="440"/>
      <c r="D422" s="440"/>
      <c r="E422" s="440"/>
      <c r="F422" s="440"/>
      <c r="G422" s="440"/>
      <c r="H422" s="440"/>
      <c r="I422" s="440"/>
      <c r="J422" s="440"/>
      <c r="K422" s="440"/>
      <c r="L422" s="440"/>
      <c r="M422" s="440"/>
      <c r="N422" s="440"/>
      <c r="O422" s="440"/>
      <c r="P422" s="440"/>
      <c r="Q422" s="440"/>
      <c r="R422" s="440"/>
      <c r="S422" s="440"/>
      <c r="T422" s="440"/>
      <c r="U422" s="440"/>
      <c r="V422" s="440"/>
      <c r="W422" s="440"/>
      <c r="X422" s="440"/>
      <c r="Y422" s="440"/>
      <c r="Z422" s="440"/>
      <c r="AA422" s="48"/>
      <c r="AB422" s="48"/>
      <c r="AC422" s="48"/>
    </row>
    <row r="423" spans="1:68" ht="16.5" customHeight="1" x14ac:dyDescent="0.25">
      <c r="A423" s="469" t="s">
        <v>567</v>
      </c>
      <c r="B423" s="400"/>
      <c r="C423" s="400"/>
      <c r="D423" s="400"/>
      <c r="E423" s="400"/>
      <c r="F423" s="400"/>
      <c r="G423" s="400"/>
      <c r="H423" s="400"/>
      <c r="I423" s="400"/>
      <c r="J423" s="400"/>
      <c r="K423" s="400"/>
      <c r="L423" s="400"/>
      <c r="M423" s="400"/>
      <c r="N423" s="400"/>
      <c r="O423" s="400"/>
      <c r="P423" s="400"/>
      <c r="Q423" s="400"/>
      <c r="R423" s="400"/>
      <c r="S423" s="400"/>
      <c r="T423" s="400"/>
      <c r="U423" s="400"/>
      <c r="V423" s="400"/>
      <c r="W423" s="400"/>
      <c r="X423" s="400"/>
      <c r="Y423" s="400"/>
      <c r="Z423" s="400"/>
      <c r="AA423" s="376"/>
      <c r="AB423" s="376"/>
      <c r="AC423" s="376"/>
    </row>
    <row r="424" spans="1:68" ht="14.25" customHeight="1" x14ac:dyDescent="0.25">
      <c r="A424" s="399" t="s">
        <v>110</v>
      </c>
      <c r="B424" s="400"/>
      <c r="C424" s="400"/>
      <c r="D424" s="400"/>
      <c r="E424" s="400"/>
      <c r="F424" s="400"/>
      <c r="G424" s="400"/>
      <c r="H424" s="400"/>
      <c r="I424" s="400"/>
      <c r="J424" s="400"/>
      <c r="K424" s="400"/>
      <c r="L424" s="400"/>
      <c r="M424" s="400"/>
      <c r="N424" s="400"/>
      <c r="O424" s="400"/>
      <c r="P424" s="400"/>
      <c r="Q424" s="400"/>
      <c r="R424" s="400"/>
      <c r="S424" s="400"/>
      <c r="T424" s="400"/>
      <c r="U424" s="400"/>
      <c r="V424" s="400"/>
      <c r="W424" s="400"/>
      <c r="X424" s="400"/>
      <c r="Y424" s="400"/>
      <c r="Z424" s="400"/>
      <c r="AA424" s="374"/>
      <c r="AB424" s="374"/>
      <c r="AC424" s="374"/>
    </row>
    <row r="425" spans="1:68" ht="27" customHeight="1" x14ac:dyDescent="0.25">
      <c r="A425" s="54" t="s">
        <v>568</v>
      </c>
      <c r="B425" s="54" t="s">
        <v>569</v>
      </c>
      <c r="C425" s="31">
        <v>4301011428</v>
      </c>
      <c r="D425" s="389">
        <v>4607091389708</v>
      </c>
      <c r="E425" s="390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7"/>
      <c r="R425" s="387"/>
      <c r="S425" s="387"/>
      <c r="T425" s="388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406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0"/>
      <c r="O426" s="407"/>
      <c r="P426" s="396" t="s">
        <v>69</v>
      </c>
      <c r="Q426" s="397"/>
      <c r="R426" s="397"/>
      <c r="S426" s="397"/>
      <c r="T426" s="397"/>
      <c r="U426" s="397"/>
      <c r="V426" s="398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x14ac:dyDescent="0.2">
      <c r="A427" s="400"/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7"/>
      <c r="P427" s="396" t="s">
        <v>69</v>
      </c>
      <c r="Q427" s="397"/>
      <c r="R427" s="397"/>
      <c r="S427" s="397"/>
      <c r="T427" s="397"/>
      <c r="U427" s="397"/>
      <c r="V427" s="398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customHeight="1" x14ac:dyDescent="0.25">
      <c r="A428" s="399" t="s">
        <v>63</v>
      </c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00"/>
      <c r="P428" s="400"/>
      <c r="Q428" s="400"/>
      <c r="R428" s="400"/>
      <c r="S428" s="400"/>
      <c r="T428" s="400"/>
      <c r="U428" s="400"/>
      <c r="V428" s="400"/>
      <c r="W428" s="400"/>
      <c r="X428" s="400"/>
      <c r="Y428" s="400"/>
      <c r="Z428" s="400"/>
      <c r="AA428" s="374"/>
      <c r="AB428" s="374"/>
      <c r="AC428" s="374"/>
    </row>
    <row r="429" spans="1:68" ht="27" customHeight="1" x14ac:dyDescent="0.25">
      <c r="A429" s="54" t="s">
        <v>570</v>
      </c>
      <c r="B429" s="54" t="s">
        <v>571</v>
      </c>
      <c r="C429" s="31">
        <v>4301031322</v>
      </c>
      <c r="D429" s="389">
        <v>4607091389753</v>
      </c>
      <c r="E429" s="390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">
        <v>572</v>
      </c>
      <c r="Q429" s="387"/>
      <c r="R429" s="387"/>
      <c r="S429" s="387"/>
      <c r="T429" s="388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customHeight="1" x14ac:dyDescent="0.25">
      <c r="A430" s="54" t="s">
        <v>570</v>
      </c>
      <c r="B430" s="54" t="s">
        <v>573</v>
      </c>
      <c r="C430" s="31">
        <v>4301031355</v>
      </c>
      <c r="D430" s="389">
        <v>4607091389753</v>
      </c>
      <c r="E430" s="390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5" t="s">
        <v>574</v>
      </c>
      <c r="Q430" s="387"/>
      <c r="R430" s="387"/>
      <c r="S430" s="387"/>
      <c r="T430" s="388"/>
      <c r="U430" s="34"/>
      <c r="V430" s="34"/>
      <c r="W430" s="35" t="s">
        <v>68</v>
      </c>
      <c r="X430" s="382">
        <v>0</v>
      </c>
      <c r="Y430" s="383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575</v>
      </c>
      <c r="B431" s="54" t="s">
        <v>576</v>
      </c>
      <c r="C431" s="31">
        <v>4301031323</v>
      </c>
      <c r="D431" s="389">
        <v>4607091389760</v>
      </c>
      <c r="E431" s="390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">
        <v>577</v>
      </c>
      <c r="Q431" s="387"/>
      <c r="R431" s="387"/>
      <c r="S431" s="387"/>
      <c r="T431" s="388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578</v>
      </c>
      <c r="B432" s="54" t="s">
        <v>579</v>
      </c>
      <c r="C432" s="31">
        <v>4301031325</v>
      </c>
      <c r="D432" s="389">
        <v>4607091389746</v>
      </c>
      <c r="E432" s="390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1" t="s">
        <v>580</v>
      </c>
      <c r="Q432" s="387"/>
      <c r="R432" s="387"/>
      <c r="S432" s="387"/>
      <c r="T432" s="388"/>
      <c r="U432" s="34"/>
      <c r="V432" s="34"/>
      <c r="W432" s="35" t="s">
        <v>68</v>
      </c>
      <c r="X432" s="382">
        <v>0</v>
      </c>
      <c r="Y432" s="383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578</v>
      </c>
      <c r="B433" s="54" t="s">
        <v>581</v>
      </c>
      <c r="C433" s="31">
        <v>4301031356</v>
      </c>
      <c r="D433" s="389">
        <v>4607091389746</v>
      </c>
      <c r="E433" s="390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7" t="s">
        <v>580</v>
      </c>
      <c r="Q433" s="387"/>
      <c r="R433" s="387"/>
      <c r="S433" s="387"/>
      <c r="T433" s="388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582</v>
      </c>
      <c r="B434" s="54" t="s">
        <v>583</v>
      </c>
      <c r="C434" s="31">
        <v>4301031335</v>
      </c>
      <c r="D434" s="389">
        <v>4680115883147</v>
      </c>
      <c r="E434" s="390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58" t="s">
        <v>584</v>
      </c>
      <c r="Q434" s="387"/>
      <c r="R434" s="387"/>
      <c r="S434" s="387"/>
      <c r="T434" s="388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582</v>
      </c>
      <c r="B435" s="54" t="s">
        <v>585</v>
      </c>
      <c r="C435" s="31">
        <v>4301031257</v>
      </c>
      <c r="D435" s="389">
        <v>4680115883147</v>
      </c>
      <c r="E435" s="390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7"/>
      <c r="R435" s="387"/>
      <c r="S435" s="387"/>
      <c r="T435" s="388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586</v>
      </c>
      <c r="B436" s="54" t="s">
        <v>587</v>
      </c>
      <c r="C436" s="31">
        <v>4301031330</v>
      </c>
      <c r="D436" s="389">
        <v>4607091384338</v>
      </c>
      <c r="E436" s="390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588</v>
      </c>
      <c r="Q436" s="387"/>
      <c r="R436" s="387"/>
      <c r="S436" s="387"/>
      <c r="T436" s="388"/>
      <c r="U436" s="34"/>
      <c r="V436" s="34"/>
      <c r="W436" s="35" t="s">
        <v>68</v>
      </c>
      <c r="X436" s="382">
        <v>0</v>
      </c>
      <c r="Y436" s="383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586</v>
      </c>
      <c r="B437" s="54" t="s">
        <v>589</v>
      </c>
      <c r="C437" s="31">
        <v>4301031178</v>
      </c>
      <c r="D437" s="389">
        <v>4607091384338</v>
      </c>
      <c r="E437" s="390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87"/>
      <c r="R437" s="387"/>
      <c r="S437" s="387"/>
      <c r="T437" s="388"/>
      <c r="U437" s="34"/>
      <c r="V437" s="34"/>
      <c r="W437" s="35" t="s">
        <v>68</v>
      </c>
      <c r="X437" s="382">
        <v>10.5</v>
      </c>
      <c r="Y437" s="383">
        <f t="shared" si="67"/>
        <v>10.5</v>
      </c>
      <c r="Z437" s="36">
        <f t="shared" si="72"/>
        <v>2.5100000000000001E-2</v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11.149999999999999</v>
      </c>
      <c r="BN437" s="64">
        <f t="shared" si="69"/>
        <v>11.149999999999999</v>
      </c>
      <c r="BO437" s="64">
        <f t="shared" si="70"/>
        <v>2.1367521367521368E-2</v>
      </c>
      <c r="BP437" s="64">
        <f t="shared" si="71"/>
        <v>2.1367521367521368E-2</v>
      </c>
    </row>
    <row r="438" spans="1:68" ht="37.5" customHeight="1" x14ac:dyDescent="0.25">
      <c r="A438" s="54" t="s">
        <v>590</v>
      </c>
      <c r="B438" s="54" t="s">
        <v>591</v>
      </c>
      <c r="C438" s="31">
        <v>4301031336</v>
      </c>
      <c r="D438" s="389">
        <v>4680115883154</v>
      </c>
      <c r="E438" s="390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8" t="s">
        <v>592</v>
      </c>
      <c r="Q438" s="387"/>
      <c r="R438" s="387"/>
      <c r="S438" s="387"/>
      <c r="T438" s="388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590</v>
      </c>
      <c r="B439" s="54" t="s">
        <v>593</v>
      </c>
      <c r="C439" s="31">
        <v>4301031254</v>
      </c>
      <c r="D439" s="389">
        <v>4680115883154</v>
      </c>
      <c r="E439" s="390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7"/>
      <c r="R439" s="387"/>
      <c r="S439" s="387"/>
      <c r="T439" s="388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594</v>
      </c>
      <c r="B440" s="54" t="s">
        <v>595</v>
      </c>
      <c r="C440" s="31">
        <v>4301031331</v>
      </c>
      <c r="D440" s="389">
        <v>4607091389524</v>
      </c>
      <c r="E440" s="390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">
        <v>596</v>
      </c>
      <c r="Q440" s="387"/>
      <c r="R440" s="387"/>
      <c r="S440" s="387"/>
      <c r="T440" s="388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customHeight="1" x14ac:dyDescent="0.25">
      <c r="A441" s="54" t="s">
        <v>594</v>
      </c>
      <c r="B441" s="54" t="s">
        <v>597</v>
      </c>
      <c r="C441" s="31">
        <v>4301031171</v>
      </c>
      <c r="D441" s="389">
        <v>4607091389524</v>
      </c>
      <c r="E441" s="390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87"/>
      <c r="R441" s="387"/>
      <c r="S441" s="387"/>
      <c r="T441" s="388"/>
      <c r="U441" s="34"/>
      <c r="V441" s="34"/>
      <c r="W441" s="35" t="s">
        <v>68</v>
      </c>
      <c r="X441" s="382">
        <v>0</v>
      </c>
      <c r="Y441" s="383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598</v>
      </c>
      <c r="B442" s="54" t="s">
        <v>599</v>
      </c>
      <c r="C442" s="31">
        <v>4301031337</v>
      </c>
      <c r="D442" s="389">
        <v>4680115883161</v>
      </c>
      <c r="E442" s="390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">
        <v>600</v>
      </c>
      <c r="Q442" s="387"/>
      <c r="R442" s="387"/>
      <c r="S442" s="387"/>
      <c r="T442" s="388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598</v>
      </c>
      <c r="B443" s="54" t="s">
        <v>601</v>
      </c>
      <c r="C443" s="31">
        <v>4301031258</v>
      </c>
      <c r="D443" s="389">
        <v>4680115883161</v>
      </c>
      <c r="E443" s="390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7"/>
      <c r="R443" s="387"/>
      <c r="S443" s="387"/>
      <c r="T443" s="388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602</v>
      </c>
      <c r="B444" s="54" t="s">
        <v>603</v>
      </c>
      <c r="C444" s="31">
        <v>4301031333</v>
      </c>
      <c r="D444" s="389">
        <v>4607091389531</v>
      </c>
      <c r="E444" s="390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4" t="s">
        <v>604</v>
      </c>
      <c r="Q444" s="387"/>
      <c r="R444" s="387"/>
      <c r="S444" s="387"/>
      <c r="T444" s="388"/>
      <c r="U444" s="34"/>
      <c r="V444" s="34"/>
      <c r="W444" s="35" t="s">
        <v>68</v>
      </c>
      <c r="X444" s="382">
        <v>0</v>
      </c>
      <c r="Y444" s="383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602</v>
      </c>
      <c r="B445" s="54" t="s">
        <v>605</v>
      </c>
      <c r="C445" s="31">
        <v>4301031358</v>
      </c>
      <c r="D445" s="389">
        <v>4607091389531</v>
      </c>
      <c r="E445" s="390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6" t="s">
        <v>604</v>
      </c>
      <c r="Q445" s="387"/>
      <c r="R445" s="387"/>
      <c r="S445" s="387"/>
      <c r="T445" s="388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606</v>
      </c>
      <c r="B446" s="54" t="s">
        <v>607</v>
      </c>
      <c r="C446" s="31">
        <v>4301031360</v>
      </c>
      <c r="D446" s="389">
        <v>4607091384345</v>
      </c>
      <c r="E446" s="390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">
        <v>608</v>
      </c>
      <c r="Q446" s="387"/>
      <c r="R446" s="387"/>
      <c r="S446" s="387"/>
      <c r="T446" s="388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609</v>
      </c>
      <c r="B447" s="54" t="s">
        <v>610</v>
      </c>
      <c r="C447" s="31">
        <v>4301031338</v>
      </c>
      <c r="D447" s="389">
        <v>4680115883185</v>
      </c>
      <c r="E447" s="390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5" t="s">
        <v>611</v>
      </c>
      <c r="Q447" s="387"/>
      <c r="R447" s="387"/>
      <c r="S447" s="387"/>
      <c r="T447" s="388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customHeight="1" x14ac:dyDescent="0.25">
      <c r="A448" s="54" t="s">
        <v>609</v>
      </c>
      <c r="B448" s="54" t="s">
        <v>612</v>
      </c>
      <c r="C448" s="31">
        <v>4301031255</v>
      </c>
      <c r="D448" s="389">
        <v>4680115883185</v>
      </c>
      <c r="E448" s="390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2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8" s="387"/>
      <c r="R448" s="387"/>
      <c r="S448" s="387"/>
      <c r="T448" s="388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customHeight="1" x14ac:dyDescent="0.25">
      <c r="A449" s="54" t="s">
        <v>613</v>
      </c>
      <c r="B449" s="54" t="s">
        <v>614</v>
      </c>
      <c r="C449" s="31">
        <v>4301031236</v>
      </c>
      <c r="D449" s="389">
        <v>4680115882928</v>
      </c>
      <c r="E449" s="390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7"/>
      <c r="R449" s="387"/>
      <c r="S449" s="387"/>
      <c r="T449" s="388"/>
      <c r="U449" s="34"/>
      <c r="V449" s="34"/>
      <c r="W449" s="35" t="s">
        <v>68</v>
      </c>
      <c r="X449" s="382">
        <v>0</v>
      </c>
      <c r="Y449" s="383">
        <f t="shared" si="67"/>
        <v>0</v>
      </c>
      <c r="Z449" s="36" t="str">
        <f>IFERROR(IF(Y449=0,"",ROUNDUP(Y449/H449,0)*0.00753),"")</f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0</v>
      </c>
      <c r="BN449" s="64">
        <f t="shared" si="69"/>
        <v>0</v>
      </c>
      <c r="BO449" s="64">
        <f t="shared" si="70"/>
        <v>0</v>
      </c>
      <c r="BP449" s="64">
        <f t="shared" si="71"/>
        <v>0</v>
      </c>
    </row>
    <row r="450" spans="1:68" x14ac:dyDescent="0.2">
      <c r="A450" s="406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00"/>
      <c r="O450" s="407"/>
      <c r="P450" s="396" t="s">
        <v>69</v>
      </c>
      <c r="Q450" s="397"/>
      <c r="R450" s="397"/>
      <c r="S450" s="397"/>
      <c r="T450" s="397"/>
      <c r="U450" s="397"/>
      <c r="V450" s="398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5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5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2.5100000000000001E-2</v>
      </c>
      <c r="AA450" s="385"/>
      <c r="AB450" s="385"/>
      <c r="AC450" s="385"/>
    </row>
    <row r="451" spans="1:68" x14ac:dyDescent="0.2">
      <c r="A451" s="400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7"/>
      <c r="P451" s="396" t="s">
        <v>69</v>
      </c>
      <c r="Q451" s="397"/>
      <c r="R451" s="397"/>
      <c r="S451" s="397"/>
      <c r="T451" s="397"/>
      <c r="U451" s="397"/>
      <c r="V451" s="398"/>
      <c r="W451" s="37" t="s">
        <v>68</v>
      </c>
      <c r="X451" s="384">
        <f>IFERROR(SUM(X429:X449),"0")</f>
        <v>10.5</v>
      </c>
      <c r="Y451" s="384">
        <f>IFERROR(SUM(Y429:Y449),"0")</f>
        <v>10.5</v>
      </c>
      <c r="Z451" s="37"/>
      <c r="AA451" s="385"/>
      <c r="AB451" s="385"/>
      <c r="AC451" s="385"/>
    </row>
    <row r="452" spans="1:68" ht="14.25" customHeight="1" x14ac:dyDescent="0.25">
      <c r="A452" s="399" t="s">
        <v>71</v>
      </c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00"/>
      <c r="O452" s="400"/>
      <c r="P452" s="400"/>
      <c r="Q452" s="400"/>
      <c r="R452" s="400"/>
      <c r="S452" s="400"/>
      <c r="T452" s="400"/>
      <c r="U452" s="400"/>
      <c r="V452" s="400"/>
      <c r="W452" s="400"/>
      <c r="X452" s="400"/>
      <c r="Y452" s="400"/>
      <c r="Z452" s="400"/>
      <c r="AA452" s="374"/>
      <c r="AB452" s="374"/>
      <c r="AC452" s="374"/>
    </row>
    <row r="453" spans="1:68" ht="27" customHeight="1" x14ac:dyDescent="0.25">
      <c r="A453" s="54" t="s">
        <v>615</v>
      </c>
      <c r="B453" s="54" t="s">
        <v>616</v>
      </c>
      <c r="C453" s="31">
        <v>4301051284</v>
      </c>
      <c r="D453" s="389">
        <v>4607091384352</v>
      </c>
      <c r="E453" s="390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7"/>
      <c r="R453" s="387"/>
      <c r="S453" s="387"/>
      <c r="T453" s="388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617</v>
      </c>
      <c r="B454" s="54" t="s">
        <v>618</v>
      </c>
      <c r="C454" s="31">
        <v>4301051431</v>
      </c>
      <c r="D454" s="389">
        <v>4607091389654</v>
      </c>
      <c r="E454" s="390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4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7"/>
      <c r="R454" s="387"/>
      <c r="S454" s="387"/>
      <c r="T454" s="388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406"/>
      <c r="B455" s="400"/>
      <c r="C455" s="400"/>
      <c r="D455" s="400"/>
      <c r="E455" s="400"/>
      <c r="F455" s="400"/>
      <c r="G455" s="400"/>
      <c r="H455" s="400"/>
      <c r="I455" s="400"/>
      <c r="J455" s="400"/>
      <c r="K455" s="400"/>
      <c r="L455" s="400"/>
      <c r="M455" s="400"/>
      <c r="N455" s="400"/>
      <c r="O455" s="407"/>
      <c r="P455" s="396" t="s">
        <v>69</v>
      </c>
      <c r="Q455" s="397"/>
      <c r="R455" s="397"/>
      <c r="S455" s="397"/>
      <c r="T455" s="397"/>
      <c r="U455" s="397"/>
      <c r="V455" s="398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x14ac:dyDescent="0.2">
      <c r="A456" s="400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7"/>
      <c r="P456" s="396" t="s">
        <v>69</v>
      </c>
      <c r="Q456" s="397"/>
      <c r="R456" s="397"/>
      <c r="S456" s="397"/>
      <c r="T456" s="397"/>
      <c r="U456" s="397"/>
      <c r="V456" s="398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customHeight="1" x14ac:dyDescent="0.25">
      <c r="A457" s="399" t="s">
        <v>96</v>
      </c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00"/>
      <c r="O457" s="400"/>
      <c r="P457" s="400"/>
      <c r="Q457" s="400"/>
      <c r="R457" s="400"/>
      <c r="S457" s="400"/>
      <c r="T457" s="400"/>
      <c r="U457" s="400"/>
      <c r="V457" s="400"/>
      <c r="W457" s="400"/>
      <c r="X457" s="400"/>
      <c r="Y457" s="400"/>
      <c r="Z457" s="400"/>
      <c r="AA457" s="374"/>
      <c r="AB457" s="374"/>
      <c r="AC457" s="374"/>
    </row>
    <row r="458" spans="1:68" ht="27" customHeight="1" x14ac:dyDescent="0.25">
      <c r="A458" s="54" t="s">
        <v>619</v>
      </c>
      <c r="B458" s="54" t="s">
        <v>620</v>
      </c>
      <c r="C458" s="31">
        <v>4301032045</v>
      </c>
      <c r="D458" s="389">
        <v>4680115884335</v>
      </c>
      <c r="E458" s="390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7"/>
      <c r="R458" s="387"/>
      <c r="S458" s="387"/>
      <c r="T458" s="388"/>
      <c r="U458" s="34"/>
      <c r="V458" s="34"/>
      <c r="W458" s="35" t="s">
        <v>68</v>
      </c>
      <c r="X458" s="382">
        <v>0</v>
      </c>
      <c r="Y458" s="383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623</v>
      </c>
      <c r="B459" s="54" t="s">
        <v>624</v>
      </c>
      <c r="C459" s="31">
        <v>4301032047</v>
      </c>
      <c r="D459" s="389">
        <v>4680115884342</v>
      </c>
      <c r="E459" s="390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7"/>
      <c r="R459" s="387"/>
      <c r="S459" s="387"/>
      <c r="T459" s="388"/>
      <c r="U459" s="34"/>
      <c r="V459" s="34"/>
      <c r="W459" s="35" t="s">
        <v>68</v>
      </c>
      <c r="X459" s="382">
        <v>0</v>
      </c>
      <c r="Y459" s="383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625</v>
      </c>
      <c r="B460" s="54" t="s">
        <v>626</v>
      </c>
      <c r="C460" s="31">
        <v>4301170011</v>
      </c>
      <c r="D460" s="389">
        <v>4680115884113</v>
      </c>
      <c r="E460" s="390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7"/>
      <c r="R460" s="387"/>
      <c r="S460" s="387"/>
      <c r="T460" s="38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406"/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00"/>
      <c r="O461" s="407"/>
      <c r="P461" s="396" t="s">
        <v>69</v>
      </c>
      <c r="Q461" s="397"/>
      <c r="R461" s="397"/>
      <c r="S461" s="397"/>
      <c r="T461" s="397"/>
      <c r="U461" s="397"/>
      <c r="V461" s="398"/>
      <c r="W461" s="37" t="s">
        <v>70</v>
      </c>
      <c r="X461" s="384">
        <f>IFERROR(X458/H458,"0")+IFERROR(X459/H459,"0")+IFERROR(X460/H460,"0")</f>
        <v>0</v>
      </c>
      <c r="Y461" s="384">
        <f>IFERROR(Y458/H458,"0")+IFERROR(Y459/H459,"0")+IFERROR(Y460/H460,"0")</f>
        <v>0</v>
      </c>
      <c r="Z461" s="384">
        <f>IFERROR(IF(Z458="",0,Z458),"0")+IFERROR(IF(Z459="",0,Z459),"0")+IFERROR(IF(Z460="",0,Z460),"0")</f>
        <v>0</v>
      </c>
      <c r="AA461" s="385"/>
      <c r="AB461" s="385"/>
      <c r="AC461" s="385"/>
    </row>
    <row r="462" spans="1:68" x14ac:dyDescent="0.2">
      <c r="A462" s="400"/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7"/>
      <c r="P462" s="396" t="s">
        <v>69</v>
      </c>
      <c r="Q462" s="397"/>
      <c r="R462" s="397"/>
      <c r="S462" s="397"/>
      <c r="T462" s="397"/>
      <c r="U462" s="397"/>
      <c r="V462" s="398"/>
      <c r="W462" s="37" t="s">
        <v>68</v>
      </c>
      <c r="X462" s="384">
        <f>IFERROR(SUM(X458:X460),"0")</f>
        <v>0</v>
      </c>
      <c r="Y462" s="384">
        <f>IFERROR(SUM(Y458:Y460),"0")</f>
        <v>0</v>
      </c>
      <c r="Z462" s="37"/>
      <c r="AA462" s="385"/>
      <c r="AB462" s="385"/>
      <c r="AC462" s="385"/>
    </row>
    <row r="463" spans="1:68" ht="16.5" customHeight="1" x14ac:dyDescent="0.25">
      <c r="A463" s="469" t="s">
        <v>627</v>
      </c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0"/>
      <c r="P463" s="400"/>
      <c r="Q463" s="400"/>
      <c r="R463" s="400"/>
      <c r="S463" s="400"/>
      <c r="T463" s="400"/>
      <c r="U463" s="400"/>
      <c r="V463" s="400"/>
      <c r="W463" s="400"/>
      <c r="X463" s="400"/>
      <c r="Y463" s="400"/>
      <c r="Z463" s="400"/>
      <c r="AA463" s="376"/>
      <c r="AB463" s="376"/>
      <c r="AC463" s="376"/>
    </row>
    <row r="464" spans="1:68" ht="14.25" customHeight="1" x14ac:dyDescent="0.25">
      <c r="A464" s="399" t="s">
        <v>151</v>
      </c>
      <c r="B464" s="400"/>
      <c r="C464" s="400"/>
      <c r="D464" s="400"/>
      <c r="E464" s="400"/>
      <c r="F464" s="400"/>
      <c r="G464" s="400"/>
      <c r="H464" s="400"/>
      <c r="I464" s="400"/>
      <c r="J464" s="400"/>
      <c r="K464" s="400"/>
      <c r="L464" s="400"/>
      <c r="M464" s="400"/>
      <c r="N464" s="400"/>
      <c r="O464" s="400"/>
      <c r="P464" s="400"/>
      <c r="Q464" s="400"/>
      <c r="R464" s="400"/>
      <c r="S464" s="400"/>
      <c r="T464" s="400"/>
      <c r="U464" s="400"/>
      <c r="V464" s="400"/>
      <c r="W464" s="400"/>
      <c r="X464" s="400"/>
      <c r="Y464" s="400"/>
      <c r="Z464" s="400"/>
      <c r="AA464" s="374"/>
      <c r="AB464" s="374"/>
      <c r="AC464" s="374"/>
    </row>
    <row r="465" spans="1:68" ht="27" customHeight="1" x14ac:dyDescent="0.25">
      <c r="A465" s="54" t="s">
        <v>628</v>
      </c>
      <c r="B465" s="54" t="s">
        <v>629</v>
      </c>
      <c r="C465" s="31">
        <v>4301020315</v>
      </c>
      <c r="D465" s="389">
        <v>4607091389364</v>
      </c>
      <c r="E465" s="390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7"/>
      <c r="R465" s="387"/>
      <c r="S465" s="387"/>
      <c r="T465" s="388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406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00"/>
      <c r="O466" s="407"/>
      <c r="P466" s="396" t="s">
        <v>69</v>
      </c>
      <c r="Q466" s="397"/>
      <c r="R466" s="397"/>
      <c r="S466" s="397"/>
      <c r="T466" s="397"/>
      <c r="U466" s="397"/>
      <c r="V466" s="398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x14ac:dyDescent="0.2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00"/>
      <c r="O467" s="407"/>
      <c r="P467" s="396" t="s">
        <v>69</v>
      </c>
      <c r="Q467" s="397"/>
      <c r="R467" s="397"/>
      <c r="S467" s="397"/>
      <c r="T467" s="397"/>
      <c r="U467" s="397"/>
      <c r="V467" s="398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customHeight="1" x14ac:dyDescent="0.25">
      <c r="A468" s="399" t="s">
        <v>63</v>
      </c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0"/>
      <c r="P468" s="400"/>
      <c r="Q468" s="400"/>
      <c r="R468" s="400"/>
      <c r="S468" s="400"/>
      <c r="T468" s="400"/>
      <c r="U468" s="400"/>
      <c r="V468" s="400"/>
      <c r="W468" s="400"/>
      <c r="X468" s="400"/>
      <c r="Y468" s="400"/>
      <c r="Z468" s="400"/>
      <c r="AA468" s="374"/>
      <c r="AB468" s="374"/>
      <c r="AC468" s="374"/>
    </row>
    <row r="469" spans="1:68" ht="27" customHeight="1" x14ac:dyDescent="0.25">
      <c r="A469" s="54" t="s">
        <v>631</v>
      </c>
      <c r="B469" s="54" t="s">
        <v>632</v>
      </c>
      <c r="C469" s="31">
        <v>4301031324</v>
      </c>
      <c r="D469" s="389">
        <v>4607091389739</v>
      </c>
      <c r="E469" s="390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548" t="s">
        <v>633</v>
      </c>
      <c r="Q469" s="387"/>
      <c r="R469" s="387"/>
      <c r="S469" s="387"/>
      <c r="T469" s="388"/>
      <c r="U469" s="34"/>
      <c r="V469" s="34"/>
      <c r="W469" s="35" t="s">
        <v>68</v>
      </c>
      <c r="X469" s="382">
        <v>15</v>
      </c>
      <c r="Y469" s="383">
        <f t="shared" ref="Y469:Y474" si="73">IFERROR(IF(X469="",0,CEILING((X469/$H469),1)*$H469),"")</f>
        <v>16.8</v>
      </c>
      <c r="Z469" s="36">
        <f>IFERROR(IF(Y469=0,"",ROUNDUP(Y469/H469,0)*0.00753),"")</f>
        <v>3.0120000000000001E-2</v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15.821428571428568</v>
      </c>
      <c r="BN469" s="64">
        <f t="shared" ref="BN469:BN474" si="75">IFERROR(Y469*I469/H469,"0")</f>
        <v>17.72</v>
      </c>
      <c r="BO469" s="64">
        <f t="shared" ref="BO469:BO474" si="76">IFERROR(1/J469*(X469/H469),"0")</f>
        <v>2.2893772893772892E-2</v>
      </c>
      <c r="BP469" s="64">
        <f t="shared" ref="BP469:BP474" si="77">IFERROR(1/J469*(Y469/H469),"0")</f>
        <v>2.564102564102564E-2</v>
      </c>
    </row>
    <row r="470" spans="1:68" ht="27" customHeight="1" x14ac:dyDescent="0.25">
      <c r="A470" s="54" t="s">
        <v>631</v>
      </c>
      <c r="B470" s="54" t="s">
        <v>634</v>
      </c>
      <c r="C470" s="31">
        <v>4301031212</v>
      </c>
      <c r="D470" s="389">
        <v>4607091389739</v>
      </c>
      <c r="E470" s="390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114</v>
      </c>
      <c r="N470" s="33"/>
      <c r="O470" s="32">
        <v>45</v>
      </c>
      <c r="P470" s="7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7"/>
      <c r="R470" s="387"/>
      <c r="S470" s="387"/>
      <c r="T470" s="388"/>
      <c r="U470" s="34"/>
      <c r="V470" s="34"/>
      <c r="W470" s="35" t="s">
        <v>68</v>
      </c>
      <c r="X470" s="382">
        <v>0</v>
      </c>
      <c r="Y470" s="383">
        <f t="shared" si="73"/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635</v>
      </c>
      <c r="B471" s="54" t="s">
        <v>636</v>
      </c>
      <c r="C471" s="31">
        <v>4301031363</v>
      </c>
      <c r="D471" s="389">
        <v>4607091389425</v>
      </c>
      <c r="E471" s="390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7" t="s">
        <v>637</v>
      </c>
      <c r="Q471" s="387"/>
      <c r="R471" s="387"/>
      <c r="S471" s="387"/>
      <c r="T471" s="388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638</v>
      </c>
      <c r="B472" s="54" t="s">
        <v>639</v>
      </c>
      <c r="C472" s="31">
        <v>4301031334</v>
      </c>
      <c r="D472" s="389">
        <v>4680115880771</v>
      </c>
      <c r="E472" s="390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8" t="s">
        <v>640</v>
      </c>
      <c r="Q472" s="387"/>
      <c r="R472" s="387"/>
      <c r="S472" s="387"/>
      <c r="T472" s="388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641</v>
      </c>
      <c r="B473" s="54" t="s">
        <v>642</v>
      </c>
      <c r="C473" s="31">
        <v>4301031327</v>
      </c>
      <c r="D473" s="389">
        <v>4607091389500</v>
      </c>
      <c r="E473" s="390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3" t="s">
        <v>643</v>
      </c>
      <c r="Q473" s="387"/>
      <c r="R473" s="387"/>
      <c r="S473" s="387"/>
      <c r="T473" s="388"/>
      <c r="U473" s="34"/>
      <c r="V473" s="34"/>
      <c r="W473" s="35" t="s">
        <v>68</v>
      </c>
      <c r="X473" s="382">
        <v>0</v>
      </c>
      <c r="Y473" s="383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t="27" customHeight="1" x14ac:dyDescent="0.25">
      <c r="A474" s="54" t="s">
        <v>641</v>
      </c>
      <c r="B474" s="54" t="s">
        <v>644</v>
      </c>
      <c r="C474" s="31">
        <v>4301031173</v>
      </c>
      <c r="D474" s="389">
        <v>4607091389500</v>
      </c>
      <c r="E474" s="390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x14ac:dyDescent="0.2">
      <c r="A475" s="406"/>
      <c r="B475" s="400"/>
      <c r="C475" s="400"/>
      <c r="D475" s="400"/>
      <c r="E475" s="400"/>
      <c r="F475" s="400"/>
      <c r="G475" s="400"/>
      <c r="H475" s="400"/>
      <c r="I475" s="400"/>
      <c r="J475" s="400"/>
      <c r="K475" s="400"/>
      <c r="L475" s="400"/>
      <c r="M475" s="400"/>
      <c r="N475" s="400"/>
      <c r="O475" s="407"/>
      <c r="P475" s="396" t="s">
        <v>69</v>
      </c>
      <c r="Q475" s="397"/>
      <c r="R475" s="397"/>
      <c r="S475" s="397"/>
      <c r="T475" s="397"/>
      <c r="U475" s="397"/>
      <c r="V475" s="398"/>
      <c r="W475" s="37" t="s">
        <v>70</v>
      </c>
      <c r="X475" s="384">
        <f>IFERROR(X469/H469,"0")+IFERROR(X470/H470,"0")+IFERROR(X471/H471,"0")+IFERROR(X472/H472,"0")+IFERROR(X473/H473,"0")+IFERROR(X474/H474,"0")</f>
        <v>3.5714285714285712</v>
      </c>
      <c r="Y475" s="384">
        <f>IFERROR(Y469/H469,"0")+IFERROR(Y470/H470,"0")+IFERROR(Y471/H471,"0")+IFERROR(Y472/H472,"0")+IFERROR(Y473/H473,"0")+IFERROR(Y474/H474,"0")</f>
        <v>4</v>
      </c>
      <c r="Z475" s="384">
        <f>IFERROR(IF(Z469="",0,Z469),"0")+IFERROR(IF(Z470="",0,Z470),"0")+IFERROR(IF(Z471="",0,Z471),"0")+IFERROR(IF(Z472="",0,Z472),"0")+IFERROR(IF(Z473="",0,Z473),"0")+IFERROR(IF(Z474="",0,Z474),"0")</f>
        <v>3.0120000000000001E-2</v>
      </c>
      <c r="AA475" s="385"/>
      <c r="AB475" s="385"/>
      <c r="AC475" s="385"/>
    </row>
    <row r="476" spans="1:68" x14ac:dyDescent="0.2">
      <c r="A476" s="400"/>
      <c r="B476" s="400"/>
      <c r="C476" s="400"/>
      <c r="D476" s="400"/>
      <c r="E476" s="400"/>
      <c r="F476" s="400"/>
      <c r="G476" s="400"/>
      <c r="H476" s="400"/>
      <c r="I476" s="400"/>
      <c r="J476" s="400"/>
      <c r="K476" s="400"/>
      <c r="L476" s="400"/>
      <c r="M476" s="400"/>
      <c r="N476" s="400"/>
      <c r="O476" s="407"/>
      <c r="P476" s="396" t="s">
        <v>69</v>
      </c>
      <c r="Q476" s="397"/>
      <c r="R476" s="397"/>
      <c r="S476" s="397"/>
      <c r="T476" s="397"/>
      <c r="U476" s="397"/>
      <c r="V476" s="398"/>
      <c r="W476" s="37" t="s">
        <v>68</v>
      </c>
      <c r="X476" s="384">
        <f>IFERROR(SUM(X469:X474),"0")</f>
        <v>15</v>
      </c>
      <c r="Y476" s="384">
        <f>IFERROR(SUM(Y469:Y474),"0")</f>
        <v>16.8</v>
      </c>
      <c r="Z476" s="37"/>
      <c r="AA476" s="385"/>
      <c r="AB476" s="385"/>
      <c r="AC476" s="385"/>
    </row>
    <row r="477" spans="1:68" ht="14.25" customHeight="1" x14ac:dyDescent="0.25">
      <c r="A477" s="399" t="s">
        <v>96</v>
      </c>
      <c r="B477" s="400"/>
      <c r="C477" s="400"/>
      <c r="D477" s="400"/>
      <c r="E477" s="400"/>
      <c r="F477" s="400"/>
      <c r="G477" s="400"/>
      <c r="H477" s="400"/>
      <c r="I477" s="400"/>
      <c r="J477" s="400"/>
      <c r="K477" s="400"/>
      <c r="L477" s="400"/>
      <c r="M477" s="400"/>
      <c r="N477" s="400"/>
      <c r="O477" s="400"/>
      <c r="P477" s="400"/>
      <c r="Q477" s="400"/>
      <c r="R477" s="400"/>
      <c r="S477" s="400"/>
      <c r="T477" s="400"/>
      <c r="U477" s="400"/>
      <c r="V477" s="400"/>
      <c r="W477" s="400"/>
      <c r="X477" s="400"/>
      <c r="Y477" s="400"/>
      <c r="Z477" s="400"/>
      <c r="AA477" s="374"/>
      <c r="AB477" s="374"/>
      <c r="AC477" s="374"/>
    </row>
    <row r="478" spans="1:68" ht="27" customHeight="1" x14ac:dyDescent="0.25">
      <c r="A478" s="54" t="s">
        <v>645</v>
      </c>
      <c r="B478" s="54" t="s">
        <v>646</v>
      </c>
      <c r="C478" s="31">
        <v>4301032046</v>
      </c>
      <c r="D478" s="389">
        <v>4680115884359</v>
      </c>
      <c r="E478" s="390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7"/>
      <c r="R478" s="387"/>
      <c r="S478" s="387"/>
      <c r="T478" s="388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647</v>
      </c>
      <c r="B479" s="54" t="s">
        <v>648</v>
      </c>
      <c r="C479" s="31">
        <v>4301040358</v>
      </c>
      <c r="D479" s="389">
        <v>4680115884571</v>
      </c>
      <c r="E479" s="390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06"/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7"/>
      <c r="P480" s="396" t="s">
        <v>69</v>
      </c>
      <c r="Q480" s="397"/>
      <c r="R480" s="397"/>
      <c r="S480" s="397"/>
      <c r="T480" s="397"/>
      <c r="U480" s="397"/>
      <c r="V480" s="398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x14ac:dyDescent="0.2">
      <c r="A481" s="400"/>
      <c r="B481" s="400"/>
      <c r="C481" s="400"/>
      <c r="D481" s="400"/>
      <c r="E481" s="400"/>
      <c r="F481" s="400"/>
      <c r="G481" s="400"/>
      <c r="H481" s="400"/>
      <c r="I481" s="400"/>
      <c r="J481" s="400"/>
      <c r="K481" s="400"/>
      <c r="L481" s="400"/>
      <c r="M481" s="400"/>
      <c r="N481" s="400"/>
      <c r="O481" s="407"/>
      <c r="P481" s="396" t="s">
        <v>69</v>
      </c>
      <c r="Q481" s="397"/>
      <c r="R481" s="397"/>
      <c r="S481" s="397"/>
      <c r="T481" s="397"/>
      <c r="U481" s="397"/>
      <c r="V481" s="398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customHeight="1" x14ac:dyDescent="0.25">
      <c r="A482" s="399" t="s">
        <v>105</v>
      </c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00"/>
      <c r="P482" s="400"/>
      <c r="Q482" s="400"/>
      <c r="R482" s="400"/>
      <c r="S482" s="400"/>
      <c r="T482" s="400"/>
      <c r="U482" s="400"/>
      <c r="V482" s="400"/>
      <c r="W482" s="400"/>
      <c r="X482" s="400"/>
      <c r="Y482" s="400"/>
      <c r="Z482" s="400"/>
      <c r="AA482" s="374"/>
      <c r="AB482" s="374"/>
      <c r="AC482" s="374"/>
    </row>
    <row r="483" spans="1:68" ht="27" customHeight="1" x14ac:dyDescent="0.25">
      <c r="A483" s="54" t="s">
        <v>649</v>
      </c>
      <c r="B483" s="54" t="s">
        <v>650</v>
      </c>
      <c r="C483" s="31">
        <v>4301170010</v>
      </c>
      <c r="D483" s="389">
        <v>4680115884090</v>
      </c>
      <c r="E483" s="390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7"/>
      <c r="R483" s="387"/>
      <c r="S483" s="387"/>
      <c r="T483" s="388"/>
      <c r="U483" s="34"/>
      <c r="V483" s="34"/>
      <c r="W483" s="35" t="s">
        <v>68</v>
      </c>
      <c r="X483" s="382">
        <v>0</v>
      </c>
      <c r="Y483" s="383">
        <f>IFERROR(IF(X483="",0,CEILING((X483/$H483),1)*$H483),"")</f>
        <v>0</v>
      </c>
      <c r="Z483" s="36" t="str">
        <f>IFERROR(IF(Y483=0,"",ROUNDUP(Y483/H483,0)*0.00627),"")</f>
        <v/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406"/>
      <c r="B484" s="400"/>
      <c r="C484" s="400"/>
      <c r="D484" s="400"/>
      <c r="E484" s="400"/>
      <c r="F484" s="400"/>
      <c r="G484" s="400"/>
      <c r="H484" s="400"/>
      <c r="I484" s="400"/>
      <c r="J484" s="400"/>
      <c r="K484" s="400"/>
      <c r="L484" s="400"/>
      <c r="M484" s="400"/>
      <c r="N484" s="400"/>
      <c r="O484" s="407"/>
      <c r="P484" s="396" t="s">
        <v>69</v>
      </c>
      <c r="Q484" s="397"/>
      <c r="R484" s="397"/>
      <c r="S484" s="397"/>
      <c r="T484" s="397"/>
      <c r="U484" s="397"/>
      <c r="V484" s="398"/>
      <c r="W484" s="37" t="s">
        <v>70</v>
      </c>
      <c r="X484" s="384">
        <f>IFERROR(X483/H483,"0")</f>
        <v>0</v>
      </c>
      <c r="Y484" s="384">
        <f>IFERROR(Y483/H483,"0")</f>
        <v>0</v>
      </c>
      <c r="Z484" s="384">
        <f>IFERROR(IF(Z483="",0,Z483),"0")</f>
        <v>0</v>
      </c>
      <c r="AA484" s="385"/>
      <c r="AB484" s="385"/>
      <c r="AC484" s="385"/>
    </row>
    <row r="485" spans="1:68" x14ac:dyDescent="0.2">
      <c r="A485" s="400"/>
      <c r="B485" s="400"/>
      <c r="C485" s="400"/>
      <c r="D485" s="400"/>
      <c r="E485" s="400"/>
      <c r="F485" s="400"/>
      <c r="G485" s="400"/>
      <c r="H485" s="400"/>
      <c r="I485" s="400"/>
      <c r="J485" s="400"/>
      <c r="K485" s="400"/>
      <c r="L485" s="400"/>
      <c r="M485" s="400"/>
      <c r="N485" s="400"/>
      <c r="O485" s="407"/>
      <c r="P485" s="396" t="s">
        <v>69</v>
      </c>
      <c r="Q485" s="397"/>
      <c r="R485" s="397"/>
      <c r="S485" s="397"/>
      <c r="T485" s="397"/>
      <c r="U485" s="397"/>
      <c r="V485" s="398"/>
      <c r="W485" s="37" t="s">
        <v>68</v>
      </c>
      <c r="X485" s="384">
        <f>IFERROR(SUM(X483:X483),"0")</f>
        <v>0</v>
      </c>
      <c r="Y485" s="384">
        <f>IFERROR(SUM(Y483:Y483),"0")</f>
        <v>0</v>
      </c>
      <c r="Z485" s="37"/>
      <c r="AA485" s="385"/>
      <c r="AB485" s="385"/>
      <c r="AC485" s="385"/>
    </row>
    <row r="486" spans="1:68" ht="14.25" customHeight="1" x14ac:dyDescent="0.25">
      <c r="A486" s="399" t="s">
        <v>651</v>
      </c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00"/>
      <c r="P486" s="400"/>
      <c r="Q486" s="400"/>
      <c r="R486" s="400"/>
      <c r="S486" s="400"/>
      <c r="T486" s="400"/>
      <c r="U486" s="400"/>
      <c r="V486" s="400"/>
      <c r="W486" s="400"/>
      <c r="X486" s="400"/>
      <c r="Y486" s="400"/>
      <c r="Z486" s="400"/>
      <c r="AA486" s="374"/>
      <c r="AB486" s="374"/>
      <c r="AC486" s="374"/>
    </row>
    <row r="487" spans="1:68" ht="27" customHeight="1" x14ac:dyDescent="0.25">
      <c r="A487" s="54" t="s">
        <v>652</v>
      </c>
      <c r="B487" s="54" t="s">
        <v>653</v>
      </c>
      <c r="C487" s="31">
        <v>4301040357</v>
      </c>
      <c r="D487" s="389">
        <v>4680115884564</v>
      </c>
      <c r="E487" s="390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7"/>
      <c r="R487" s="387"/>
      <c r="S487" s="387"/>
      <c r="T487" s="388"/>
      <c r="U487" s="34"/>
      <c r="V487" s="34"/>
      <c r="W487" s="35" t="s">
        <v>68</v>
      </c>
      <c r="X487" s="382">
        <v>0</v>
      </c>
      <c r="Y487" s="383">
        <f>IFERROR(IF(X487="",0,CEILING((X487/$H487),1)*$H487),"")</f>
        <v>0</v>
      </c>
      <c r="Z487" s="36" t="str">
        <f>IFERROR(IF(Y487=0,"",ROUNDUP(Y487/H487,0)*0.00627),"")</f>
        <v/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406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00"/>
      <c r="O488" s="407"/>
      <c r="P488" s="396" t="s">
        <v>69</v>
      </c>
      <c r="Q488" s="397"/>
      <c r="R488" s="397"/>
      <c r="S488" s="397"/>
      <c r="T488" s="397"/>
      <c r="U488" s="397"/>
      <c r="V488" s="398"/>
      <c r="W488" s="37" t="s">
        <v>70</v>
      </c>
      <c r="X488" s="384">
        <f>IFERROR(X487/H487,"0")</f>
        <v>0</v>
      </c>
      <c r="Y488" s="384">
        <f>IFERROR(Y487/H487,"0")</f>
        <v>0</v>
      </c>
      <c r="Z488" s="384">
        <f>IFERROR(IF(Z487="",0,Z487),"0")</f>
        <v>0</v>
      </c>
      <c r="AA488" s="385"/>
      <c r="AB488" s="385"/>
      <c r="AC488" s="385"/>
    </row>
    <row r="489" spans="1:68" x14ac:dyDescent="0.2">
      <c r="A489" s="400"/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7"/>
      <c r="P489" s="396" t="s">
        <v>69</v>
      </c>
      <c r="Q489" s="397"/>
      <c r="R489" s="397"/>
      <c r="S489" s="397"/>
      <c r="T489" s="397"/>
      <c r="U489" s="397"/>
      <c r="V489" s="398"/>
      <c r="W489" s="37" t="s">
        <v>68</v>
      </c>
      <c r="X489" s="384">
        <f>IFERROR(SUM(X487:X487),"0")</f>
        <v>0</v>
      </c>
      <c r="Y489" s="384">
        <f>IFERROR(SUM(Y487:Y487),"0")</f>
        <v>0</v>
      </c>
      <c r="Z489" s="37"/>
      <c r="AA489" s="385"/>
      <c r="AB489" s="385"/>
      <c r="AC489" s="385"/>
    </row>
    <row r="490" spans="1:68" ht="16.5" customHeight="1" x14ac:dyDescent="0.25">
      <c r="A490" s="469" t="s">
        <v>654</v>
      </c>
      <c r="B490" s="400"/>
      <c r="C490" s="400"/>
      <c r="D490" s="400"/>
      <c r="E490" s="400"/>
      <c r="F490" s="400"/>
      <c r="G490" s="400"/>
      <c r="H490" s="400"/>
      <c r="I490" s="400"/>
      <c r="J490" s="400"/>
      <c r="K490" s="400"/>
      <c r="L490" s="400"/>
      <c r="M490" s="400"/>
      <c r="N490" s="400"/>
      <c r="O490" s="400"/>
      <c r="P490" s="400"/>
      <c r="Q490" s="400"/>
      <c r="R490" s="400"/>
      <c r="S490" s="400"/>
      <c r="T490" s="400"/>
      <c r="U490" s="400"/>
      <c r="V490" s="400"/>
      <c r="W490" s="400"/>
      <c r="X490" s="400"/>
      <c r="Y490" s="400"/>
      <c r="Z490" s="400"/>
      <c r="AA490" s="376"/>
      <c r="AB490" s="376"/>
      <c r="AC490" s="376"/>
    </row>
    <row r="491" spans="1:68" ht="14.25" customHeight="1" x14ac:dyDescent="0.25">
      <c r="A491" s="399" t="s">
        <v>63</v>
      </c>
      <c r="B491" s="400"/>
      <c r="C491" s="400"/>
      <c r="D491" s="400"/>
      <c r="E491" s="400"/>
      <c r="F491" s="400"/>
      <c r="G491" s="400"/>
      <c r="H491" s="400"/>
      <c r="I491" s="400"/>
      <c r="J491" s="400"/>
      <c r="K491" s="400"/>
      <c r="L491" s="400"/>
      <c r="M491" s="400"/>
      <c r="N491" s="400"/>
      <c r="O491" s="400"/>
      <c r="P491" s="400"/>
      <c r="Q491" s="400"/>
      <c r="R491" s="400"/>
      <c r="S491" s="400"/>
      <c r="T491" s="400"/>
      <c r="U491" s="400"/>
      <c r="V491" s="400"/>
      <c r="W491" s="400"/>
      <c r="X491" s="400"/>
      <c r="Y491" s="400"/>
      <c r="Z491" s="400"/>
      <c r="AA491" s="374"/>
      <c r="AB491" s="374"/>
      <c r="AC491" s="374"/>
    </row>
    <row r="492" spans="1:68" ht="27" customHeight="1" x14ac:dyDescent="0.25">
      <c r="A492" s="54" t="s">
        <v>655</v>
      </c>
      <c r="B492" s="54" t="s">
        <v>656</v>
      </c>
      <c r="C492" s="31">
        <v>4301031294</v>
      </c>
      <c r="D492" s="389">
        <v>4680115885189</v>
      </c>
      <c r="E492" s="390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7"/>
      <c r="R492" s="387"/>
      <c r="S492" s="387"/>
      <c r="T492" s="388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657</v>
      </c>
      <c r="B493" s="54" t="s">
        <v>658</v>
      </c>
      <c r="C493" s="31">
        <v>4301031293</v>
      </c>
      <c r="D493" s="389">
        <v>4680115885172</v>
      </c>
      <c r="E493" s="390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7"/>
      <c r="R493" s="387"/>
      <c r="S493" s="387"/>
      <c r="T493" s="388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659</v>
      </c>
      <c r="B494" s="54" t="s">
        <v>660</v>
      </c>
      <c r="C494" s="31">
        <v>4301031291</v>
      </c>
      <c r="D494" s="389">
        <v>4680115885110</v>
      </c>
      <c r="E494" s="390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7"/>
      <c r="R494" s="387"/>
      <c r="S494" s="387"/>
      <c r="T494" s="388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406"/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7"/>
      <c r="P495" s="396" t="s">
        <v>69</v>
      </c>
      <c r="Q495" s="397"/>
      <c r="R495" s="397"/>
      <c r="S495" s="397"/>
      <c r="T495" s="397"/>
      <c r="U495" s="397"/>
      <c r="V495" s="398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400"/>
      <c r="B496" s="400"/>
      <c r="C496" s="400"/>
      <c r="D496" s="400"/>
      <c r="E496" s="400"/>
      <c r="F496" s="400"/>
      <c r="G496" s="400"/>
      <c r="H496" s="400"/>
      <c r="I496" s="400"/>
      <c r="J496" s="400"/>
      <c r="K496" s="400"/>
      <c r="L496" s="400"/>
      <c r="M496" s="400"/>
      <c r="N496" s="400"/>
      <c r="O496" s="407"/>
      <c r="P496" s="396" t="s">
        <v>69</v>
      </c>
      <c r="Q496" s="397"/>
      <c r="R496" s="397"/>
      <c r="S496" s="397"/>
      <c r="T496" s="397"/>
      <c r="U496" s="397"/>
      <c r="V496" s="398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6.5" customHeight="1" x14ac:dyDescent="0.25">
      <c r="A497" s="469" t="s">
        <v>661</v>
      </c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0"/>
      <c r="O497" s="400"/>
      <c r="P497" s="400"/>
      <c r="Q497" s="400"/>
      <c r="R497" s="400"/>
      <c r="S497" s="400"/>
      <c r="T497" s="400"/>
      <c r="U497" s="400"/>
      <c r="V497" s="400"/>
      <c r="W497" s="400"/>
      <c r="X497" s="400"/>
      <c r="Y497" s="400"/>
      <c r="Z497" s="400"/>
      <c r="AA497" s="376"/>
      <c r="AB497" s="376"/>
      <c r="AC497" s="376"/>
    </row>
    <row r="498" spans="1:68" ht="14.25" customHeight="1" x14ac:dyDescent="0.25">
      <c r="A498" s="399" t="s">
        <v>63</v>
      </c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0"/>
      <c r="O498" s="400"/>
      <c r="P498" s="400"/>
      <c r="Q498" s="400"/>
      <c r="R498" s="400"/>
      <c r="S498" s="400"/>
      <c r="T498" s="400"/>
      <c r="U498" s="400"/>
      <c r="V498" s="400"/>
      <c r="W498" s="400"/>
      <c r="X498" s="400"/>
      <c r="Y498" s="400"/>
      <c r="Z498" s="400"/>
      <c r="AA498" s="374"/>
      <c r="AB498" s="374"/>
      <c r="AC498" s="374"/>
    </row>
    <row r="499" spans="1:68" ht="27" customHeight="1" x14ac:dyDescent="0.25">
      <c r="A499" s="54" t="s">
        <v>662</v>
      </c>
      <c r="B499" s="54" t="s">
        <v>663</v>
      </c>
      <c r="C499" s="31">
        <v>4301031365</v>
      </c>
      <c r="D499" s="389">
        <v>4680115885738</v>
      </c>
      <c r="E499" s="390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760" t="s">
        <v>664</v>
      </c>
      <c r="Q499" s="387"/>
      <c r="R499" s="387"/>
      <c r="S499" s="387"/>
      <c r="T499" s="388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665</v>
      </c>
      <c r="B500" s="54" t="s">
        <v>666</v>
      </c>
      <c r="C500" s="31">
        <v>4301031261</v>
      </c>
      <c r="D500" s="389">
        <v>4680115885103</v>
      </c>
      <c r="E500" s="390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7"/>
      <c r="R500" s="387"/>
      <c r="S500" s="387"/>
      <c r="T500" s="388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406"/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7"/>
      <c r="P501" s="396" t="s">
        <v>69</v>
      </c>
      <c r="Q501" s="397"/>
      <c r="R501" s="397"/>
      <c r="S501" s="397"/>
      <c r="T501" s="397"/>
      <c r="U501" s="397"/>
      <c r="V501" s="398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x14ac:dyDescent="0.2">
      <c r="A502" s="400"/>
      <c r="B502" s="400"/>
      <c r="C502" s="400"/>
      <c r="D502" s="400"/>
      <c r="E502" s="400"/>
      <c r="F502" s="400"/>
      <c r="G502" s="400"/>
      <c r="H502" s="400"/>
      <c r="I502" s="400"/>
      <c r="J502" s="400"/>
      <c r="K502" s="400"/>
      <c r="L502" s="400"/>
      <c r="M502" s="400"/>
      <c r="N502" s="400"/>
      <c r="O502" s="407"/>
      <c r="P502" s="396" t="s">
        <v>69</v>
      </c>
      <c r="Q502" s="397"/>
      <c r="R502" s="397"/>
      <c r="S502" s="397"/>
      <c r="T502" s="397"/>
      <c r="U502" s="397"/>
      <c r="V502" s="398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customHeight="1" x14ac:dyDescent="0.25">
      <c r="A503" s="399" t="s">
        <v>181</v>
      </c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0"/>
      <c r="P503" s="400"/>
      <c r="Q503" s="400"/>
      <c r="R503" s="400"/>
      <c r="S503" s="400"/>
      <c r="T503" s="400"/>
      <c r="U503" s="400"/>
      <c r="V503" s="400"/>
      <c r="W503" s="400"/>
      <c r="X503" s="400"/>
      <c r="Y503" s="400"/>
      <c r="Z503" s="400"/>
      <c r="AA503" s="374"/>
      <c r="AB503" s="374"/>
      <c r="AC503" s="374"/>
    </row>
    <row r="504" spans="1:68" ht="27" customHeight="1" x14ac:dyDescent="0.25">
      <c r="A504" s="54" t="s">
        <v>667</v>
      </c>
      <c r="B504" s="54" t="s">
        <v>668</v>
      </c>
      <c r="C504" s="31">
        <v>4301060412</v>
      </c>
      <c r="D504" s="389">
        <v>4680115885509</v>
      </c>
      <c r="E504" s="390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2" t="s">
        <v>669</v>
      </c>
      <c r="Q504" s="387"/>
      <c r="R504" s="387"/>
      <c r="S504" s="387"/>
      <c r="T504" s="388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406"/>
      <c r="B505" s="400"/>
      <c r="C505" s="400"/>
      <c r="D505" s="400"/>
      <c r="E505" s="400"/>
      <c r="F505" s="400"/>
      <c r="G505" s="400"/>
      <c r="H505" s="400"/>
      <c r="I505" s="400"/>
      <c r="J505" s="400"/>
      <c r="K505" s="400"/>
      <c r="L505" s="400"/>
      <c r="M505" s="400"/>
      <c r="N505" s="400"/>
      <c r="O505" s="407"/>
      <c r="P505" s="396" t="s">
        <v>69</v>
      </c>
      <c r="Q505" s="397"/>
      <c r="R505" s="397"/>
      <c r="S505" s="397"/>
      <c r="T505" s="397"/>
      <c r="U505" s="397"/>
      <c r="V505" s="398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x14ac:dyDescent="0.2">
      <c r="A506" s="400"/>
      <c r="B506" s="400"/>
      <c r="C506" s="400"/>
      <c r="D506" s="400"/>
      <c r="E506" s="400"/>
      <c r="F506" s="400"/>
      <c r="G506" s="400"/>
      <c r="H506" s="400"/>
      <c r="I506" s="400"/>
      <c r="J506" s="400"/>
      <c r="K506" s="400"/>
      <c r="L506" s="400"/>
      <c r="M506" s="400"/>
      <c r="N506" s="400"/>
      <c r="O506" s="407"/>
      <c r="P506" s="396" t="s">
        <v>69</v>
      </c>
      <c r="Q506" s="397"/>
      <c r="R506" s="397"/>
      <c r="S506" s="397"/>
      <c r="T506" s="397"/>
      <c r="U506" s="397"/>
      <c r="V506" s="398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customHeight="1" x14ac:dyDescent="0.2">
      <c r="A507" s="439" t="s">
        <v>670</v>
      </c>
      <c r="B507" s="440"/>
      <c r="C507" s="440"/>
      <c r="D507" s="440"/>
      <c r="E507" s="440"/>
      <c r="F507" s="440"/>
      <c r="G507" s="440"/>
      <c r="H507" s="440"/>
      <c r="I507" s="440"/>
      <c r="J507" s="440"/>
      <c r="K507" s="440"/>
      <c r="L507" s="440"/>
      <c r="M507" s="440"/>
      <c r="N507" s="440"/>
      <c r="O507" s="440"/>
      <c r="P507" s="440"/>
      <c r="Q507" s="440"/>
      <c r="R507" s="440"/>
      <c r="S507" s="440"/>
      <c r="T507" s="440"/>
      <c r="U507" s="440"/>
      <c r="V507" s="440"/>
      <c r="W507" s="440"/>
      <c r="X507" s="440"/>
      <c r="Y507" s="440"/>
      <c r="Z507" s="440"/>
      <c r="AA507" s="48"/>
      <c r="AB507" s="48"/>
      <c r="AC507" s="48"/>
    </row>
    <row r="508" spans="1:68" ht="16.5" customHeight="1" x14ac:dyDescent="0.25">
      <c r="A508" s="469" t="s">
        <v>670</v>
      </c>
      <c r="B508" s="400"/>
      <c r="C508" s="400"/>
      <c r="D508" s="400"/>
      <c r="E508" s="400"/>
      <c r="F508" s="400"/>
      <c r="G508" s="400"/>
      <c r="H508" s="400"/>
      <c r="I508" s="400"/>
      <c r="J508" s="400"/>
      <c r="K508" s="400"/>
      <c r="L508" s="400"/>
      <c r="M508" s="400"/>
      <c r="N508" s="400"/>
      <c r="O508" s="400"/>
      <c r="P508" s="400"/>
      <c r="Q508" s="400"/>
      <c r="R508" s="400"/>
      <c r="S508" s="400"/>
      <c r="T508" s="400"/>
      <c r="U508" s="400"/>
      <c r="V508" s="400"/>
      <c r="W508" s="400"/>
      <c r="X508" s="400"/>
      <c r="Y508" s="400"/>
      <c r="Z508" s="400"/>
      <c r="AA508" s="376"/>
      <c r="AB508" s="376"/>
      <c r="AC508" s="376"/>
    </row>
    <row r="509" spans="1:68" ht="14.25" customHeight="1" x14ac:dyDescent="0.25">
      <c r="A509" s="399" t="s">
        <v>110</v>
      </c>
      <c r="B509" s="400"/>
      <c r="C509" s="400"/>
      <c r="D509" s="400"/>
      <c r="E509" s="400"/>
      <c r="F509" s="400"/>
      <c r="G509" s="400"/>
      <c r="H509" s="400"/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400"/>
      <c r="Z509" s="400"/>
      <c r="AA509" s="374"/>
      <c r="AB509" s="374"/>
      <c r="AC509" s="374"/>
    </row>
    <row r="510" spans="1:68" ht="27" customHeight="1" x14ac:dyDescent="0.25">
      <c r="A510" s="54" t="s">
        <v>671</v>
      </c>
      <c r="B510" s="54" t="s">
        <v>672</v>
      </c>
      <c r="C510" s="31">
        <v>4301011795</v>
      </c>
      <c r="D510" s="389">
        <v>4607091389067</v>
      </c>
      <c r="E510" s="390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7"/>
      <c r="R510" s="387"/>
      <c r="S510" s="387"/>
      <c r="T510" s="388"/>
      <c r="U510" s="34"/>
      <c r="V510" s="34"/>
      <c r="W510" s="35" t="s">
        <v>68</v>
      </c>
      <c r="X510" s="382">
        <v>0</v>
      </c>
      <c r="Y510" s="383">
        <f t="shared" ref="Y510:Y518" si="78">IFERROR(IF(X510="",0,CEILING((X510/$H510),1)*$H510),"")</f>
        <v>0</v>
      </c>
      <c r="Z510" s="36" t="str">
        <f t="shared" ref="Z510:Z515" si="79">IFERROR(IF(Y510=0,"",ROUNDUP(Y510/H510,0)*0.01196),"")</f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0</v>
      </c>
      <c r="BN510" s="64">
        <f t="shared" ref="BN510:BN518" si="81">IFERROR(Y510*I510/H510,"0")</f>
        <v>0</v>
      </c>
      <c r="BO510" s="64">
        <f t="shared" ref="BO510:BO518" si="82">IFERROR(1/J510*(X510/H510),"0")</f>
        <v>0</v>
      </c>
      <c r="BP510" s="64">
        <f t="shared" ref="BP510:BP518" si="83">IFERROR(1/J510*(Y510/H510),"0")</f>
        <v>0</v>
      </c>
    </row>
    <row r="511" spans="1:68" ht="27" customHeight="1" x14ac:dyDescent="0.25">
      <c r="A511" s="54" t="s">
        <v>673</v>
      </c>
      <c r="B511" s="54" t="s">
        <v>674</v>
      </c>
      <c r="C511" s="31">
        <v>4301011961</v>
      </c>
      <c r="D511" s="389">
        <v>4680115885271</v>
      </c>
      <c r="E511" s="390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608" t="s">
        <v>675</v>
      </c>
      <c r="Q511" s="387"/>
      <c r="R511" s="387"/>
      <c r="S511" s="387"/>
      <c r="T511" s="388"/>
      <c r="U511" s="34"/>
      <c r="V511" s="34"/>
      <c r="W511" s="35" t="s">
        <v>68</v>
      </c>
      <c r="X511" s="382">
        <v>20</v>
      </c>
      <c r="Y511" s="383">
        <f t="shared" si="78"/>
        <v>21.12</v>
      </c>
      <c r="Z511" s="36">
        <f t="shared" si="79"/>
        <v>4.7840000000000001E-2</v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21.363636363636363</v>
      </c>
      <c r="BN511" s="64">
        <f t="shared" si="81"/>
        <v>22.56</v>
      </c>
      <c r="BO511" s="64">
        <f t="shared" si="82"/>
        <v>3.6421911421911424E-2</v>
      </c>
      <c r="BP511" s="64">
        <f t="shared" si="83"/>
        <v>3.8461538461538464E-2</v>
      </c>
    </row>
    <row r="512" spans="1:68" ht="16.5" customHeight="1" x14ac:dyDescent="0.25">
      <c r="A512" s="54" t="s">
        <v>676</v>
      </c>
      <c r="B512" s="54" t="s">
        <v>677</v>
      </c>
      <c r="C512" s="31">
        <v>4301011774</v>
      </c>
      <c r="D512" s="389">
        <v>4680115884502</v>
      </c>
      <c r="E512" s="390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7"/>
      <c r="R512" s="387"/>
      <c r="S512" s="387"/>
      <c r="T512" s="388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678</v>
      </c>
      <c r="B513" s="54" t="s">
        <v>679</v>
      </c>
      <c r="C513" s="31">
        <v>4301011771</v>
      </c>
      <c r="D513" s="389">
        <v>4607091389104</v>
      </c>
      <c r="E513" s="390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82">
        <v>30</v>
      </c>
      <c r="Y513" s="383">
        <f t="shared" si="78"/>
        <v>31.68</v>
      </c>
      <c r="Z513" s="36">
        <f t="shared" si="79"/>
        <v>7.1760000000000004E-2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32.04545454545454</v>
      </c>
      <c r="BN513" s="64">
        <f t="shared" si="81"/>
        <v>33.839999999999996</v>
      </c>
      <c r="BO513" s="64">
        <f t="shared" si="82"/>
        <v>5.4632867132867136E-2</v>
      </c>
      <c r="BP513" s="64">
        <f t="shared" si="83"/>
        <v>5.7692307692307696E-2</v>
      </c>
    </row>
    <row r="514" spans="1:68" ht="16.5" customHeight="1" x14ac:dyDescent="0.25">
      <c r="A514" s="54" t="s">
        <v>680</v>
      </c>
      <c r="B514" s="54" t="s">
        <v>681</v>
      </c>
      <c r="C514" s="31">
        <v>4301011799</v>
      </c>
      <c r="D514" s="389">
        <v>4680115884519</v>
      </c>
      <c r="E514" s="390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5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682</v>
      </c>
      <c r="B515" s="54" t="s">
        <v>683</v>
      </c>
      <c r="C515" s="31">
        <v>4301011376</v>
      </c>
      <c r="D515" s="389">
        <v>4680115885226</v>
      </c>
      <c r="E515" s="390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82">
        <v>50</v>
      </c>
      <c r="Y515" s="383">
        <f t="shared" si="78"/>
        <v>52.800000000000004</v>
      </c>
      <c r="Z515" s="36">
        <f t="shared" si="79"/>
        <v>0.1196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53.409090909090907</v>
      </c>
      <c r="BN515" s="64">
        <f t="shared" si="81"/>
        <v>56.400000000000006</v>
      </c>
      <c r="BO515" s="64">
        <f t="shared" si="82"/>
        <v>9.1054778554778545E-2</v>
      </c>
      <c r="BP515" s="64">
        <f t="shared" si="83"/>
        <v>9.6153846153846159E-2</v>
      </c>
    </row>
    <row r="516" spans="1:68" ht="27" customHeight="1" x14ac:dyDescent="0.25">
      <c r="A516" s="54" t="s">
        <v>684</v>
      </c>
      <c r="B516" s="54" t="s">
        <v>685</v>
      </c>
      <c r="C516" s="31">
        <v>4301011778</v>
      </c>
      <c r="D516" s="389">
        <v>4680115880603</v>
      </c>
      <c r="E516" s="390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5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82">
        <v>0</v>
      </c>
      <c r="Y516" s="383">
        <f t="shared" si="78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686</v>
      </c>
      <c r="B517" s="54" t="s">
        <v>687</v>
      </c>
      <c r="C517" s="31">
        <v>4301011190</v>
      </c>
      <c r="D517" s="389">
        <v>4607091389098</v>
      </c>
      <c r="E517" s="390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7"/>
      <c r="R517" s="387"/>
      <c r="S517" s="387"/>
      <c r="T517" s="388"/>
      <c r="U517" s="34"/>
      <c r="V517" s="34"/>
      <c r="W517" s="35" t="s">
        <v>68</v>
      </c>
      <c r="X517" s="382">
        <v>0</v>
      </c>
      <c r="Y517" s="383">
        <f t="shared" si="78"/>
        <v>0</v>
      </c>
      <c r="Z517" s="36" t="str">
        <f>IFERROR(IF(Y517=0,"",ROUNDUP(Y517/H517,0)*0.00753),"")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688</v>
      </c>
      <c r="B518" s="54" t="s">
        <v>689</v>
      </c>
      <c r="C518" s="31">
        <v>4301011784</v>
      </c>
      <c r="D518" s="389">
        <v>4607091389982</v>
      </c>
      <c r="E518" s="390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82">
        <v>0</v>
      </c>
      <c r="Y518" s="383">
        <f t="shared" si="78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x14ac:dyDescent="0.2">
      <c r="A519" s="406"/>
      <c r="B519" s="400"/>
      <c r="C519" s="400"/>
      <c r="D519" s="400"/>
      <c r="E519" s="400"/>
      <c r="F519" s="400"/>
      <c r="G519" s="400"/>
      <c r="H519" s="400"/>
      <c r="I519" s="400"/>
      <c r="J519" s="400"/>
      <c r="K519" s="400"/>
      <c r="L519" s="400"/>
      <c r="M519" s="400"/>
      <c r="N519" s="400"/>
      <c r="O519" s="407"/>
      <c r="P519" s="396" t="s">
        <v>69</v>
      </c>
      <c r="Q519" s="397"/>
      <c r="R519" s="397"/>
      <c r="S519" s="397"/>
      <c r="T519" s="397"/>
      <c r="U519" s="397"/>
      <c r="V519" s="398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18.939393939393938</v>
      </c>
      <c r="Y519" s="384">
        <f>IFERROR(Y510/H510,"0")+IFERROR(Y511/H511,"0")+IFERROR(Y512/H512,"0")+IFERROR(Y513/H513,"0")+IFERROR(Y514/H514,"0")+IFERROR(Y515/H515,"0")+IFERROR(Y516/H516,"0")+IFERROR(Y517/H517,"0")+IFERROR(Y518/H518,"0")</f>
        <v>20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0.23920000000000002</v>
      </c>
      <c r="AA519" s="385"/>
      <c r="AB519" s="385"/>
      <c r="AC519" s="385"/>
    </row>
    <row r="520" spans="1:68" x14ac:dyDescent="0.2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00"/>
      <c r="O520" s="407"/>
      <c r="P520" s="396" t="s">
        <v>69</v>
      </c>
      <c r="Q520" s="397"/>
      <c r="R520" s="397"/>
      <c r="S520" s="397"/>
      <c r="T520" s="397"/>
      <c r="U520" s="397"/>
      <c r="V520" s="398"/>
      <c r="W520" s="37" t="s">
        <v>68</v>
      </c>
      <c r="X520" s="384">
        <f>IFERROR(SUM(X510:X518),"0")</f>
        <v>100</v>
      </c>
      <c r="Y520" s="384">
        <f>IFERROR(SUM(Y510:Y518),"0")</f>
        <v>105.6</v>
      </c>
      <c r="Z520" s="37"/>
      <c r="AA520" s="385"/>
      <c r="AB520" s="385"/>
      <c r="AC520" s="385"/>
    </row>
    <row r="521" spans="1:68" ht="14.25" customHeight="1" x14ac:dyDescent="0.25">
      <c r="A521" s="399" t="s">
        <v>151</v>
      </c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0"/>
      <c r="P521" s="400"/>
      <c r="Q521" s="400"/>
      <c r="R521" s="400"/>
      <c r="S521" s="400"/>
      <c r="T521" s="400"/>
      <c r="U521" s="400"/>
      <c r="V521" s="400"/>
      <c r="W521" s="400"/>
      <c r="X521" s="400"/>
      <c r="Y521" s="400"/>
      <c r="Z521" s="400"/>
      <c r="AA521" s="374"/>
      <c r="AB521" s="374"/>
      <c r="AC521" s="374"/>
    </row>
    <row r="522" spans="1:68" ht="16.5" customHeight="1" x14ac:dyDescent="0.25">
      <c r="A522" s="54" t="s">
        <v>690</v>
      </c>
      <c r="B522" s="54" t="s">
        <v>691</v>
      </c>
      <c r="C522" s="31">
        <v>4301020222</v>
      </c>
      <c r="D522" s="389">
        <v>4607091388930</v>
      </c>
      <c r="E522" s="390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82">
        <v>30</v>
      </c>
      <c r="Y522" s="383">
        <f>IFERROR(IF(X522="",0,CEILING((X522/$H522),1)*$H522),"")</f>
        <v>31.68</v>
      </c>
      <c r="Z522" s="36">
        <f>IFERROR(IF(Y522=0,"",ROUNDUP(Y522/H522,0)*0.01196),"")</f>
        <v>7.1760000000000004E-2</v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32.04545454545454</v>
      </c>
      <c r="BN522" s="64">
        <f>IFERROR(Y522*I522/H522,"0")</f>
        <v>33.839999999999996</v>
      </c>
      <c r="BO522" s="64">
        <f>IFERROR(1/J522*(X522/H522),"0")</f>
        <v>5.4632867132867136E-2</v>
      </c>
      <c r="BP522" s="64">
        <f>IFERROR(1/J522*(Y522/H522),"0")</f>
        <v>5.7692307692307696E-2</v>
      </c>
    </row>
    <row r="523" spans="1:68" ht="16.5" customHeight="1" x14ac:dyDescent="0.25">
      <c r="A523" s="54" t="s">
        <v>692</v>
      </c>
      <c r="B523" s="54" t="s">
        <v>693</v>
      </c>
      <c r="C523" s="31">
        <v>4301020206</v>
      </c>
      <c r="D523" s="389">
        <v>4680115880054</v>
      </c>
      <c r="E523" s="390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2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7"/>
      <c r="R523" s="387"/>
      <c r="S523" s="387"/>
      <c r="T523" s="388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406"/>
      <c r="B524" s="400"/>
      <c r="C524" s="400"/>
      <c r="D524" s="400"/>
      <c r="E524" s="400"/>
      <c r="F524" s="400"/>
      <c r="G524" s="400"/>
      <c r="H524" s="400"/>
      <c r="I524" s="400"/>
      <c r="J524" s="400"/>
      <c r="K524" s="400"/>
      <c r="L524" s="400"/>
      <c r="M524" s="400"/>
      <c r="N524" s="400"/>
      <c r="O524" s="407"/>
      <c r="P524" s="396" t="s">
        <v>69</v>
      </c>
      <c r="Q524" s="397"/>
      <c r="R524" s="397"/>
      <c r="S524" s="397"/>
      <c r="T524" s="397"/>
      <c r="U524" s="397"/>
      <c r="V524" s="398"/>
      <c r="W524" s="37" t="s">
        <v>70</v>
      </c>
      <c r="X524" s="384">
        <f>IFERROR(X522/H522,"0")+IFERROR(X523/H523,"0")</f>
        <v>5.6818181818181817</v>
      </c>
      <c r="Y524" s="384">
        <f>IFERROR(Y522/H522,"0")+IFERROR(Y523/H523,"0")</f>
        <v>6</v>
      </c>
      <c r="Z524" s="384">
        <f>IFERROR(IF(Z522="",0,Z522),"0")+IFERROR(IF(Z523="",0,Z523),"0")</f>
        <v>7.1760000000000004E-2</v>
      </c>
      <c r="AA524" s="385"/>
      <c r="AB524" s="385"/>
      <c r="AC524" s="385"/>
    </row>
    <row r="525" spans="1:68" x14ac:dyDescent="0.2">
      <c r="A525" s="400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00"/>
      <c r="O525" s="407"/>
      <c r="P525" s="396" t="s">
        <v>69</v>
      </c>
      <c r="Q525" s="397"/>
      <c r="R525" s="397"/>
      <c r="S525" s="397"/>
      <c r="T525" s="397"/>
      <c r="U525" s="397"/>
      <c r="V525" s="398"/>
      <c r="W525" s="37" t="s">
        <v>68</v>
      </c>
      <c r="X525" s="384">
        <f>IFERROR(SUM(X522:X523),"0")</f>
        <v>30</v>
      </c>
      <c r="Y525" s="384">
        <f>IFERROR(SUM(Y522:Y523),"0")</f>
        <v>31.68</v>
      </c>
      <c r="Z525" s="37"/>
      <c r="AA525" s="385"/>
      <c r="AB525" s="385"/>
      <c r="AC525" s="385"/>
    </row>
    <row r="526" spans="1:68" ht="14.25" customHeight="1" x14ac:dyDescent="0.25">
      <c r="A526" s="399" t="s">
        <v>63</v>
      </c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00"/>
      <c r="O526" s="400"/>
      <c r="P526" s="400"/>
      <c r="Q526" s="400"/>
      <c r="R526" s="400"/>
      <c r="S526" s="400"/>
      <c r="T526" s="400"/>
      <c r="U526" s="400"/>
      <c r="V526" s="400"/>
      <c r="W526" s="400"/>
      <c r="X526" s="400"/>
      <c r="Y526" s="400"/>
      <c r="Z526" s="400"/>
      <c r="AA526" s="374"/>
      <c r="AB526" s="374"/>
      <c r="AC526" s="374"/>
    </row>
    <row r="527" spans="1:68" ht="27" customHeight="1" x14ac:dyDescent="0.25">
      <c r="A527" s="54" t="s">
        <v>694</v>
      </c>
      <c r="B527" s="54" t="s">
        <v>695</v>
      </c>
      <c r="C527" s="31">
        <v>4301031252</v>
      </c>
      <c r="D527" s="389">
        <v>4680115883116</v>
      </c>
      <c r="E527" s="390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7"/>
      <c r="R527" s="387"/>
      <c r="S527" s="387"/>
      <c r="T527" s="388"/>
      <c r="U527" s="34"/>
      <c r="V527" s="34"/>
      <c r="W527" s="35" t="s">
        <v>68</v>
      </c>
      <c r="X527" s="382">
        <v>0</v>
      </c>
      <c r="Y527" s="383">
        <f t="shared" ref="Y527:Y532" si="84"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0</v>
      </c>
      <c r="BN527" s="64">
        <f t="shared" ref="BN527:BN532" si="86">IFERROR(Y527*I527/H527,"0")</f>
        <v>0</v>
      </c>
      <c r="BO527" s="64">
        <f t="shared" ref="BO527:BO532" si="87">IFERROR(1/J527*(X527/H527),"0")</f>
        <v>0</v>
      </c>
      <c r="BP527" s="64">
        <f t="shared" ref="BP527:BP532" si="88">IFERROR(1/J527*(Y527/H527),"0")</f>
        <v>0</v>
      </c>
    </row>
    <row r="528" spans="1:68" ht="27" customHeight="1" x14ac:dyDescent="0.25">
      <c r="A528" s="54" t="s">
        <v>696</v>
      </c>
      <c r="B528" s="54" t="s">
        <v>697</v>
      </c>
      <c r="C528" s="31">
        <v>4301031248</v>
      </c>
      <c r="D528" s="389">
        <v>4680115883093</v>
      </c>
      <c r="E528" s="390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82">
        <v>0</v>
      </c>
      <c r="Y528" s="383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customHeight="1" x14ac:dyDescent="0.25">
      <c r="A529" s="54" t="s">
        <v>698</v>
      </c>
      <c r="B529" s="54" t="s">
        <v>699</v>
      </c>
      <c r="C529" s="31">
        <v>4301031250</v>
      </c>
      <c r="D529" s="389">
        <v>4680115883109</v>
      </c>
      <c r="E529" s="390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7"/>
      <c r="R529" s="387"/>
      <c r="S529" s="387"/>
      <c r="T529" s="388"/>
      <c r="U529" s="34"/>
      <c r="V529" s="34"/>
      <c r="W529" s="35" t="s">
        <v>68</v>
      </c>
      <c r="X529" s="382">
        <v>25</v>
      </c>
      <c r="Y529" s="383">
        <f t="shared" si="84"/>
        <v>26.400000000000002</v>
      </c>
      <c r="Z529" s="36">
        <f>IFERROR(IF(Y529=0,"",ROUNDUP(Y529/H529,0)*0.01196),"")</f>
        <v>5.9799999999999999E-2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26.704545454545453</v>
      </c>
      <c r="BN529" s="64">
        <f t="shared" si="86"/>
        <v>28.200000000000003</v>
      </c>
      <c r="BO529" s="64">
        <f t="shared" si="87"/>
        <v>4.5527389277389273E-2</v>
      </c>
      <c r="BP529" s="64">
        <f t="shared" si="88"/>
        <v>4.807692307692308E-2</v>
      </c>
    </row>
    <row r="530" spans="1:68" ht="27" customHeight="1" x14ac:dyDescent="0.25">
      <c r="A530" s="54" t="s">
        <v>700</v>
      </c>
      <c r="B530" s="54" t="s">
        <v>701</v>
      </c>
      <c r="C530" s="31">
        <v>4301031249</v>
      </c>
      <c r="D530" s="389">
        <v>4680115882072</v>
      </c>
      <c r="E530" s="390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7"/>
      <c r="R530" s="387"/>
      <c r="S530" s="387"/>
      <c r="T530" s="388"/>
      <c r="U530" s="34"/>
      <c r="V530" s="34"/>
      <c r="W530" s="35" t="s">
        <v>68</v>
      </c>
      <c r="X530" s="382">
        <v>0</v>
      </c>
      <c r="Y530" s="383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702</v>
      </c>
      <c r="B531" s="54" t="s">
        <v>703</v>
      </c>
      <c r="C531" s="31">
        <v>4301031251</v>
      </c>
      <c r="D531" s="389">
        <v>4680115882102</v>
      </c>
      <c r="E531" s="390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7"/>
      <c r="R531" s="387"/>
      <c r="S531" s="387"/>
      <c r="T531" s="388"/>
      <c r="U531" s="34"/>
      <c r="V531" s="34"/>
      <c r="W531" s="35" t="s">
        <v>68</v>
      </c>
      <c r="X531" s="382">
        <v>0</v>
      </c>
      <c r="Y531" s="383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t="27" customHeight="1" x14ac:dyDescent="0.25">
      <c r="A532" s="54" t="s">
        <v>704</v>
      </c>
      <c r="B532" s="54" t="s">
        <v>705</v>
      </c>
      <c r="C532" s="31">
        <v>4301031253</v>
      </c>
      <c r="D532" s="389">
        <v>4680115882096</v>
      </c>
      <c r="E532" s="390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7"/>
      <c r="R532" s="387"/>
      <c r="S532" s="387"/>
      <c r="T532" s="388"/>
      <c r="U532" s="34"/>
      <c r="V532" s="34"/>
      <c r="W532" s="35" t="s">
        <v>68</v>
      </c>
      <c r="X532" s="382">
        <v>0</v>
      </c>
      <c r="Y532" s="383">
        <f t="shared" si="84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0</v>
      </c>
      <c r="BN532" s="64">
        <f t="shared" si="86"/>
        <v>0</v>
      </c>
      <c r="BO532" s="64">
        <f t="shared" si="87"/>
        <v>0</v>
      </c>
      <c r="BP532" s="64">
        <f t="shared" si="88"/>
        <v>0</v>
      </c>
    </row>
    <row r="533" spans="1:68" x14ac:dyDescent="0.2">
      <c r="A533" s="406"/>
      <c r="B533" s="400"/>
      <c r="C533" s="400"/>
      <c r="D533" s="400"/>
      <c r="E533" s="400"/>
      <c r="F533" s="400"/>
      <c r="G533" s="400"/>
      <c r="H533" s="400"/>
      <c r="I533" s="400"/>
      <c r="J533" s="400"/>
      <c r="K533" s="400"/>
      <c r="L533" s="400"/>
      <c r="M533" s="400"/>
      <c r="N533" s="400"/>
      <c r="O533" s="407"/>
      <c r="P533" s="396" t="s">
        <v>69</v>
      </c>
      <c r="Q533" s="397"/>
      <c r="R533" s="397"/>
      <c r="S533" s="397"/>
      <c r="T533" s="397"/>
      <c r="U533" s="397"/>
      <c r="V533" s="398"/>
      <c r="W533" s="37" t="s">
        <v>70</v>
      </c>
      <c r="X533" s="384">
        <f>IFERROR(X527/H527,"0")+IFERROR(X528/H528,"0")+IFERROR(X529/H529,"0")+IFERROR(X530/H530,"0")+IFERROR(X531/H531,"0")+IFERROR(X532/H532,"0")</f>
        <v>4.7348484848484844</v>
      </c>
      <c r="Y533" s="384">
        <f>IFERROR(Y527/H527,"0")+IFERROR(Y528/H528,"0")+IFERROR(Y529/H529,"0")+IFERROR(Y530/H530,"0")+IFERROR(Y531/H531,"0")+IFERROR(Y532/H532,"0")</f>
        <v>5</v>
      </c>
      <c r="Z533" s="384">
        <f>IFERROR(IF(Z527="",0,Z527),"0")+IFERROR(IF(Z528="",0,Z528),"0")+IFERROR(IF(Z529="",0,Z529),"0")+IFERROR(IF(Z530="",0,Z530),"0")+IFERROR(IF(Z531="",0,Z531),"0")+IFERROR(IF(Z532="",0,Z532),"0")</f>
        <v>5.9799999999999999E-2</v>
      </c>
      <c r="AA533" s="385"/>
      <c r="AB533" s="385"/>
      <c r="AC533" s="385"/>
    </row>
    <row r="534" spans="1:68" x14ac:dyDescent="0.2">
      <c r="A534" s="400"/>
      <c r="B534" s="400"/>
      <c r="C534" s="400"/>
      <c r="D534" s="400"/>
      <c r="E534" s="400"/>
      <c r="F534" s="400"/>
      <c r="G534" s="400"/>
      <c r="H534" s="400"/>
      <c r="I534" s="400"/>
      <c r="J534" s="400"/>
      <c r="K534" s="400"/>
      <c r="L534" s="400"/>
      <c r="M534" s="400"/>
      <c r="N534" s="400"/>
      <c r="O534" s="407"/>
      <c r="P534" s="396" t="s">
        <v>69</v>
      </c>
      <c r="Q534" s="397"/>
      <c r="R534" s="397"/>
      <c r="S534" s="397"/>
      <c r="T534" s="397"/>
      <c r="U534" s="397"/>
      <c r="V534" s="398"/>
      <c r="W534" s="37" t="s">
        <v>68</v>
      </c>
      <c r="X534" s="384">
        <f>IFERROR(SUM(X527:X532),"0")</f>
        <v>25</v>
      </c>
      <c r="Y534" s="384">
        <f>IFERROR(SUM(Y527:Y532),"0")</f>
        <v>26.400000000000002</v>
      </c>
      <c r="Z534" s="37"/>
      <c r="AA534" s="385"/>
      <c r="AB534" s="385"/>
      <c r="AC534" s="385"/>
    </row>
    <row r="535" spans="1:68" ht="14.25" customHeight="1" x14ac:dyDescent="0.25">
      <c r="A535" s="399" t="s">
        <v>71</v>
      </c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00"/>
      <c r="P535" s="400"/>
      <c r="Q535" s="400"/>
      <c r="R535" s="400"/>
      <c r="S535" s="400"/>
      <c r="T535" s="400"/>
      <c r="U535" s="400"/>
      <c r="V535" s="400"/>
      <c r="W535" s="400"/>
      <c r="X535" s="400"/>
      <c r="Y535" s="400"/>
      <c r="Z535" s="400"/>
      <c r="AA535" s="374"/>
      <c r="AB535" s="374"/>
      <c r="AC535" s="374"/>
    </row>
    <row r="536" spans="1:68" ht="16.5" customHeight="1" x14ac:dyDescent="0.25">
      <c r="A536" s="54" t="s">
        <v>706</v>
      </c>
      <c r="B536" s="54" t="s">
        <v>707</v>
      </c>
      <c r="C536" s="31">
        <v>4301051230</v>
      </c>
      <c r="D536" s="389">
        <v>4607091383409</v>
      </c>
      <c r="E536" s="390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7"/>
      <c r="R536" s="387"/>
      <c r="S536" s="387"/>
      <c r="T536" s="38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708</v>
      </c>
      <c r="B537" s="54" t="s">
        <v>709</v>
      </c>
      <c r="C537" s="31">
        <v>4301051231</v>
      </c>
      <c r="D537" s="389">
        <v>4607091383416</v>
      </c>
      <c r="E537" s="390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4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7"/>
      <c r="R537" s="387"/>
      <c r="S537" s="387"/>
      <c r="T537" s="388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710</v>
      </c>
      <c r="B538" s="54" t="s">
        <v>711</v>
      </c>
      <c r="C538" s="31">
        <v>4301051058</v>
      </c>
      <c r="D538" s="389">
        <v>4680115883536</v>
      </c>
      <c r="E538" s="390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7"/>
      <c r="R538" s="387"/>
      <c r="S538" s="387"/>
      <c r="T538" s="388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406"/>
      <c r="B539" s="400"/>
      <c r="C539" s="400"/>
      <c r="D539" s="400"/>
      <c r="E539" s="400"/>
      <c r="F539" s="400"/>
      <c r="G539" s="400"/>
      <c r="H539" s="400"/>
      <c r="I539" s="400"/>
      <c r="J539" s="400"/>
      <c r="K539" s="400"/>
      <c r="L539" s="400"/>
      <c r="M539" s="400"/>
      <c r="N539" s="400"/>
      <c r="O539" s="407"/>
      <c r="P539" s="396" t="s">
        <v>69</v>
      </c>
      <c r="Q539" s="397"/>
      <c r="R539" s="397"/>
      <c r="S539" s="397"/>
      <c r="T539" s="397"/>
      <c r="U539" s="397"/>
      <c r="V539" s="398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x14ac:dyDescent="0.2">
      <c r="A540" s="400"/>
      <c r="B540" s="400"/>
      <c r="C540" s="400"/>
      <c r="D540" s="400"/>
      <c r="E540" s="400"/>
      <c r="F540" s="400"/>
      <c r="G540" s="400"/>
      <c r="H540" s="400"/>
      <c r="I540" s="400"/>
      <c r="J540" s="400"/>
      <c r="K540" s="400"/>
      <c r="L540" s="400"/>
      <c r="M540" s="400"/>
      <c r="N540" s="400"/>
      <c r="O540" s="407"/>
      <c r="P540" s="396" t="s">
        <v>69</v>
      </c>
      <c r="Q540" s="397"/>
      <c r="R540" s="397"/>
      <c r="S540" s="397"/>
      <c r="T540" s="397"/>
      <c r="U540" s="397"/>
      <c r="V540" s="398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customHeight="1" x14ac:dyDescent="0.25">
      <c r="A541" s="399" t="s">
        <v>181</v>
      </c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00"/>
      <c r="O541" s="400"/>
      <c r="P541" s="400"/>
      <c r="Q541" s="400"/>
      <c r="R541" s="400"/>
      <c r="S541" s="400"/>
      <c r="T541" s="400"/>
      <c r="U541" s="400"/>
      <c r="V541" s="400"/>
      <c r="W541" s="400"/>
      <c r="X541" s="400"/>
      <c r="Y541" s="400"/>
      <c r="Z541" s="400"/>
      <c r="AA541" s="374"/>
      <c r="AB541" s="374"/>
      <c r="AC541" s="374"/>
    </row>
    <row r="542" spans="1:68" ht="16.5" customHeight="1" x14ac:dyDescent="0.25">
      <c r="A542" s="54" t="s">
        <v>712</v>
      </c>
      <c r="B542" s="54" t="s">
        <v>713</v>
      </c>
      <c r="C542" s="31">
        <v>4301060363</v>
      </c>
      <c r="D542" s="389">
        <v>4680115885035</v>
      </c>
      <c r="E542" s="390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7"/>
      <c r="R542" s="387"/>
      <c r="S542" s="387"/>
      <c r="T542" s="38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406"/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00"/>
      <c r="O543" s="407"/>
      <c r="P543" s="396" t="s">
        <v>69</v>
      </c>
      <c r="Q543" s="397"/>
      <c r="R543" s="397"/>
      <c r="S543" s="397"/>
      <c r="T543" s="397"/>
      <c r="U543" s="397"/>
      <c r="V543" s="398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x14ac:dyDescent="0.2">
      <c r="A544" s="400"/>
      <c r="B544" s="400"/>
      <c r="C544" s="400"/>
      <c r="D544" s="400"/>
      <c r="E544" s="400"/>
      <c r="F544" s="400"/>
      <c r="G544" s="400"/>
      <c r="H544" s="400"/>
      <c r="I544" s="400"/>
      <c r="J544" s="400"/>
      <c r="K544" s="400"/>
      <c r="L544" s="400"/>
      <c r="M544" s="400"/>
      <c r="N544" s="400"/>
      <c r="O544" s="407"/>
      <c r="P544" s="396" t="s">
        <v>69</v>
      </c>
      <c r="Q544" s="397"/>
      <c r="R544" s="397"/>
      <c r="S544" s="397"/>
      <c r="T544" s="397"/>
      <c r="U544" s="397"/>
      <c r="V544" s="398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customHeight="1" x14ac:dyDescent="0.2">
      <c r="A545" s="439" t="s">
        <v>714</v>
      </c>
      <c r="B545" s="440"/>
      <c r="C545" s="440"/>
      <c r="D545" s="440"/>
      <c r="E545" s="440"/>
      <c r="F545" s="440"/>
      <c r="G545" s="440"/>
      <c r="H545" s="440"/>
      <c r="I545" s="440"/>
      <c r="J545" s="440"/>
      <c r="K545" s="440"/>
      <c r="L545" s="440"/>
      <c r="M545" s="440"/>
      <c r="N545" s="440"/>
      <c r="O545" s="440"/>
      <c r="P545" s="440"/>
      <c r="Q545" s="440"/>
      <c r="R545" s="440"/>
      <c r="S545" s="440"/>
      <c r="T545" s="440"/>
      <c r="U545" s="440"/>
      <c r="V545" s="440"/>
      <c r="W545" s="440"/>
      <c r="X545" s="440"/>
      <c r="Y545" s="440"/>
      <c r="Z545" s="440"/>
      <c r="AA545" s="48"/>
      <c r="AB545" s="48"/>
      <c r="AC545" s="48"/>
    </row>
    <row r="546" spans="1:68" ht="16.5" customHeight="1" x14ac:dyDescent="0.25">
      <c r="A546" s="469" t="s">
        <v>714</v>
      </c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00"/>
      <c r="O546" s="400"/>
      <c r="P546" s="400"/>
      <c r="Q546" s="400"/>
      <c r="R546" s="400"/>
      <c r="S546" s="400"/>
      <c r="T546" s="400"/>
      <c r="U546" s="400"/>
      <c r="V546" s="400"/>
      <c r="W546" s="400"/>
      <c r="X546" s="400"/>
      <c r="Y546" s="400"/>
      <c r="Z546" s="400"/>
      <c r="AA546" s="376"/>
      <c r="AB546" s="376"/>
      <c r="AC546" s="376"/>
    </row>
    <row r="547" spans="1:68" ht="14.25" customHeight="1" x14ac:dyDescent="0.25">
      <c r="A547" s="399" t="s">
        <v>110</v>
      </c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00"/>
      <c r="O547" s="400"/>
      <c r="P547" s="400"/>
      <c r="Q547" s="400"/>
      <c r="R547" s="400"/>
      <c r="S547" s="400"/>
      <c r="T547" s="400"/>
      <c r="U547" s="400"/>
      <c r="V547" s="400"/>
      <c r="W547" s="400"/>
      <c r="X547" s="400"/>
      <c r="Y547" s="400"/>
      <c r="Z547" s="400"/>
      <c r="AA547" s="374"/>
      <c r="AB547" s="374"/>
      <c r="AC547" s="374"/>
    </row>
    <row r="548" spans="1:68" ht="27" customHeight="1" x14ac:dyDescent="0.25">
      <c r="A548" s="54" t="s">
        <v>715</v>
      </c>
      <c r="B548" s="54" t="s">
        <v>716</v>
      </c>
      <c r="C548" s="31">
        <v>4301011763</v>
      </c>
      <c r="D548" s="389">
        <v>4640242181011</v>
      </c>
      <c r="E548" s="390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9" t="s">
        <v>717</v>
      </c>
      <c r="Q548" s="387"/>
      <c r="R548" s="387"/>
      <c r="S548" s="387"/>
      <c r="T548" s="388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customHeight="1" x14ac:dyDescent="0.25">
      <c r="A549" s="54" t="s">
        <v>718</v>
      </c>
      <c r="B549" s="54" t="s">
        <v>719</v>
      </c>
      <c r="C549" s="31">
        <v>4301011585</v>
      </c>
      <c r="D549" s="389">
        <v>4640242180441</v>
      </c>
      <c r="E549" s="390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22" t="s">
        <v>720</v>
      </c>
      <c r="Q549" s="387"/>
      <c r="R549" s="387"/>
      <c r="S549" s="387"/>
      <c r="T549" s="388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721</v>
      </c>
      <c r="B550" s="54" t="s">
        <v>722</v>
      </c>
      <c r="C550" s="31">
        <v>4301011584</v>
      </c>
      <c r="D550" s="389">
        <v>4640242180564</v>
      </c>
      <c r="E550" s="390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0" t="s">
        <v>723</v>
      </c>
      <c r="Q550" s="387"/>
      <c r="R550" s="387"/>
      <c r="S550" s="387"/>
      <c r="T550" s="388"/>
      <c r="U550" s="34"/>
      <c r="V550" s="34"/>
      <c r="W550" s="35" t="s">
        <v>68</v>
      </c>
      <c r="X550" s="382">
        <v>0</v>
      </c>
      <c r="Y550" s="383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724</v>
      </c>
      <c r="B551" s="54" t="s">
        <v>725</v>
      </c>
      <c r="C551" s="31">
        <v>4301011762</v>
      </c>
      <c r="D551" s="389">
        <v>4640242180922</v>
      </c>
      <c r="E551" s="390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89" t="s">
        <v>726</v>
      </c>
      <c r="Q551" s="387"/>
      <c r="R551" s="387"/>
      <c r="S551" s="387"/>
      <c r="T551" s="388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727</v>
      </c>
      <c r="B552" s="54" t="s">
        <v>728</v>
      </c>
      <c r="C552" s="31">
        <v>4301011764</v>
      </c>
      <c r="D552" s="389">
        <v>4640242181189</v>
      </c>
      <c r="E552" s="390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4" t="s">
        <v>729</v>
      </c>
      <c r="Q552" s="387"/>
      <c r="R552" s="387"/>
      <c r="S552" s="387"/>
      <c r="T552" s="388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730</v>
      </c>
      <c r="B553" s="54" t="s">
        <v>731</v>
      </c>
      <c r="C553" s="31">
        <v>4301011551</v>
      </c>
      <c r="D553" s="389">
        <v>4640242180038</v>
      </c>
      <c r="E553" s="390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6" t="s">
        <v>732</v>
      </c>
      <c r="Q553" s="387"/>
      <c r="R553" s="387"/>
      <c r="S553" s="387"/>
      <c r="T553" s="388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customHeight="1" x14ac:dyDescent="0.25">
      <c r="A554" s="54" t="s">
        <v>733</v>
      </c>
      <c r="B554" s="54" t="s">
        <v>734</v>
      </c>
      <c r="C554" s="31">
        <v>4301011765</v>
      </c>
      <c r="D554" s="389">
        <v>4640242181172</v>
      </c>
      <c r="E554" s="390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0" t="s">
        <v>735</v>
      </c>
      <c r="Q554" s="387"/>
      <c r="R554" s="387"/>
      <c r="S554" s="387"/>
      <c r="T554" s="388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x14ac:dyDescent="0.2">
      <c r="A555" s="406"/>
      <c r="B555" s="400"/>
      <c r="C555" s="400"/>
      <c r="D555" s="400"/>
      <c r="E555" s="400"/>
      <c r="F555" s="400"/>
      <c r="G555" s="400"/>
      <c r="H555" s="400"/>
      <c r="I555" s="400"/>
      <c r="J555" s="400"/>
      <c r="K555" s="400"/>
      <c r="L555" s="400"/>
      <c r="M555" s="400"/>
      <c r="N555" s="400"/>
      <c r="O555" s="407"/>
      <c r="P555" s="396" t="s">
        <v>69</v>
      </c>
      <c r="Q555" s="397"/>
      <c r="R555" s="397"/>
      <c r="S555" s="397"/>
      <c r="T555" s="397"/>
      <c r="U555" s="397"/>
      <c r="V555" s="398"/>
      <c r="W555" s="37" t="s">
        <v>70</v>
      </c>
      <c r="X555" s="384">
        <f>IFERROR(X548/H548,"0")+IFERROR(X549/H549,"0")+IFERROR(X550/H550,"0")+IFERROR(X551/H551,"0")+IFERROR(X552/H552,"0")+IFERROR(X553/H553,"0")+IFERROR(X554/H554,"0")</f>
        <v>0</v>
      </c>
      <c r="Y555" s="384">
        <f>IFERROR(Y548/H548,"0")+IFERROR(Y549/H549,"0")+IFERROR(Y550/H550,"0")+IFERROR(Y551/H551,"0")+IFERROR(Y552/H552,"0")+IFERROR(Y553/H553,"0")+IFERROR(Y554/H554,"0")</f>
        <v>0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385"/>
      <c r="AB555" s="385"/>
      <c r="AC555" s="385"/>
    </row>
    <row r="556" spans="1:68" x14ac:dyDescent="0.2">
      <c r="A556" s="400"/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00"/>
      <c r="O556" s="407"/>
      <c r="P556" s="396" t="s">
        <v>69</v>
      </c>
      <c r="Q556" s="397"/>
      <c r="R556" s="397"/>
      <c r="S556" s="397"/>
      <c r="T556" s="397"/>
      <c r="U556" s="397"/>
      <c r="V556" s="398"/>
      <c r="W556" s="37" t="s">
        <v>68</v>
      </c>
      <c r="X556" s="384">
        <f>IFERROR(SUM(X548:X554),"0")</f>
        <v>0</v>
      </c>
      <c r="Y556" s="384">
        <f>IFERROR(SUM(Y548:Y554),"0")</f>
        <v>0</v>
      </c>
      <c r="Z556" s="37"/>
      <c r="AA556" s="385"/>
      <c r="AB556" s="385"/>
      <c r="AC556" s="385"/>
    </row>
    <row r="557" spans="1:68" ht="14.25" customHeight="1" x14ac:dyDescent="0.25">
      <c r="A557" s="399" t="s">
        <v>151</v>
      </c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00"/>
      <c r="O557" s="400"/>
      <c r="P557" s="400"/>
      <c r="Q557" s="400"/>
      <c r="R557" s="400"/>
      <c r="S557" s="400"/>
      <c r="T557" s="400"/>
      <c r="U557" s="400"/>
      <c r="V557" s="400"/>
      <c r="W557" s="400"/>
      <c r="X557" s="400"/>
      <c r="Y557" s="400"/>
      <c r="Z557" s="400"/>
      <c r="AA557" s="374"/>
      <c r="AB557" s="374"/>
      <c r="AC557" s="374"/>
    </row>
    <row r="558" spans="1:68" ht="16.5" customHeight="1" x14ac:dyDescent="0.25">
      <c r="A558" s="54" t="s">
        <v>736</v>
      </c>
      <c r="B558" s="54" t="s">
        <v>737</v>
      </c>
      <c r="C558" s="31">
        <v>4301020269</v>
      </c>
      <c r="D558" s="389">
        <v>4640242180519</v>
      </c>
      <c r="E558" s="390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03" t="s">
        <v>738</v>
      </c>
      <c r="Q558" s="387"/>
      <c r="R558" s="387"/>
      <c r="S558" s="387"/>
      <c r="T558" s="388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739</v>
      </c>
      <c r="B559" s="54" t="s">
        <v>740</v>
      </c>
      <c r="C559" s="31">
        <v>4301020260</v>
      </c>
      <c r="D559" s="389">
        <v>4640242180526</v>
      </c>
      <c r="E559" s="390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37" t="s">
        <v>741</v>
      </c>
      <c r="Q559" s="387"/>
      <c r="R559" s="387"/>
      <c r="S559" s="387"/>
      <c r="T559" s="388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742</v>
      </c>
      <c r="B560" s="54" t="s">
        <v>743</v>
      </c>
      <c r="C560" s="31">
        <v>4301020309</v>
      </c>
      <c r="D560" s="389">
        <v>4640242180090</v>
      </c>
      <c r="E560" s="390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0" t="s">
        <v>744</v>
      </c>
      <c r="Q560" s="387"/>
      <c r="R560" s="387"/>
      <c r="S560" s="387"/>
      <c r="T560" s="388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customHeight="1" x14ac:dyDescent="0.25">
      <c r="A561" s="54" t="s">
        <v>745</v>
      </c>
      <c r="B561" s="54" t="s">
        <v>746</v>
      </c>
      <c r="C561" s="31">
        <v>4301020295</v>
      </c>
      <c r="D561" s="389">
        <v>4640242181363</v>
      </c>
      <c r="E561" s="390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643" t="s">
        <v>747</v>
      </c>
      <c r="Q561" s="387"/>
      <c r="R561" s="387"/>
      <c r="S561" s="387"/>
      <c r="T561" s="388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06"/>
      <c r="B562" s="400"/>
      <c r="C562" s="400"/>
      <c r="D562" s="400"/>
      <c r="E562" s="400"/>
      <c r="F562" s="400"/>
      <c r="G562" s="400"/>
      <c r="H562" s="400"/>
      <c r="I562" s="400"/>
      <c r="J562" s="400"/>
      <c r="K562" s="400"/>
      <c r="L562" s="400"/>
      <c r="M562" s="400"/>
      <c r="N562" s="400"/>
      <c r="O562" s="407"/>
      <c r="P562" s="396" t="s">
        <v>69</v>
      </c>
      <c r="Q562" s="397"/>
      <c r="R562" s="397"/>
      <c r="S562" s="397"/>
      <c r="T562" s="397"/>
      <c r="U562" s="397"/>
      <c r="V562" s="398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x14ac:dyDescent="0.2">
      <c r="A563" s="400"/>
      <c r="B563" s="400"/>
      <c r="C563" s="400"/>
      <c r="D563" s="400"/>
      <c r="E563" s="400"/>
      <c r="F563" s="400"/>
      <c r="G563" s="400"/>
      <c r="H563" s="400"/>
      <c r="I563" s="400"/>
      <c r="J563" s="400"/>
      <c r="K563" s="400"/>
      <c r="L563" s="400"/>
      <c r="M563" s="400"/>
      <c r="N563" s="400"/>
      <c r="O563" s="407"/>
      <c r="P563" s="396" t="s">
        <v>69</v>
      </c>
      <c r="Q563" s="397"/>
      <c r="R563" s="397"/>
      <c r="S563" s="397"/>
      <c r="T563" s="397"/>
      <c r="U563" s="397"/>
      <c r="V563" s="398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customHeight="1" x14ac:dyDescent="0.25">
      <c r="A564" s="399" t="s">
        <v>63</v>
      </c>
      <c r="B564" s="400"/>
      <c r="C564" s="400"/>
      <c r="D564" s="400"/>
      <c r="E564" s="400"/>
      <c r="F564" s="400"/>
      <c r="G564" s="400"/>
      <c r="H564" s="400"/>
      <c r="I564" s="400"/>
      <c r="J564" s="400"/>
      <c r="K564" s="400"/>
      <c r="L564" s="400"/>
      <c r="M564" s="400"/>
      <c r="N564" s="400"/>
      <c r="O564" s="400"/>
      <c r="P564" s="400"/>
      <c r="Q564" s="400"/>
      <c r="R564" s="400"/>
      <c r="S564" s="400"/>
      <c r="T564" s="400"/>
      <c r="U564" s="400"/>
      <c r="V564" s="400"/>
      <c r="W564" s="400"/>
      <c r="X564" s="400"/>
      <c r="Y564" s="400"/>
      <c r="Z564" s="400"/>
      <c r="AA564" s="374"/>
      <c r="AB564" s="374"/>
      <c r="AC564" s="374"/>
    </row>
    <row r="565" spans="1:68" ht="27" customHeight="1" x14ac:dyDescent="0.25">
      <c r="A565" s="54" t="s">
        <v>748</v>
      </c>
      <c r="B565" s="54" t="s">
        <v>749</v>
      </c>
      <c r="C565" s="31">
        <v>4301031289</v>
      </c>
      <c r="D565" s="389">
        <v>4640242181615</v>
      </c>
      <c r="E565" s="390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750</v>
      </c>
      <c r="Q565" s="387"/>
      <c r="R565" s="387"/>
      <c r="S565" s="387"/>
      <c r="T565" s="388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customHeight="1" x14ac:dyDescent="0.25">
      <c r="A566" s="54" t="s">
        <v>751</v>
      </c>
      <c r="B566" s="54" t="s">
        <v>752</v>
      </c>
      <c r="C566" s="31">
        <v>4301031285</v>
      </c>
      <c r="D566" s="389">
        <v>4640242181639</v>
      </c>
      <c r="E566" s="390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4" t="s">
        <v>753</v>
      </c>
      <c r="Q566" s="387"/>
      <c r="R566" s="387"/>
      <c r="S566" s="387"/>
      <c r="T566" s="388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754</v>
      </c>
      <c r="B567" s="54" t="s">
        <v>755</v>
      </c>
      <c r="C567" s="31">
        <v>4301031287</v>
      </c>
      <c r="D567" s="389">
        <v>4640242181622</v>
      </c>
      <c r="E567" s="390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4" t="s">
        <v>756</v>
      </c>
      <c r="Q567" s="387"/>
      <c r="R567" s="387"/>
      <c r="S567" s="387"/>
      <c r="T567" s="388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757</v>
      </c>
      <c r="B568" s="54" t="s">
        <v>758</v>
      </c>
      <c r="C568" s="31">
        <v>4301031280</v>
      </c>
      <c r="D568" s="389">
        <v>4640242180816</v>
      </c>
      <c r="E568" s="390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5" t="s">
        <v>759</v>
      </c>
      <c r="Q568" s="387"/>
      <c r="R568" s="387"/>
      <c r="S568" s="387"/>
      <c r="T568" s="388"/>
      <c r="U568" s="34"/>
      <c r="V568" s="34"/>
      <c r="W568" s="35" t="s">
        <v>68</v>
      </c>
      <c r="X568" s="382">
        <v>0</v>
      </c>
      <c r="Y568" s="383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customHeight="1" x14ac:dyDescent="0.25">
      <c r="A569" s="54" t="s">
        <v>760</v>
      </c>
      <c r="B569" s="54" t="s">
        <v>761</v>
      </c>
      <c r="C569" s="31">
        <v>4301031244</v>
      </c>
      <c r="D569" s="389">
        <v>4640242180595</v>
      </c>
      <c r="E569" s="390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678" t="s">
        <v>762</v>
      </c>
      <c r="Q569" s="387"/>
      <c r="R569" s="387"/>
      <c r="S569" s="387"/>
      <c r="T569" s="388"/>
      <c r="U569" s="34"/>
      <c r="V569" s="34"/>
      <c r="W569" s="35" t="s">
        <v>68</v>
      </c>
      <c r="X569" s="382">
        <v>0</v>
      </c>
      <c r="Y569" s="383">
        <f t="shared" si="94"/>
        <v>0</v>
      </c>
      <c r="Z569" s="36" t="str">
        <f>IFERROR(IF(Y569=0,"",ROUNDUP(Y569/H569,0)*0.00753),"")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ht="27" customHeight="1" x14ac:dyDescent="0.25">
      <c r="A570" s="54" t="s">
        <v>763</v>
      </c>
      <c r="B570" s="54" t="s">
        <v>764</v>
      </c>
      <c r="C570" s="31">
        <v>4301031200</v>
      </c>
      <c r="D570" s="389">
        <v>4640242180489</v>
      </c>
      <c r="E570" s="390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3" t="s">
        <v>765</v>
      </c>
      <c r="Q570" s="387"/>
      <c r="R570" s="387"/>
      <c r="S570" s="387"/>
      <c r="T570" s="388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x14ac:dyDescent="0.2">
      <c r="A571" s="406"/>
      <c r="B571" s="400"/>
      <c r="C571" s="400"/>
      <c r="D571" s="400"/>
      <c r="E571" s="400"/>
      <c r="F571" s="400"/>
      <c r="G571" s="400"/>
      <c r="H571" s="400"/>
      <c r="I571" s="400"/>
      <c r="J571" s="400"/>
      <c r="K571" s="400"/>
      <c r="L571" s="400"/>
      <c r="M571" s="400"/>
      <c r="N571" s="400"/>
      <c r="O571" s="407"/>
      <c r="P571" s="396" t="s">
        <v>69</v>
      </c>
      <c r="Q571" s="397"/>
      <c r="R571" s="397"/>
      <c r="S571" s="397"/>
      <c r="T571" s="397"/>
      <c r="U571" s="397"/>
      <c r="V571" s="398"/>
      <c r="W571" s="37" t="s">
        <v>70</v>
      </c>
      <c r="X571" s="384">
        <f>IFERROR(X565/H565,"0")+IFERROR(X566/H566,"0")+IFERROR(X567/H567,"0")+IFERROR(X568/H568,"0")+IFERROR(X569/H569,"0")+IFERROR(X570/H570,"0")</f>
        <v>0</v>
      </c>
      <c r="Y571" s="384">
        <f>IFERROR(Y565/H565,"0")+IFERROR(Y566/H566,"0")+IFERROR(Y567/H567,"0")+IFERROR(Y568/H568,"0")+IFERROR(Y569/H569,"0")+IFERROR(Y570/H570,"0")</f>
        <v>0</v>
      </c>
      <c r="Z571" s="384">
        <f>IFERROR(IF(Z565="",0,Z565),"0")+IFERROR(IF(Z566="",0,Z566),"0")+IFERROR(IF(Z567="",0,Z567),"0")+IFERROR(IF(Z568="",0,Z568),"0")+IFERROR(IF(Z569="",0,Z569),"0")+IFERROR(IF(Z570="",0,Z570),"0")</f>
        <v>0</v>
      </c>
      <c r="AA571" s="385"/>
      <c r="AB571" s="385"/>
      <c r="AC571" s="385"/>
    </row>
    <row r="572" spans="1:68" x14ac:dyDescent="0.2">
      <c r="A572" s="400"/>
      <c r="B572" s="400"/>
      <c r="C572" s="400"/>
      <c r="D572" s="400"/>
      <c r="E572" s="400"/>
      <c r="F572" s="400"/>
      <c r="G572" s="400"/>
      <c r="H572" s="400"/>
      <c r="I572" s="400"/>
      <c r="J572" s="400"/>
      <c r="K572" s="400"/>
      <c r="L572" s="400"/>
      <c r="M572" s="400"/>
      <c r="N572" s="400"/>
      <c r="O572" s="407"/>
      <c r="P572" s="396" t="s">
        <v>69</v>
      </c>
      <c r="Q572" s="397"/>
      <c r="R572" s="397"/>
      <c r="S572" s="397"/>
      <c r="T572" s="397"/>
      <c r="U572" s="397"/>
      <c r="V572" s="398"/>
      <c r="W572" s="37" t="s">
        <v>68</v>
      </c>
      <c r="X572" s="384">
        <f>IFERROR(SUM(X565:X570),"0")</f>
        <v>0</v>
      </c>
      <c r="Y572" s="384">
        <f>IFERROR(SUM(Y565:Y570),"0")</f>
        <v>0</v>
      </c>
      <c r="Z572" s="37"/>
      <c r="AA572" s="385"/>
      <c r="AB572" s="385"/>
      <c r="AC572" s="385"/>
    </row>
    <row r="573" spans="1:68" ht="14.25" customHeight="1" x14ac:dyDescent="0.25">
      <c r="A573" s="399" t="s">
        <v>71</v>
      </c>
      <c r="B573" s="400"/>
      <c r="C573" s="400"/>
      <c r="D573" s="400"/>
      <c r="E573" s="400"/>
      <c r="F573" s="400"/>
      <c r="G573" s="400"/>
      <c r="H573" s="400"/>
      <c r="I573" s="400"/>
      <c r="J573" s="400"/>
      <c r="K573" s="400"/>
      <c r="L573" s="400"/>
      <c r="M573" s="400"/>
      <c r="N573" s="400"/>
      <c r="O573" s="400"/>
      <c r="P573" s="400"/>
      <c r="Q573" s="400"/>
      <c r="R573" s="400"/>
      <c r="S573" s="400"/>
      <c r="T573" s="400"/>
      <c r="U573" s="400"/>
      <c r="V573" s="400"/>
      <c r="W573" s="400"/>
      <c r="X573" s="400"/>
      <c r="Y573" s="400"/>
      <c r="Z573" s="400"/>
      <c r="AA573" s="374"/>
      <c r="AB573" s="374"/>
      <c r="AC573" s="374"/>
    </row>
    <row r="574" spans="1:68" ht="27" customHeight="1" x14ac:dyDescent="0.25">
      <c r="A574" s="54" t="s">
        <v>766</v>
      </c>
      <c r="B574" s="54" t="s">
        <v>767</v>
      </c>
      <c r="C574" s="31">
        <v>4301051746</v>
      </c>
      <c r="D574" s="389">
        <v>4640242180533</v>
      </c>
      <c r="E574" s="390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40" t="s">
        <v>768</v>
      </c>
      <c r="Q574" s="387"/>
      <c r="R574" s="387"/>
      <c r="S574" s="387"/>
      <c r="T574" s="388"/>
      <c r="U574" s="34"/>
      <c r="V574" s="34"/>
      <c r="W574" s="35" t="s">
        <v>68</v>
      </c>
      <c r="X574" s="382">
        <v>0</v>
      </c>
      <c r="Y574" s="383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769</v>
      </c>
      <c r="B575" s="54" t="s">
        <v>770</v>
      </c>
      <c r="C575" s="31">
        <v>4301051510</v>
      </c>
      <c r="D575" s="389">
        <v>4640242180540</v>
      </c>
      <c r="E575" s="390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7"/>
      <c r="R575" s="387"/>
      <c r="S575" s="387"/>
      <c r="T575" s="388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406"/>
      <c r="B576" s="400"/>
      <c r="C576" s="400"/>
      <c r="D576" s="400"/>
      <c r="E576" s="400"/>
      <c r="F576" s="400"/>
      <c r="G576" s="400"/>
      <c r="H576" s="400"/>
      <c r="I576" s="400"/>
      <c r="J576" s="400"/>
      <c r="K576" s="400"/>
      <c r="L576" s="400"/>
      <c r="M576" s="400"/>
      <c r="N576" s="400"/>
      <c r="O576" s="407"/>
      <c r="P576" s="396" t="s">
        <v>69</v>
      </c>
      <c r="Q576" s="397"/>
      <c r="R576" s="397"/>
      <c r="S576" s="397"/>
      <c r="T576" s="397"/>
      <c r="U576" s="397"/>
      <c r="V576" s="398"/>
      <c r="W576" s="37" t="s">
        <v>70</v>
      </c>
      <c r="X576" s="384">
        <f>IFERROR(X574/H574,"0")+IFERROR(X575/H575,"0")</f>
        <v>0</v>
      </c>
      <c r="Y576" s="384">
        <f>IFERROR(Y574/H574,"0")+IFERROR(Y575/H575,"0")</f>
        <v>0</v>
      </c>
      <c r="Z576" s="384">
        <f>IFERROR(IF(Z574="",0,Z574),"0")+IFERROR(IF(Z575="",0,Z575),"0")</f>
        <v>0</v>
      </c>
      <c r="AA576" s="385"/>
      <c r="AB576" s="385"/>
      <c r="AC576" s="385"/>
    </row>
    <row r="577" spans="1:68" x14ac:dyDescent="0.2">
      <c r="A577" s="400"/>
      <c r="B577" s="400"/>
      <c r="C577" s="400"/>
      <c r="D577" s="400"/>
      <c r="E577" s="400"/>
      <c r="F577" s="400"/>
      <c r="G577" s="400"/>
      <c r="H577" s="400"/>
      <c r="I577" s="400"/>
      <c r="J577" s="400"/>
      <c r="K577" s="400"/>
      <c r="L577" s="400"/>
      <c r="M577" s="400"/>
      <c r="N577" s="400"/>
      <c r="O577" s="407"/>
      <c r="P577" s="396" t="s">
        <v>69</v>
      </c>
      <c r="Q577" s="397"/>
      <c r="R577" s="397"/>
      <c r="S577" s="397"/>
      <c r="T577" s="397"/>
      <c r="U577" s="397"/>
      <c r="V577" s="398"/>
      <c r="W577" s="37" t="s">
        <v>68</v>
      </c>
      <c r="X577" s="384">
        <f>IFERROR(SUM(X574:X575),"0")</f>
        <v>0</v>
      </c>
      <c r="Y577" s="384">
        <f>IFERROR(SUM(Y574:Y575),"0")</f>
        <v>0</v>
      </c>
      <c r="Z577" s="37"/>
      <c r="AA577" s="385"/>
      <c r="AB577" s="385"/>
      <c r="AC577" s="385"/>
    </row>
    <row r="578" spans="1:68" ht="14.25" customHeight="1" x14ac:dyDescent="0.25">
      <c r="A578" s="399" t="s">
        <v>181</v>
      </c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00"/>
      <c r="P578" s="400"/>
      <c r="Q578" s="400"/>
      <c r="R578" s="400"/>
      <c r="S578" s="400"/>
      <c r="T578" s="400"/>
      <c r="U578" s="400"/>
      <c r="V578" s="400"/>
      <c r="W578" s="400"/>
      <c r="X578" s="400"/>
      <c r="Y578" s="400"/>
      <c r="Z578" s="400"/>
      <c r="AA578" s="374"/>
      <c r="AB578" s="374"/>
      <c r="AC578" s="374"/>
    </row>
    <row r="579" spans="1:68" ht="27" customHeight="1" x14ac:dyDescent="0.25">
      <c r="A579" s="54" t="s">
        <v>772</v>
      </c>
      <c r="B579" s="54" t="s">
        <v>773</v>
      </c>
      <c r="C579" s="31">
        <v>4301060408</v>
      </c>
      <c r="D579" s="389">
        <v>4640242180120</v>
      </c>
      <c r="E579" s="390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45" t="s">
        <v>774</v>
      </c>
      <c r="Q579" s="387"/>
      <c r="R579" s="387"/>
      <c r="S579" s="387"/>
      <c r="T579" s="388"/>
      <c r="U579" s="34"/>
      <c r="V579" s="34"/>
      <c r="W579" s="35" t="s">
        <v>68</v>
      </c>
      <c r="X579" s="382">
        <v>0</v>
      </c>
      <c r="Y579" s="383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772</v>
      </c>
      <c r="B580" s="54" t="s">
        <v>775</v>
      </c>
      <c r="C580" s="31">
        <v>4301060354</v>
      </c>
      <c r="D580" s="389">
        <v>4640242180120</v>
      </c>
      <c r="E580" s="390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3" t="s">
        <v>776</v>
      </c>
      <c r="Q580" s="387"/>
      <c r="R580" s="387"/>
      <c r="S580" s="387"/>
      <c r="T580" s="388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777</v>
      </c>
      <c r="B581" s="54" t="s">
        <v>778</v>
      </c>
      <c r="C581" s="31">
        <v>4301060407</v>
      </c>
      <c r="D581" s="389">
        <v>4640242180137</v>
      </c>
      <c r="E581" s="390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572" t="s">
        <v>779</v>
      </c>
      <c r="Q581" s="387"/>
      <c r="R581" s="387"/>
      <c r="S581" s="387"/>
      <c r="T581" s="388"/>
      <c r="U581" s="34"/>
      <c r="V581" s="34"/>
      <c r="W581" s="35" t="s">
        <v>68</v>
      </c>
      <c r="X581" s="382">
        <v>0</v>
      </c>
      <c r="Y581" s="383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777</v>
      </c>
      <c r="B582" s="54" t="s">
        <v>780</v>
      </c>
      <c r="C582" s="31">
        <v>4301060355</v>
      </c>
      <c r="D582" s="389">
        <v>4640242180137</v>
      </c>
      <c r="E582" s="390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5" t="s">
        <v>781</v>
      </c>
      <c r="Q582" s="387"/>
      <c r="R582" s="387"/>
      <c r="S582" s="387"/>
      <c r="T582" s="388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06"/>
      <c r="B583" s="400"/>
      <c r="C583" s="400"/>
      <c r="D583" s="400"/>
      <c r="E583" s="400"/>
      <c r="F583" s="400"/>
      <c r="G583" s="400"/>
      <c r="H583" s="400"/>
      <c r="I583" s="400"/>
      <c r="J583" s="400"/>
      <c r="K583" s="400"/>
      <c r="L583" s="400"/>
      <c r="M583" s="400"/>
      <c r="N583" s="400"/>
      <c r="O583" s="407"/>
      <c r="P583" s="396" t="s">
        <v>69</v>
      </c>
      <c r="Q583" s="397"/>
      <c r="R583" s="397"/>
      <c r="S583" s="397"/>
      <c r="T583" s="397"/>
      <c r="U583" s="397"/>
      <c r="V583" s="398"/>
      <c r="W583" s="37" t="s">
        <v>70</v>
      </c>
      <c r="X583" s="384">
        <f>IFERROR(X579/H579,"0")+IFERROR(X580/H580,"0")+IFERROR(X581/H581,"0")+IFERROR(X582/H582,"0")</f>
        <v>0</v>
      </c>
      <c r="Y583" s="384">
        <f>IFERROR(Y579/H579,"0")+IFERROR(Y580/H580,"0")+IFERROR(Y581/H581,"0")+IFERROR(Y582/H582,"0")</f>
        <v>0</v>
      </c>
      <c r="Z583" s="384">
        <f>IFERROR(IF(Z579="",0,Z579),"0")+IFERROR(IF(Z580="",0,Z580),"0")+IFERROR(IF(Z581="",0,Z581),"0")+IFERROR(IF(Z582="",0,Z582),"0")</f>
        <v>0</v>
      </c>
      <c r="AA583" s="385"/>
      <c r="AB583" s="385"/>
      <c r="AC583" s="385"/>
    </row>
    <row r="584" spans="1:68" x14ac:dyDescent="0.2">
      <c r="A584" s="400"/>
      <c r="B584" s="400"/>
      <c r="C584" s="400"/>
      <c r="D584" s="400"/>
      <c r="E584" s="400"/>
      <c r="F584" s="400"/>
      <c r="G584" s="400"/>
      <c r="H584" s="400"/>
      <c r="I584" s="400"/>
      <c r="J584" s="400"/>
      <c r="K584" s="400"/>
      <c r="L584" s="400"/>
      <c r="M584" s="400"/>
      <c r="N584" s="400"/>
      <c r="O584" s="407"/>
      <c r="P584" s="396" t="s">
        <v>69</v>
      </c>
      <c r="Q584" s="397"/>
      <c r="R584" s="397"/>
      <c r="S584" s="397"/>
      <c r="T584" s="397"/>
      <c r="U584" s="397"/>
      <c r="V584" s="398"/>
      <c r="W584" s="37" t="s">
        <v>68</v>
      </c>
      <c r="X584" s="384">
        <f>IFERROR(SUM(X579:X582),"0")</f>
        <v>0</v>
      </c>
      <c r="Y584" s="384">
        <f>IFERROR(SUM(Y579:Y582),"0")</f>
        <v>0</v>
      </c>
      <c r="Z584" s="37"/>
      <c r="AA584" s="385"/>
      <c r="AB584" s="385"/>
      <c r="AC584" s="385"/>
    </row>
    <row r="585" spans="1:68" ht="16.5" customHeight="1" x14ac:dyDescent="0.25">
      <c r="A585" s="469" t="s">
        <v>782</v>
      </c>
      <c r="B585" s="400"/>
      <c r="C585" s="400"/>
      <c r="D585" s="400"/>
      <c r="E585" s="400"/>
      <c r="F585" s="400"/>
      <c r="G585" s="400"/>
      <c r="H585" s="400"/>
      <c r="I585" s="400"/>
      <c r="J585" s="400"/>
      <c r="K585" s="400"/>
      <c r="L585" s="400"/>
      <c r="M585" s="400"/>
      <c r="N585" s="400"/>
      <c r="O585" s="400"/>
      <c r="P585" s="400"/>
      <c r="Q585" s="400"/>
      <c r="R585" s="400"/>
      <c r="S585" s="400"/>
      <c r="T585" s="400"/>
      <c r="U585" s="400"/>
      <c r="V585" s="400"/>
      <c r="W585" s="400"/>
      <c r="X585" s="400"/>
      <c r="Y585" s="400"/>
      <c r="Z585" s="400"/>
      <c r="AA585" s="376"/>
      <c r="AB585" s="376"/>
      <c r="AC585" s="376"/>
    </row>
    <row r="586" spans="1:68" ht="14.25" customHeight="1" x14ac:dyDescent="0.25">
      <c r="A586" s="399" t="s">
        <v>110</v>
      </c>
      <c r="B586" s="400"/>
      <c r="C586" s="400"/>
      <c r="D586" s="400"/>
      <c r="E586" s="400"/>
      <c r="F586" s="400"/>
      <c r="G586" s="400"/>
      <c r="H586" s="400"/>
      <c r="I586" s="400"/>
      <c r="J586" s="400"/>
      <c r="K586" s="400"/>
      <c r="L586" s="400"/>
      <c r="M586" s="400"/>
      <c r="N586" s="400"/>
      <c r="O586" s="400"/>
      <c r="P586" s="400"/>
      <c r="Q586" s="400"/>
      <c r="R586" s="400"/>
      <c r="S586" s="400"/>
      <c r="T586" s="400"/>
      <c r="U586" s="400"/>
      <c r="V586" s="400"/>
      <c r="W586" s="400"/>
      <c r="X586" s="400"/>
      <c r="Y586" s="400"/>
      <c r="Z586" s="400"/>
      <c r="AA586" s="374"/>
      <c r="AB586" s="374"/>
      <c r="AC586" s="374"/>
    </row>
    <row r="587" spans="1:68" ht="27" customHeight="1" x14ac:dyDescent="0.25">
      <c r="A587" s="54" t="s">
        <v>783</v>
      </c>
      <c r="B587" s="54" t="s">
        <v>784</v>
      </c>
      <c r="C587" s="31">
        <v>4301011951</v>
      </c>
      <c r="D587" s="389">
        <v>4640242180045</v>
      </c>
      <c r="E587" s="390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62" t="s">
        <v>785</v>
      </c>
      <c r="Q587" s="387"/>
      <c r="R587" s="387"/>
      <c r="S587" s="387"/>
      <c r="T587" s="388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786</v>
      </c>
      <c r="B588" s="54" t="s">
        <v>787</v>
      </c>
      <c r="C588" s="31">
        <v>4301011950</v>
      </c>
      <c r="D588" s="389">
        <v>4640242180601</v>
      </c>
      <c r="E588" s="390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6" t="s">
        <v>788</v>
      </c>
      <c r="Q588" s="387"/>
      <c r="R588" s="387"/>
      <c r="S588" s="387"/>
      <c r="T588" s="388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406"/>
      <c r="B589" s="400"/>
      <c r="C589" s="400"/>
      <c r="D589" s="400"/>
      <c r="E589" s="400"/>
      <c r="F589" s="400"/>
      <c r="G589" s="400"/>
      <c r="H589" s="400"/>
      <c r="I589" s="400"/>
      <c r="J589" s="400"/>
      <c r="K589" s="400"/>
      <c r="L589" s="400"/>
      <c r="M589" s="400"/>
      <c r="N589" s="400"/>
      <c r="O589" s="407"/>
      <c r="P589" s="396" t="s">
        <v>69</v>
      </c>
      <c r="Q589" s="397"/>
      <c r="R589" s="397"/>
      <c r="S589" s="397"/>
      <c r="T589" s="397"/>
      <c r="U589" s="397"/>
      <c r="V589" s="398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x14ac:dyDescent="0.2">
      <c r="A590" s="400"/>
      <c r="B590" s="400"/>
      <c r="C590" s="400"/>
      <c r="D590" s="400"/>
      <c r="E590" s="400"/>
      <c r="F590" s="400"/>
      <c r="G590" s="400"/>
      <c r="H590" s="400"/>
      <c r="I590" s="400"/>
      <c r="J590" s="400"/>
      <c r="K590" s="400"/>
      <c r="L590" s="400"/>
      <c r="M590" s="400"/>
      <c r="N590" s="400"/>
      <c r="O590" s="407"/>
      <c r="P590" s="396" t="s">
        <v>69</v>
      </c>
      <c r="Q590" s="397"/>
      <c r="R590" s="397"/>
      <c r="S590" s="397"/>
      <c r="T590" s="397"/>
      <c r="U590" s="397"/>
      <c r="V590" s="398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customHeight="1" x14ac:dyDescent="0.25">
      <c r="A591" s="399" t="s">
        <v>151</v>
      </c>
      <c r="B591" s="400"/>
      <c r="C591" s="400"/>
      <c r="D591" s="400"/>
      <c r="E591" s="400"/>
      <c r="F591" s="400"/>
      <c r="G591" s="400"/>
      <c r="H591" s="400"/>
      <c r="I591" s="400"/>
      <c r="J591" s="400"/>
      <c r="K591" s="400"/>
      <c r="L591" s="400"/>
      <c r="M591" s="400"/>
      <c r="N591" s="400"/>
      <c r="O591" s="400"/>
      <c r="P591" s="400"/>
      <c r="Q591" s="400"/>
      <c r="R591" s="400"/>
      <c r="S591" s="400"/>
      <c r="T591" s="400"/>
      <c r="U591" s="400"/>
      <c r="V591" s="400"/>
      <c r="W591" s="400"/>
      <c r="X591" s="400"/>
      <c r="Y591" s="400"/>
      <c r="Z591" s="400"/>
      <c r="AA591" s="374"/>
      <c r="AB591" s="374"/>
      <c r="AC591" s="374"/>
    </row>
    <row r="592" spans="1:68" ht="27" customHeight="1" x14ac:dyDescent="0.25">
      <c r="A592" s="54" t="s">
        <v>789</v>
      </c>
      <c r="B592" s="54" t="s">
        <v>790</v>
      </c>
      <c r="C592" s="31">
        <v>4301020314</v>
      </c>
      <c r="D592" s="389">
        <v>4640242180090</v>
      </c>
      <c r="E592" s="390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50" t="s">
        <v>791</v>
      </c>
      <c r="Q592" s="387"/>
      <c r="R592" s="387"/>
      <c r="S592" s="387"/>
      <c r="T592" s="388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406"/>
      <c r="B593" s="400"/>
      <c r="C593" s="400"/>
      <c r="D593" s="400"/>
      <c r="E593" s="400"/>
      <c r="F593" s="400"/>
      <c r="G593" s="400"/>
      <c r="H593" s="400"/>
      <c r="I593" s="400"/>
      <c r="J593" s="400"/>
      <c r="K593" s="400"/>
      <c r="L593" s="400"/>
      <c r="M593" s="400"/>
      <c r="N593" s="400"/>
      <c r="O593" s="407"/>
      <c r="P593" s="396" t="s">
        <v>69</v>
      </c>
      <c r="Q593" s="397"/>
      <c r="R593" s="397"/>
      <c r="S593" s="397"/>
      <c r="T593" s="397"/>
      <c r="U593" s="397"/>
      <c r="V593" s="398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x14ac:dyDescent="0.2">
      <c r="A594" s="400"/>
      <c r="B594" s="400"/>
      <c r="C594" s="400"/>
      <c r="D594" s="400"/>
      <c r="E594" s="400"/>
      <c r="F594" s="400"/>
      <c r="G594" s="400"/>
      <c r="H594" s="400"/>
      <c r="I594" s="400"/>
      <c r="J594" s="400"/>
      <c r="K594" s="400"/>
      <c r="L594" s="400"/>
      <c r="M594" s="400"/>
      <c r="N594" s="400"/>
      <c r="O594" s="407"/>
      <c r="P594" s="396" t="s">
        <v>69</v>
      </c>
      <c r="Q594" s="397"/>
      <c r="R594" s="397"/>
      <c r="S594" s="397"/>
      <c r="T594" s="397"/>
      <c r="U594" s="397"/>
      <c r="V594" s="398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customHeight="1" x14ac:dyDescent="0.25">
      <c r="A595" s="399" t="s">
        <v>63</v>
      </c>
      <c r="B595" s="400"/>
      <c r="C595" s="400"/>
      <c r="D595" s="400"/>
      <c r="E595" s="400"/>
      <c r="F595" s="400"/>
      <c r="G595" s="400"/>
      <c r="H595" s="400"/>
      <c r="I595" s="400"/>
      <c r="J595" s="400"/>
      <c r="K595" s="400"/>
      <c r="L595" s="400"/>
      <c r="M595" s="400"/>
      <c r="N595" s="400"/>
      <c r="O595" s="400"/>
      <c r="P595" s="400"/>
      <c r="Q595" s="400"/>
      <c r="R595" s="400"/>
      <c r="S595" s="400"/>
      <c r="T595" s="400"/>
      <c r="U595" s="400"/>
      <c r="V595" s="400"/>
      <c r="W595" s="400"/>
      <c r="X595" s="400"/>
      <c r="Y595" s="400"/>
      <c r="Z595" s="400"/>
      <c r="AA595" s="374"/>
      <c r="AB595" s="374"/>
      <c r="AC595" s="374"/>
    </row>
    <row r="596" spans="1:68" ht="27" customHeight="1" x14ac:dyDescent="0.25">
      <c r="A596" s="54" t="s">
        <v>792</v>
      </c>
      <c r="B596" s="54" t="s">
        <v>793</v>
      </c>
      <c r="C596" s="31">
        <v>4301031321</v>
      </c>
      <c r="D596" s="389">
        <v>4640242180076</v>
      </c>
      <c r="E596" s="390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3" t="s">
        <v>794</v>
      </c>
      <c r="Q596" s="387"/>
      <c r="R596" s="387"/>
      <c r="S596" s="387"/>
      <c r="T596" s="388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406"/>
      <c r="B597" s="400"/>
      <c r="C597" s="400"/>
      <c r="D597" s="400"/>
      <c r="E597" s="400"/>
      <c r="F597" s="400"/>
      <c r="G597" s="400"/>
      <c r="H597" s="400"/>
      <c r="I597" s="400"/>
      <c r="J597" s="400"/>
      <c r="K597" s="400"/>
      <c r="L597" s="400"/>
      <c r="M597" s="400"/>
      <c r="N597" s="400"/>
      <c r="O597" s="407"/>
      <c r="P597" s="396" t="s">
        <v>69</v>
      </c>
      <c r="Q597" s="397"/>
      <c r="R597" s="397"/>
      <c r="S597" s="397"/>
      <c r="T597" s="397"/>
      <c r="U597" s="397"/>
      <c r="V597" s="398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x14ac:dyDescent="0.2">
      <c r="A598" s="400"/>
      <c r="B598" s="400"/>
      <c r="C598" s="400"/>
      <c r="D598" s="400"/>
      <c r="E598" s="400"/>
      <c r="F598" s="400"/>
      <c r="G598" s="400"/>
      <c r="H598" s="400"/>
      <c r="I598" s="400"/>
      <c r="J598" s="400"/>
      <c r="K598" s="400"/>
      <c r="L598" s="400"/>
      <c r="M598" s="400"/>
      <c r="N598" s="400"/>
      <c r="O598" s="407"/>
      <c r="P598" s="396" t="s">
        <v>69</v>
      </c>
      <c r="Q598" s="397"/>
      <c r="R598" s="397"/>
      <c r="S598" s="397"/>
      <c r="T598" s="397"/>
      <c r="U598" s="397"/>
      <c r="V598" s="398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customHeight="1" x14ac:dyDescent="0.25">
      <c r="A599" s="399" t="s">
        <v>71</v>
      </c>
      <c r="B599" s="400"/>
      <c r="C599" s="400"/>
      <c r="D599" s="400"/>
      <c r="E599" s="400"/>
      <c r="F599" s="400"/>
      <c r="G599" s="400"/>
      <c r="H599" s="400"/>
      <c r="I599" s="400"/>
      <c r="J599" s="400"/>
      <c r="K599" s="400"/>
      <c r="L599" s="400"/>
      <c r="M599" s="400"/>
      <c r="N599" s="400"/>
      <c r="O599" s="400"/>
      <c r="P599" s="400"/>
      <c r="Q599" s="400"/>
      <c r="R599" s="400"/>
      <c r="S599" s="400"/>
      <c r="T599" s="400"/>
      <c r="U599" s="400"/>
      <c r="V599" s="400"/>
      <c r="W599" s="400"/>
      <c r="X599" s="400"/>
      <c r="Y599" s="400"/>
      <c r="Z599" s="400"/>
      <c r="AA599" s="374"/>
      <c r="AB599" s="374"/>
      <c r="AC599" s="374"/>
    </row>
    <row r="600" spans="1:68" ht="27" customHeight="1" x14ac:dyDescent="0.25">
      <c r="A600" s="54" t="s">
        <v>795</v>
      </c>
      <c r="B600" s="54" t="s">
        <v>796</v>
      </c>
      <c r="C600" s="31">
        <v>4301051780</v>
      </c>
      <c r="D600" s="389">
        <v>4640242180106</v>
      </c>
      <c r="E600" s="390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95" t="s">
        <v>797</v>
      </c>
      <c r="Q600" s="387"/>
      <c r="R600" s="387"/>
      <c r="S600" s="387"/>
      <c r="T600" s="388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406"/>
      <c r="B601" s="400"/>
      <c r="C601" s="400"/>
      <c r="D601" s="400"/>
      <c r="E601" s="400"/>
      <c r="F601" s="400"/>
      <c r="G601" s="400"/>
      <c r="H601" s="400"/>
      <c r="I601" s="400"/>
      <c r="J601" s="400"/>
      <c r="K601" s="400"/>
      <c r="L601" s="400"/>
      <c r="M601" s="400"/>
      <c r="N601" s="400"/>
      <c r="O601" s="407"/>
      <c r="P601" s="396" t="s">
        <v>69</v>
      </c>
      <c r="Q601" s="397"/>
      <c r="R601" s="397"/>
      <c r="S601" s="397"/>
      <c r="T601" s="397"/>
      <c r="U601" s="397"/>
      <c r="V601" s="398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x14ac:dyDescent="0.2">
      <c r="A602" s="400"/>
      <c r="B602" s="400"/>
      <c r="C602" s="400"/>
      <c r="D602" s="400"/>
      <c r="E602" s="400"/>
      <c r="F602" s="400"/>
      <c r="G602" s="400"/>
      <c r="H602" s="400"/>
      <c r="I602" s="400"/>
      <c r="J602" s="400"/>
      <c r="K602" s="400"/>
      <c r="L602" s="400"/>
      <c r="M602" s="400"/>
      <c r="N602" s="400"/>
      <c r="O602" s="407"/>
      <c r="P602" s="396" t="s">
        <v>69</v>
      </c>
      <c r="Q602" s="397"/>
      <c r="R602" s="397"/>
      <c r="S602" s="397"/>
      <c r="T602" s="397"/>
      <c r="U602" s="397"/>
      <c r="V602" s="398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68"/>
      <c r="B603" s="400"/>
      <c r="C603" s="400"/>
      <c r="D603" s="400"/>
      <c r="E603" s="400"/>
      <c r="F603" s="400"/>
      <c r="G603" s="400"/>
      <c r="H603" s="400"/>
      <c r="I603" s="400"/>
      <c r="J603" s="400"/>
      <c r="K603" s="400"/>
      <c r="L603" s="400"/>
      <c r="M603" s="400"/>
      <c r="N603" s="400"/>
      <c r="O603" s="580"/>
      <c r="P603" s="474" t="s">
        <v>798</v>
      </c>
      <c r="Q603" s="475"/>
      <c r="R603" s="475"/>
      <c r="S603" s="475"/>
      <c r="T603" s="475"/>
      <c r="U603" s="475"/>
      <c r="V603" s="476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3954.9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4071.52</v>
      </c>
      <c r="Z603" s="37"/>
      <c r="AA603" s="385"/>
      <c r="AB603" s="385"/>
      <c r="AC603" s="385"/>
    </row>
    <row r="604" spans="1:68" x14ac:dyDescent="0.2">
      <c r="A604" s="400"/>
      <c r="B604" s="400"/>
      <c r="C604" s="400"/>
      <c r="D604" s="400"/>
      <c r="E604" s="400"/>
      <c r="F604" s="400"/>
      <c r="G604" s="400"/>
      <c r="H604" s="400"/>
      <c r="I604" s="400"/>
      <c r="J604" s="400"/>
      <c r="K604" s="400"/>
      <c r="L604" s="400"/>
      <c r="M604" s="400"/>
      <c r="N604" s="400"/>
      <c r="O604" s="580"/>
      <c r="P604" s="474" t="s">
        <v>799</v>
      </c>
      <c r="Q604" s="475"/>
      <c r="R604" s="475"/>
      <c r="S604" s="475"/>
      <c r="T604" s="475"/>
      <c r="U604" s="475"/>
      <c r="V604" s="476"/>
      <c r="W604" s="37" t="s">
        <v>68</v>
      </c>
      <c r="X604" s="384">
        <f>IFERROR(SUM(BM22:BM600),"0")</f>
        <v>4150.9350655889011</v>
      </c>
      <c r="Y604" s="384">
        <f>IFERROR(SUM(BN22:BN600),"0")</f>
        <v>4274.3899999999994</v>
      </c>
      <c r="Z604" s="37"/>
      <c r="AA604" s="385"/>
      <c r="AB604" s="385"/>
      <c r="AC604" s="385"/>
    </row>
    <row r="605" spans="1:68" x14ac:dyDescent="0.2">
      <c r="A605" s="400"/>
      <c r="B605" s="400"/>
      <c r="C605" s="400"/>
      <c r="D605" s="400"/>
      <c r="E605" s="400"/>
      <c r="F605" s="400"/>
      <c r="G605" s="400"/>
      <c r="H605" s="400"/>
      <c r="I605" s="400"/>
      <c r="J605" s="400"/>
      <c r="K605" s="400"/>
      <c r="L605" s="400"/>
      <c r="M605" s="400"/>
      <c r="N605" s="400"/>
      <c r="O605" s="580"/>
      <c r="P605" s="474" t="s">
        <v>800</v>
      </c>
      <c r="Q605" s="475"/>
      <c r="R605" s="475"/>
      <c r="S605" s="475"/>
      <c r="T605" s="475"/>
      <c r="U605" s="475"/>
      <c r="V605" s="476"/>
      <c r="W605" s="37" t="s">
        <v>801</v>
      </c>
      <c r="X605" s="38">
        <f>ROUNDUP(SUM(BO22:BO600),0)</f>
        <v>7</v>
      </c>
      <c r="Y605" s="38">
        <f>ROUNDUP(SUM(BP22:BP600),0)</f>
        <v>8</v>
      </c>
      <c r="Z605" s="37"/>
      <c r="AA605" s="385"/>
      <c r="AB605" s="385"/>
      <c r="AC605" s="385"/>
    </row>
    <row r="606" spans="1:68" x14ac:dyDescent="0.2">
      <c r="A606" s="400"/>
      <c r="B606" s="400"/>
      <c r="C606" s="400"/>
      <c r="D606" s="400"/>
      <c r="E606" s="400"/>
      <c r="F606" s="400"/>
      <c r="G606" s="400"/>
      <c r="H606" s="400"/>
      <c r="I606" s="400"/>
      <c r="J606" s="400"/>
      <c r="K606" s="400"/>
      <c r="L606" s="400"/>
      <c r="M606" s="400"/>
      <c r="N606" s="400"/>
      <c r="O606" s="580"/>
      <c r="P606" s="474" t="s">
        <v>802</v>
      </c>
      <c r="Q606" s="475"/>
      <c r="R606" s="475"/>
      <c r="S606" s="475"/>
      <c r="T606" s="475"/>
      <c r="U606" s="475"/>
      <c r="V606" s="476"/>
      <c r="W606" s="37" t="s">
        <v>68</v>
      </c>
      <c r="X606" s="384">
        <f>GrossWeightTotal+PalletQtyTotal*25</f>
        <v>4325.9350655889011</v>
      </c>
      <c r="Y606" s="384">
        <f>GrossWeightTotalR+PalletQtyTotalR*25</f>
        <v>4474.3899999999994</v>
      </c>
      <c r="Z606" s="37"/>
      <c r="AA606" s="385"/>
      <c r="AB606" s="385"/>
      <c r="AC606" s="385"/>
    </row>
    <row r="607" spans="1:68" x14ac:dyDescent="0.2">
      <c r="A607" s="400"/>
      <c r="B607" s="400"/>
      <c r="C607" s="400"/>
      <c r="D607" s="400"/>
      <c r="E607" s="400"/>
      <c r="F607" s="400"/>
      <c r="G607" s="400"/>
      <c r="H607" s="400"/>
      <c r="I607" s="400"/>
      <c r="J607" s="400"/>
      <c r="K607" s="400"/>
      <c r="L607" s="400"/>
      <c r="M607" s="400"/>
      <c r="N607" s="400"/>
      <c r="O607" s="580"/>
      <c r="P607" s="474" t="s">
        <v>803</v>
      </c>
      <c r="Q607" s="475"/>
      <c r="R607" s="475"/>
      <c r="S607" s="475"/>
      <c r="T607" s="475"/>
      <c r="U607" s="475"/>
      <c r="V607" s="476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497.03830200748007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516</v>
      </c>
      <c r="Z607" s="37"/>
      <c r="AA607" s="385"/>
      <c r="AB607" s="385"/>
      <c r="AC607" s="385"/>
    </row>
    <row r="608" spans="1:68" ht="14.25" customHeight="1" x14ac:dyDescent="0.2">
      <c r="A608" s="400"/>
      <c r="B608" s="400"/>
      <c r="C608" s="400"/>
      <c r="D608" s="400"/>
      <c r="E608" s="400"/>
      <c r="F608" s="400"/>
      <c r="G608" s="400"/>
      <c r="H608" s="400"/>
      <c r="I608" s="400"/>
      <c r="J608" s="400"/>
      <c r="K608" s="400"/>
      <c r="L608" s="400"/>
      <c r="M608" s="400"/>
      <c r="N608" s="400"/>
      <c r="O608" s="580"/>
      <c r="P608" s="474" t="s">
        <v>804</v>
      </c>
      <c r="Q608" s="475"/>
      <c r="R608" s="475"/>
      <c r="S608" s="475"/>
      <c r="T608" s="475"/>
      <c r="U608" s="475"/>
      <c r="V608" s="476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8.1950899999999987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424" t="s">
        <v>108</v>
      </c>
      <c r="D610" s="433"/>
      <c r="E610" s="433"/>
      <c r="F610" s="433"/>
      <c r="G610" s="433"/>
      <c r="H610" s="425"/>
      <c r="I610" s="424" t="s">
        <v>267</v>
      </c>
      <c r="J610" s="433"/>
      <c r="K610" s="433"/>
      <c r="L610" s="433"/>
      <c r="M610" s="433"/>
      <c r="N610" s="433"/>
      <c r="O610" s="433"/>
      <c r="P610" s="433"/>
      <c r="Q610" s="433"/>
      <c r="R610" s="433"/>
      <c r="S610" s="433"/>
      <c r="T610" s="433"/>
      <c r="U610" s="433"/>
      <c r="V610" s="425"/>
      <c r="W610" s="424" t="s">
        <v>511</v>
      </c>
      <c r="X610" s="425"/>
      <c r="Y610" s="424" t="s">
        <v>566</v>
      </c>
      <c r="Z610" s="433"/>
      <c r="AA610" s="433"/>
      <c r="AB610" s="425"/>
      <c r="AC610" s="373" t="s">
        <v>670</v>
      </c>
      <c r="AD610" s="424" t="s">
        <v>714</v>
      </c>
      <c r="AE610" s="425"/>
      <c r="AF610" s="375"/>
    </row>
    <row r="611" spans="1:32" ht="14.25" customHeight="1" thickTop="1" x14ac:dyDescent="0.2">
      <c r="A611" s="610" t="s">
        <v>807</v>
      </c>
      <c r="B611" s="424" t="s">
        <v>62</v>
      </c>
      <c r="C611" s="424" t="s">
        <v>109</v>
      </c>
      <c r="D611" s="424" t="s">
        <v>131</v>
      </c>
      <c r="E611" s="424" t="s">
        <v>187</v>
      </c>
      <c r="F611" s="424" t="s">
        <v>204</v>
      </c>
      <c r="G611" s="424" t="s">
        <v>235</v>
      </c>
      <c r="H611" s="424" t="s">
        <v>108</v>
      </c>
      <c r="I611" s="424" t="s">
        <v>268</v>
      </c>
      <c r="J611" s="424" t="s">
        <v>285</v>
      </c>
      <c r="K611" s="424" t="s">
        <v>351</v>
      </c>
      <c r="L611" s="375"/>
      <c r="M611" s="424" t="s">
        <v>368</v>
      </c>
      <c r="N611" s="375"/>
      <c r="O611" s="424" t="s">
        <v>386</v>
      </c>
      <c r="P611" s="424" t="s">
        <v>402</v>
      </c>
      <c r="Q611" s="424" t="s">
        <v>406</v>
      </c>
      <c r="R611" s="424" t="s">
        <v>415</v>
      </c>
      <c r="S611" s="424" t="s">
        <v>426</v>
      </c>
      <c r="T611" s="424" t="s">
        <v>429</v>
      </c>
      <c r="U611" s="424" t="s">
        <v>436</v>
      </c>
      <c r="V611" s="424" t="s">
        <v>502</v>
      </c>
      <c r="W611" s="424" t="s">
        <v>512</v>
      </c>
      <c r="X611" s="424" t="s">
        <v>540</v>
      </c>
      <c r="Y611" s="424" t="s">
        <v>567</v>
      </c>
      <c r="Z611" s="424" t="s">
        <v>627</v>
      </c>
      <c r="AA611" s="424" t="s">
        <v>654</v>
      </c>
      <c r="AB611" s="424" t="s">
        <v>661</v>
      </c>
      <c r="AC611" s="424" t="s">
        <v>670</v>
      </c>
      <c r="AD611" s="424" t="s">
        <v>714</v>
      </c>
      <c r="AE611" s="424" t="s">
        <v>782</v>
      </c>
      <c r="AF611" s="375"/>
    </row>
    <row r="612" spans="1:32" ht="13.5" customHeight="1" thickBot="1" x14ac:dyDescent="0.25">
      <c r="A612" s="611"/>
      <c r="B612" s="428"/>
      <c r="C612" s="428"/>
      <c r="D612" s="428"/>
      <c r="E612" s="428"/>
      <c r="F612" s="428"/>
      <c r="G612" s="428"/>
      <c r="H612" s="428"/>
      <c r="I612" s="428"/>
      <c r="J612" s="428"/>
      <c r="K612" s="428"/>
      <c r="L612" s="375"/>
      <c r="M612" s="428"/>
      <c r="N612" s="375"/>
      <c r="O612" s="428"/>
      <c r="P612" s="428"/>
      <c r="Q612" s="428"/>
      <c r="R612" s="428"/>
      <c r="S612" s="428"/>
      <c r="T612" s="428"/>
      <c r="U612" s="428"/>
      <c r="V612" s="428"/>
      <c r="W612" s="428"/>
      <c r="X612" s="428"/>
      <c r="Y612" s="428"/>
      <c r="Z612" s="428"/>
      <c r="AA612" s="428"/>
      <c r="AB612" s="428"/>
      <c r="AC612" s="428"/>
      <c r="AD612" s="428"/>
      <c r="AE612" s="428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46">
        <f>IFERROR(Y53*1,"0")+IFERROR(Y54*1,"0")+IFERROR(Y55*1,"0")+IFERROR(Y56*1,"0")+IFERROR(Y57*1,"0")+IFERROR(Y58*1,"0")+IFERROR(Y62*1,"0")+IFERROR(Y63*1,"0")</f>
        <v>265.20000000000005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617.40000000000009</v>
      </c>
      <c r="E613" s="46">
        <f>IFERROR(Y104*1,"0")+IFERROR(Y105*1,"0")+IFERROR(Y106*1,"0")+IFERROR(Y110*1,"0")+IFERROR(Y111*1,"0")+IFERROR(Y112*1,"0")+IFERROR(Y113*1,"0")+IFERROR(Y114*1,"0")</f>
        <v>191.40000000000003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111.60000000000001</v>
      </c>
      <c r="G613" s="46">
        <f>IFERROR(Y148*1,"0")+IFERROR(Y149*1,"0")+IFERROR(Y153*1,"0")+IFERROR(Y154*1,"0")+IFERROR(Y158*1,"0")+IFERROR(Y159*1,"0")</f>
        <v>60.480000000000004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116.6</v>
      </c>
      <c r="I613" s="46">
        <f>IFERROR(Y186*1,"0")+IFERROR(Y187*1,"0")+IFERROR(Y188*1,"0")+IFERROR(Y189*1,"0")+IFERROR(Y190*1,"0")+IFERROR(Y191*1,"0")+IFERROR(Y192*1,"0")+IFERROR(Y193*1,"0")</f>
        <v>18.900000000000002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48.6</v>
      </c>
      <c r="K613" s="46">
        <f>IFERROR(Y242*1,"0")+IFERROR(Y243*1,"0")+IFERROR(Y244*1,"0")+IFERROR(Y245*1,"0")+IFERROR(Y246*1,"0")+IFERROR(Y247*1,"0")+IFERROR(Y248*1,"0")+IFERROR(Y249*1,"0")</f>
        <v>0</v>
      </c>
      <c r="L613" s="375"/>
      <c r="M613" s="46">
        <f>IFERROR(Y254*1,"0")+IFERROR(Y255*1,"0")+IFERROR(Y256*1,"0")+IFERROR(Y257*1,"0")+IFERROR(Y258*1,"0")+IFERROR(Y259*1,"0")+IFERROR(Y260*1,"0")+IFERROR(Y261*1,"0")</f>
        <v>0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0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0</v>
      </c>
      <c r="S613" s="46">
        <f>IFERROR(Y296*1,"0")</f>
        <v>0</v>
      </c>
      <c r="T613" s="46">
        <f>IFERROR(Y301*1,"0")+IFERROR(Y305*1,"0")+IFERROR(Y306*1,"0")</f>
        <v>18.900000000000002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191.7</v>
      </c>
      <c r="V613" s="46">
        <f>IFERROR(Y357*1,"0")+IFERROR(Y361*1,"0")+IFERROR(Y362*1,"0")+IFERROR(Y363*1,"0")</f>
        <v>18.900000000000002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1365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855.86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10.5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16.8</v>
      </c>
      <c r="AA613" s="46">
        <f>IFERROR(Y492*1,"0")+IFERROR(Y493*1,"0")+IFERROR(Y494*1,"0")</f>
        <v>0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163.68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CjrBJLxlJlrMrvDaMIhbAeoztIXd8BTILkAZMmqFfdGar4Wg5nVKSkcx5EBYUj3gFVFs41y2Lzj1GJiJoxdIoQ==" saltValue="WuUIeHcFU/02Y2L+0yMbl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0">
    <mergeCell ref="X17:X18"/>
    <mergeCell ref="D123:E123"/>
    <mergeCell ref="P58:T58"/>
    <mergeCell ref="P500:T500"/>
    <mergeCell ref="P373:T373"/>
    <mergeCell ref="P444:T444"/>
    <mergeCell ref="D110:E110"/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A10:C10"/>
    <mergeCell ref="A497:Z497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606:V606"/>
    <mergeCell ref="P160:V160"/>
    <mergeCell ref="P427:V427"/>
    <mergeCell ref="P544:V544"/>
    <mergeCell ref="P283:V283"/>
    <mergeCell ref="D483:E483"/>
    <mergeCell ref="P83:T83"/>
    <mergeCell ref="V12:W12"/>
    <mergeCell ref="P519:V519"/>
    <mergeCell ref="D191:E191"/>
    <mergeCell ref="A200:O201"/>
    <mergeCell ref="D433:E433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A103:Z103"/>
    <mergeCell ref="P174:T174"/>
    <mergeCell ref="P149:T149"/>
    <mergeCell ref="D266:E266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580:E58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A589:O590"/>
    <mergeCell ref="P434:T434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A36:O37"/>
    <mergeCell ref="A334:O335"/>
    <mergeCell ref="D221:E221"/>
    <mergeCell ref="V11:W11"/>
    <mergeCell ref="A294:Z294"/>
    <mergeCell ref="D392:E392"/>
    <mergeCell ref="P57:T57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M17:M18"/>
    <mergeCell ref="P584:V584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D149:E149"/>
    <mergeCell ref="P470:T470"/>
    <mergeCell ref="D447:E447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516:E516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P553:T553"/>
    <mergeCell ref="D290:E290"/>
    <mergeCell ref="D361:E361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P552:T552"/>
    <mergeCell ref="D47:E47"/>
    <mergeCell ref="D351:E351"/>
    <mergeCell ref="D289:E289"/>
    <mergeCell ref="D411:E411"/>
    <mergeCell ref="D587:E587"/>
    <mergeCell ref="P395:V395"/>
    <mergeCell ref="P209:T209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D363:E363"/>
    <mergeCell ref="D357:E357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P73:T73"/>
    <mergeCell ref="P244:T244"/>
    <mergeCell ref="D187:E187"/>
    <mergeCell ref="P315:T315"/>
    <mergeCell ref="P437:T437"/>
    <mergeCell ref="D174:E174"/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811</v>
      </c>
      <c r="C6" s="47" t="s">
        <v>812</v>
      </c>
      <c r="D6" s="47" t="s">
        <v>813</v>
      </c>
      <c r="E6" s="47"/>
    </row>
    <row r="7" spans="2:8" x14ac:dyDescent="0.2">
      <c r="B7" s="47" t="s">
        <v>814</v>
      </c>
      <c r="C7" s="47" t="s">
        <v>815</v>
      </c>
      <c r="D7" s="47" t="s">
        <v>816</v>
      </c>
      <c r="E7" s="47"/>
    </row>
    <row r="8" spans="2:8" x14ac:dyDescent="0.2">
      <c r="B8" s="47" t="s">
        <v>817</v>
      </c>
      <c r="C8" s="47" t="s">
        <v>818</v>
      </c>
      <c r="D8" s="47" t="s">
        <v>819</v>
      </c>
      <c r="E8" s="47"/>
    </row>
    <row r="9" spans="2:8" x14ac:dyDescent="0.2">
      <c r="B9" s="47" t="s">
        <v>820</v>
      </c>
      <c r="C9" s="47" t="s">
        <v>821</v>
      </c>
      <c r="D9" s="47" t="s">
        <v>822</v>
      </c>
      <c r="E9" s="47"/>
    </row>
    <row r="10" spans="2:8" x14ac:dyDescent="0.2">
      <c r="B10" s="47" t="s">
        <v>14</v>
      </c>
      <c r="C10" s="47" t="s">
        <v>823</v>
      </c>
      <c r="D10" s="47" t="s">
        <v>824</v>
      </c>
      <c r="E10" s="47"/>
    </row>
    <row r="11" spans="2:8" x14ac:dyDescent="0.2">
      <c r="B11" s="47" t="s">
        <v>825</v>
      </c>
      <c r="C11" s="47" t="s">
        <v>826</v>
      </c>
      <c r="D11" s="47" t="s">
        <v>827</v>
      </c>
      <c r="E11" s="47"/>
    </row>
    <row r="13" spans="2:8" x14ac:dyDescent="0.2">
      <c r="B13" s="47" t="s">
        <v>828</v>
      </c>
      <c r="C13" s="47" t="s">
        <v>812</v>
      </c>
      <c r="D13" s="47"/>
      <c r="E13" s="47"/>
    </row>
    <row r="15" spans="2:8" x14ac:dyDescent="0.2">
      <c r="B15" s="47" t="s">
        <v>829</v>
      </c>
      <c r="C15" s="47" t="s">
        <v>815</v>
      </c>
      <c r="D15" s="47"/>
      <c r="E15" s="47"/>
    </row>
    <row r="17" spans="2:5" x14ac:dyDescent="0.2">
      <c r="B17" s="47" t="s">
        <v>830</v>
      </c>
      <c r="C17" s="47" t="s">
        <v>818</v>
      </c>
      <c r="D17" s="47"/>
      <c r="E17" s="47"/>
    </row>
    <row r="19" spans="2:5" x14ac:dyDescent="0.2">
      <c r="B19" s="47" t="s">
        <v>831</v>
      </c>
      <c r="C19" s="47" t="s">
        <v>821</v>
      </c>
      <c r="D19" s="47"/>
      <c r="E19" s="47"/>
    </row>
    <row r="21" spans="2:5" x14ac:dyDescent="0.2">
      <c r="B21" s="47" t="s">
        <v>832</v>
      </c>
      <c r="C21" s="47" t="s">
        <v>823</v>
      </c>
      <c r="D21" s="47"/>
      <c r="E21" s="47"/>
    </row>
    <row r="23" spans="2:5" x14ac:dyDescent="0.2">
      <c r="B23" s="47" t="s">
        <v>833</v>
      </c>
      <c r="C23" s="47" t="s">
        <v>826</v>
      </c>
      <c r="D23" s="47"/>
      <c r="E23" s="47"/>
    </row>
    <row r="25" spans="2:5" x14ac:dyDescent="0.2">
      <c r="B25" s="47" t="s">
        <v>834</v>
      </c>
      <c r="C25" s="47"/>
      <c r="D25" s="47"/>
      <c r="E25" s="47"/>
    </row>
    <row r="26" spans="2:5" x14ac:dyDescent="0.2">
      <c r="B26" s="47" t="s">
        <v>835</v>
      </c>
      <c r="C26" s="47"/>
      <c r="D26" s="47"/>
      <c r="E26" s="47"/>
    </row>
    <row r="27" spans="2:5" x14ac:dyDescent="0.2">
      <c r="B27" s="47" t="s">
        <v>836</v>
      </c>
      <c r="C27" s="47"/>
      <c r="D27" s="47"/>
      <c r="E27" s="47"/>
    </row>
    <row r="28" spans="2:5" x14ac:dyDescent="0.2">
      <c r="B28" s="47" t="s">
        <v>837</v>
      </c>
      <c r="C28" s="47"/>
      <c r="D28" s="47"/>
      <c r="E28" s="47"/>
    </row>
    <row r="29" spans="2:5" x14ac:dyDescent="0.2">
      <c r="B29" s="47" t="s">
        <v>838</v>
      </c>
      <c r="C29" s="47"/>
      <c r="D29" s="47"/>
      <c r="E29" s="47"/>
    </row>
    <row r="30" spans="2:5" x14ac:dyDescent="0.2">
      <c r="B30" s="47" t="s">
        <v>839</v>
      </c>
      <c r="C30" s="47"/>
      <c r="D30" s="47"/>
      <c r="E30" s="47"/>
    </row>
    <row r="31" spans="2:5" x14ac:dyDescent="0.2">
      <c r="B31" s="47" t="s">
        <v>840</v>
      </c>
      <c r="C31" s="47"/>
      <c r="D31" s="47"/>
      <c r="E31" s="47"/>
    </row>
    <row r="32" spans="2:5" x14ac:dyDescent="0.2">
      <c r="B32" s="47" t="s">
        <v>841</v>
      </c>
      <c r="C32" s="47"/>
      <c r="D32" s="47"/>
      <c r="E32" s="47"/>
    </row>
    <row r="33" spans="2:5" x14ac:dyDescent="0.2">
      <c r="B33" s="47" t="s">
        <v>842</v>
      </c>
      <c r="C33" s="47"/>
      <c r="D33" s="47"/>
      <c r="E33" s="47"/>
    </row>
    <row r="34" spans="2:5" x14ac:dyDescent="0.2">
      <c r="B34" s="47" t="s">
        <v>843</v>
      </c>
      <c r="C34" s="47"/>
      <c r="D34" s="47"/>
      <c r="E34" s="47"/>
    </row>
    <row r="35" spans="2:5" x14ac:dyDescent="0.2">
      <c r="B35" s="47" t="s">
        <v>844</v>
      </c>
      <c r="C35" s="47"/>
      <c r="D35" s="47"/>
      <c r="E35" s="47"/>
    </row>
  </sheetData>
  <sheetProtection algorithmName="SHA-512" hashValue="sXYTqWleDfiGbrT0yALNIC14K1oTYlfO2CYRxKqpjLvqROIccka5aHlmC5QgdmcQp9RpCRTJetsbLylfuSDwoQ==" saltValue="5sLVBJrwyFX4YSo/9RjC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2024-08-13T07:28:16Z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