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8,24 ПОКОМ Патяка\"/>
    </mc:Choice>
  </mc:AlternateContent>
  <xr:revisionPtr revIDLastSave="0" documentId="13_ncr:1_{9CB5E234-8AE5-4F0E-8DF0-F77DFEFE38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0" i="1" s="1"/>
  <c r="P177" i="1"/>
  <c r="X175" i="1"/>
  <c r="X174" i="1"/>
  <c r="BO173" i="1"/>
  <c r="BN173" i="1"/>
  <c r="BM173" i="1"/>
  <c r="Z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4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Y23" i="1"/>
  <c r="X23" i="1"/>
  <c r="X60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Y167" i="1"/>
  <c r="Z170" i="1"/>
  <c r="Z174" i="1" s="1"/>
  <c r="BN170" i="1"/>
  <c r="Z172" i="1"/>
  <c r="BN172" i="1"/>
  <c r="Y175" i="1"/>
  <c r="Z178" i="1"/>
  <c r="Z180" i="1" s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Y229" i="1"/>
  <c r="BP219" i="1"/>
  <c r="BN219" i="1"/>
  <c r="Z219" i="1"/>
  <c r="Z229" i="1" s="1"/>
  <c r="F9" i="1"/>
  <c r="J9" i="1"/>
  <c r="Y107" i="1"/>
  <c r="Y124" i="1"/>
  <c r="Y149" i="1"/>
  <c r="Y166" i="1"/>
  <c r="Y606" i="1" s="1"/>
  <c r="BP186" i="1"/>
  <c r="Y604" i="1" s="1"/>
  <c r="BN186" i="1"/>
  <c r="Y603" i="1" s="1"/>
  <c r="Y605" i="1" s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Z221" i="1"/>
  <c r="BN221" i="1"/>
  <c r="Z223" i="1"/>
  <c r="BN223" i="1"/>
  <c r="Z225" i="1"/>
  <c r="BN225" i="1"/>
  <c r="Z227" i="1"/>
  <c r="BN227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Z449" i="1" s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70" i="1" l="1"/>
  <c r="Z532" i="1"/>
  <c r="Z582" i="1"/>
  <c r="Z388" i="1"/>
  <c r="Z324" i="1"/>
  <c r="Z317" i="1"/>
  <c r="Z88" i="1"/>
  <c r="Y602" i="1"/>
  <c r="X605" i="1"/>
  <c r="Z554" i="1"/>
  <c r="Z474" i="1"/>
  <c r="Z401" i="1"/>
  <c r="Z339" i="1"/>
  <c r="Z215" i="1"/>
  <c r="Z138" i="1"/>
  <c r="Z129" i="1"/>
  <c r="Z123" i="1"/>
  <c r="Z114" i="1"/>
  <c r="Z106" i="1"/>
  <c r="Z99" i="1"/>
  <c r="Z36" i="1"/>
  <c r="Z607" i="1" l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<sst xmlns="http://schemas.openxmlformats.org/spreadsheetml/2006/main" count="2467" uniqueCount="777">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</sst>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0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60</v>
      </c>
      <c r="Y186" s="382">
        <f t="shared" si="26"/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63.714285714285715</v>
      </c>
      <c r="BN186" s="64">
        <f t="shared" si="28"/>
        <v>66.900000000000006</v>
      </c>
      <c r="BO186" s="64">
        <f t="shared" si="29"/>
        <v>9.1575091575091569E-2</v>
      </c>
      <c r="BP186" s="64">
        <f t="shared" si="30"/>
        <v>9.6153846153846145E-2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38.095238095238095</v>
      </c>
      <c r="Y193" s="383">
        <f>IFERROR(Y185/H185,"0")+IFERROR(Y186/H186,"0")+IFERROR(Y187/H187,"0")+IFERROR(Y188/H188,"0")+IFERROR(Y189/H189,"0")+IFERROR(Y190/H190,"0")+IFERROR(Y191/H191,"0")+IFERROR(Y192/H192,"0")</f>
        <v>39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0.29366999999999999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160</v>
      </c>
      <c r="Y194" s="383">
        <f>IFERROR(SUM(Y185:Y192),"0")</f>
        <v>163.80000000000001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400</v>
      </c>
      <c r="Y207" s="382">
        <f t="shared" ref="Y207:Y214" si="31">IFERROR(IF(X207="",0,CEILING((X207/$H207),1)*$H207),"")</f>
        <v>405</v>
      </c>
      <c r="Z207" s="36">
        <f>IFERROR(IF(Y207=0,"",ROUNDUP(Y207/H207,0)*0.00937),"")</f>
        <v>0.70274999999999999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415.55555555555554</v>
      </c>
      <c r="BN207" s="64">
        <f t="shared" ref="BN207:BN214" si="33">IFERROR(Y207*I207/H207,"0")</f>
        <v>420.75</v>
      </c>
      <c r="BO207" s="64">
        <f t="shared" ref="BO207:BO214" si="34">IFERROR(1/J207*(X207/H207),"0")</f>
        <v>0.61728395061728392</v>
      </c>
      <c r="BP207" s="64">
        <f t="shared" ref="BP207:BP214" si="35">IFERROR(1/J207*(Y207/H207),"0")</f>
        <v>0.625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200</v>
      </c>
      <c r="Y208" s="382">
        <f t="shared" si="31"/>
        <v>205.20000000000002</v>
      </c>
      <c r="Z208" s="36">
        <f>IFERROR(IF(Y208=0,"",ROUNDUP(Y208/H208,0)*0.00937),"")</f>
        <v>0.35605999999999999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207.77777777777777</v>
      </c>
      <c r="BN208" s="64">
        <f t="shared" si="33"/>
        <v>213.18000000000004</v>
      </c>
      <c r="BO208" s="64">
        <f t="shared" si="34"/>
        <v>0.30864197530864196</v>
      </c>
      <c r="BP208" s="64">
        <f t="shared" si="35"/>
        <v>0.31666666666666665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150</v>
      </c>
      <c r="Y209" s="382">
        <f t="shared" si="31"/>
        <v>151.20000000000002</v>
      </c>
      <c r="Z209" s="36">
        <f>IFERROR(IF(Y209=0,"",ROUNDUP(Y209/H209,0)*0.00937),"")</f>
        <v>0.26235999999999998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155.83333333333331</v>
      </c>
      <c r="BN209" s="64">
        <f t="shared" si="33"/>
        <v>157.08000000000001</v>
      </c>
      <c r="BO209" s="64">
        <f t="shared" si="34"/>
        <v>0.23148148148148145</v>
      </c>
      <c r="BP209" s="64">
        <f t="shared" si="35"/>
        <v>0.23333333333333334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150</v>
      </c>
      <c r="Y210" s="382">
        <f t="shared" si="31"/>
        <v>151.20000000000002</v>
      </c>
      <c r="Z210" s="36">
        <f>IFERROR(IF(Y210=0,"",ROUNDUP(Y210/H210,0)*0.00937),"")</f>
        <v>0.26235999999999998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155.83333333333331</v>
      </c>
      <c r="BN210" s="64">
        <f t="shared" si="33"/>
        <v>157.08000000000001</v>
      </c>
      <c r="BO210" s="64">
        <f t="shared" si="34"/>
        <v>0.23148148148148145</v>
      </c>
      <c r="BP210" s="64">
        <f t="shared" si="35"/>
        <v>0.23333333333333334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166.66666666666666</v>
      </c>
      <c r="Y215" s="383">
        <f>IFERROR(Y207/H207,"0")+IFERROR(Y208/H208,"0")+IFERROR(Y209/H209,"0")+IFERROR(Y210/H210,"0")+IFERROR(Y211/H211,"0")+IFERROR(Y212/H212,"0")+IFERROR(Y213/H213,"0")+IFERROR(Y214/H214,"0")</f>
        <v>169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1.5835299999999999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900</v>
      </c>
      <c r="Y216" s="383">
        <f>IFERROR(SUM(Y207:Y214),"0")</f>
        <v>912.60000000000014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200</v>
      </c>
      <c r="Y218" s="382">
        <f t="shared" ref="Y218:Y228" si="36">IFERROR(IF(X218="",0,CEILING((X218/$H218),1)*$H218),"")</f>
        <v>202.5</v>
      </c>
      <c r="Z218" s="36">
        <f>IFERROR(IF(Y218=0,"",ROUNDUP(Y218/H218,0)*0.02175),"")</f>
        <v>0.54374999999999996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213.92592592592592</v>
      </c>
      <c r="BN218" s="64">
        <f t="shared" ref="BN218:BN228" si="38">IFERROR(Y218*I218/H218,"0")</f>
        <v>216.60000000000002</v>
      </c>
      <c r="BO218" s="64">
        <f t="shared" ref="BO218:BO228" si="39">IFERROR(1/J218*(X218/H218),"0")</f>
        <v>0.44091710758377423</v>
      </c>
      <c r="BP218" s="64">
        <f t="shared" ref="BP218:BP228" si="40">IFERROR(1/J218*(Y218/H218),"0")</f>
        <v>0.4464285714285714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280</v>
      </c>
      <c r="Y219" s="382">
        <f t="shared" si="36"/>
        <v>280.8</v>
      </c>
      <c r="Z219" s="36">
        <f>IFERROR(IF(Y219=0,"",ROUNDUP(Y219/H219,0)*0.02175),"")</f>
        <v>0.78299999999999992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300.24615384615385</v>
      </c>
      <c r="BN219" s="64">
        <f t="shared" si="38"/>
        <v>301.10400000000004</v>
      </c>
      <c r="BO219" s="64">
        <f t="shared" si="39"/>
        <v>0.64102564102564097</v>
      </c>
      <c r="BP219" s="64">
        <f t="shared" si="40"/>
        <v>0.64285714285714279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312</v>
      </c>
      <c r="Y222" s="382">
        <f t="shared" si="36"/>
        <v>312</v>
      </c>
      <c r="Z222" s="36">
        <f t="shared" ref="Z222:Z228" si="41">IFERROR(IF(Y222=0,"",ROUNDUP(Y222/H222,0)*0.00753),"")</f>
        <v>0.97889999999999999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349.7</v>
      </c>
      <c r="BN222" s="64">
        <f t="shared" si="38"/>
        <v>349.7</v>
      </c>
      <c r="BO222" s="64">
        <f t="shared" si="39"/>
        <v>0.83333333333333326</v>
      </c>
      <c r="BP222" s="64">
        <f t="shared" si="40"/>
        <v>0.83333333333333326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144</v>
      </c>
      <c r="Y224" s="382">
        <f t="shared" si="36"/>
        <v>144</v>
      </c>
      <c r="Z224" s="36">
        <f t="shared" si="41"/>
        <v>0.45180000000000003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160.32000000000002</v>
      </c>
      <c r="BN224" s="64">
        <f t="shared" si="38"/>
        <v>160.32000000000002</v>
      </c>
      <c r="BO224" s="64">
        <f t="shared" si="39"/>
        <v>0.38461538461538458</v>
      </c>
      <c r="BP224" s="64">
        <f t="shared" si="40"/>
        <v>0.38461538461538458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216</v>
      </c>
      <c r="Y225" s="382">
        <f t="shared" si="36"/>
        <v>216</v>
      </c>
      <c r="Z225" s="36">
        <f t="shared" si="41"/>
        <v>0.67769999999999997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240.48000000000002</v>
      </c>
      <c r="BN225" s="64">
        <f t="shared" si="38"/>
        <v>240.48000000000002</v>
      </c>
      <c r="BO225" s="64">
        <f t="shared" si="39"/>
        <v>0.57692307692307687</v>
      </c>
      <c r="BP225" s="64">
        <f t="shared" si="40"/>
        <v>0.57692307692307687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216</v>
      </c>
      <c r="Y227" s="382">
        <f t="shared" si="36"/>
        <v>216</v>
      </c>
      <c r="Z227" s="36">
        <f t="shared" si="41"/>
        <v>0.67769999999999997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240.48000000000002</v>
      </c>
      <c r="BN227" s="64">
        <f t="shared" si="38"/>
        <v>240.48000000000002</v>
      </c>
      <c r="BO227" s="64">
        <f t="shared" si="39"/>
        <v>0.57692307692307687</v>
      </c>
      <c r="BP227" s="64">
        <f t="shared" si="40"/>
        <v>0.57692307692307687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192</v>
      </c>
      <c r="Y228" s="382">
        <f t="shared" si="36"/>
        <v>192</v>
      </c>
      <c r="Z228" s="36">
        <f t="shared" si="41"/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214.23999999999998</v>
      </c>
      <c r="BN228" s="64">
        <f t="shared" si="38"/>
        <v>214.23999999999998</v>
      </c>
      <c r="BO228" s="64">
        <f t="shared" si="39"/>
        <v>0.51282051282051277</v>
      </c>
      <c r="BP228" s="64">
        <f t="shared" si="40"/>
        <v>0.51282051282051277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510.58879392212725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511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4.7152500000000002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1560</v>
      </c>
      <c r="Y230" s="383">
        <f>IFERROR(SUM(Y218:Y228),"0")</f>
        <v>1563.3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40.799999999999997</v>
      </c>
      <c r="Y235" s="382">
        <f>IFERROR(IF(X235="",0,CEILING((X235/$H235),1)*$H235),"")</f>
        <v>40.799999999999997</v>
      </c>
      <c r="Z235" s="36">
        <f>IFERROR(IF(Y235=0,"",ROUNDUP(Y235/H235,0)*0.00753),"")</f>
        <v>0.12801000000000001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45.423999999999999</v>
      </c>
      <c r="BN235" s="64">
        <f>IFERROR(Y235*I235/H235,"0")</f>
        <v>45.423999999999999</v>
      </c>
      <c r="BO235" s="64">
        <f>IFERROR(1/J235*(X235/H235),"0")</f>
        <v>0.10897435897435898</v>
      </c>
      <c r="BP235" s="64">
        <f>IFERROR(1/J235*(Y235/H235),"0")</f>
        <v>0.10897435897435898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48</v>
      </c>
      <c r="Y236" s="382">
        <f>IFERROR(IF(X236="",0,CEILING((X236/$H236),1)*$H236),"")</f>
        <v>48</v>
      </c>
      <c r="Z236" s="36">
        <f>IFERROR(IF(Y236=0,"",ROUNDUP(Y236/H236,0)*0.00753),"")</f>
        <v>0.15060000000000001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53.440000000000005</v>
      </c>
      <c r="BN236" s="64">
        <f>IFERROR(Y236*I236/H236,"0")</f>
        <v>53.440000000000005</v>
      </c>
      <c r="BO236" s="64">
        <f>IFERROR(1/J236*(X236/H236),"0")</f>
        <v>0.12820512820512819</v>
      </c>
      <c r="BP236" s="64">
        <f>IFERROR(1/J236*(Y236/H236),"0")</f>
        <v>0.12820512820512819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37</v>
      </c>
      <c r="Y237" s="383">
        <f>IFERROR(Y232/H232,"0")+IFERROR(Y233/H233,"0")+IFERROR(Y234/H234,"0")+IFERROR(Y235/H235,"0")+IFERROR(Y236/H236,"0")</f>
        <v>37</v>
      </c>
      <c r="Z237" s="383">
        <f>IFERROR(IF(Z232="",0,Z232),"0")+IFERROR(IF(Z233="",0,Z233),"0")+IFERROR(IF(Z234="",0,Z234),"0")+IFERROR(IF(Z235="",0,Z235),"0")+IFERROR(IF(Z236="",0,Z236),"0")</f>
        <v>0.27861000000000002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88.8</v>
      </c>
      <c r="Y238" s="383">
        <f>IFERROR(SUM(Y232:Y236),"0")</f>
        <v>88.8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180</v>
      </c>
      <c r="Y336" s="382">
        <f>IFERROR(IF(X336="",0,CEILING((X336/$H336),1)*$H336),"")</f>
        <v>184.8</v>
      </c>
      <c r="Z336" s="36">
        <f>IFERROR(IF(Y336=0,"",ROUNDUP(Y336/H336,0)*0.02175),"")</f>
        <v>0.47849999999999998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192.08571428571429</v>
      </c>
      <c r="BN336" s="64">
        <f>IFERROR(Y336*I336/H336,"0")</f>
        <v>197.20800000000003</v>
      </c>
      <c r="BO336" s="64">
        <f>IFERROR(1/J336*(X336/H336),"0")</f>
        <v>0.38265306122448972</v>
      </c>
      <c r="BP336" s="64">
        <f>IFERROR(1/J336*(Y336/H336),"0")</f>
        <v>0.39285714285714285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50</v>
      </c>
      <c r="Y337" s="382">
        <f>IFERROR(IF(X337="",0,CEILING((X337/$H337),1)*$H337),"")</f>
        <v>54.6</v>
      </c>
      <c r="Z337" s="36">
        <f>IFERROR(IF(Y337=0,"",ROUNDUP(Y337/H337,0)*0.02175),"")</f>
        <v>0.15225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53.61538461538462</v>
      </c>
      <c r="BN337" s="64">
        <f>IFERROR(Y337*I337/H337,"0")</f>
        <v>58.548000000000009</v>
      </c>
      <c r="BO337" s="64">
        <f>IFERROR(1/J337*(X337/H337),"0")</f>
        <v>0.11446886446886446</v>
      </c>
      <c r="BP337" s="64">
        <f>IFERROR(1/J337*(Y337/H337),"0")</f>
        <v>0.125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27.838827838827839</v>
      </c>
      <c r="Y339" s="383">
        <f>IFERROR(Y336/H336,"0")+IFERROR(Y337/H337,"0")+IFERROR(Y338/H338,"0")</f>
        <v>29</v>
      </c>
      <c r="Z339" s="383">
        <f>IFERROR(IF(Z336="",0,Z336),"0")+IFERROR(IF(Z337="",0,Z337),"0")+IFERROR(IF(Z338="",0,Z338),"0")</f>
        <v>0.63074999999999992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230</v>
      </c>
      <c r="Y340" s="383">
        <f>IFERROR(SUM(Y336:Y338),"0")</f>
        <v>239.4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2500</v>
      </c>
      <c r="Y370" s="382">
        <f t="shared" si="62"/>
        <v>2505</v>
      </c>
      <c r="Z370" s="36">
        <f>IFERROR(IF(Y370=0,"",ROUNDUP(Y370/H370,0)*0.02175),"")</f>
        <v>3.6322499999999995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2580</v>
      </c>
      <c r="BN370" s="64">
        <f t="shared" si="64"/>
        <v>2585.1600000000003</v>
      </c>
      <c r="BO370" s="64">
        <f t="shared" si="65"/>
        <v>3.4722222222222219</v>
      </c>
      <c r="BP370" s="64">
        <f t="shared" si="66"/>
        <v>3.4791666666666665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2500</v>
      </c>
      <c r="Y372" s="382">
        <f t="shared" si="62"/>
        <v>2505</v>
      </c>
      <c r="Z372" s="36">
        <f>IFERROR(IF(Y372=0,"",ROUNDUP(Y372/H372,0)*0.02175),"")</f>
        <v>3.6322499999999995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2580</v>
      </c>
      <c r="BN372" s="64">
        <f t="shared" si="64"/>
        <v>2585.1600000000003</v>
      </c>
      <c r="BO372" s="64">
        <f t="shared" si="65"/>
        <v>3.4722222222222219</v>
      </c>
      <c r="BP372" s="64">
        <f t="shared" si="66"/>
        <v>3.4791666666666665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466.66666666666663</v>
      </c>
      <c r="Y377" s="383">
        <f>IFERROR(Y368/H368,"0")+IFERROR(Y369/H369,"0")+IFERROR(Y370/H370,"0")+IFERROR(Y371/H371,"0")+IFERROR(Y372/H372,"0")+IFERROR(Y373/H373,"0")+IFERROR(Y374/H374,"0")+IFERROR(Y375/H375,"0")+IFERROR(Y376/H376,"0")</f>
        <v>468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10.178999999999998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7000</v>
      </c>
      <c r="Y378" s="383">
        <f>IFERROR(SUM(Y368:Y376),"0")</f>
        <v>7020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4500</v>
      </c>
      <c r="Y380" s="382">
        <f>IFERROR(IF(X380="",0,CEILING((X380/$H380),1)*$H380),"")</f>
        <v>4500</v>
      </c>
      <c r="Z380" s="36">
        <f>IFERROR(IF(Y380=0,"",ROUNDUP(Y380/H380,0)*0.02175),"")</f>
        <v>6.5249999999999995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4644</v>
      </c>
      <c r="BN380" s="64">
        <f>IFERROR(Y380*I380/H380,"0")</f>
        <v>4644</v>
      </c>
      <c r="BO380" s="64">
        <f>IFERROR(1/J380*(X380/H380),"0")</f>
        <v>6.25</v>
      </c>
      <c r="BP380" s="64">
        <f>IFERROR(1/J380*(Y380/H380),"0")</f>
        <v>6.25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300</v>
      </c>
      <c r="Y382" s="383">
        <f>IFERROR(Y380/H380,"0")+IFERROR(Y381/H381,"0")</f>
        <v>300</v>
      </c>
      <c r="Z382" s="383">
        <f>IFERROR(IF(Z380="",0,Z380),"0")+IFERROR(IF(Z381="",0,Z381),"0")</f>
        <v>6.5249999999999995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4500</v>
      </c>
      <c r="Y383" s="383">
        <f>IFERROR(SUM(Y380:Y381),"0")</f>
        <v>4500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700</v>
      </c>
      <c r="Y391" s="382">
        <f>IFERROR(IF(X391="",0,CEILING((X391/$H391),1)*$H391),"")</f>
        <v>702</v>
      </c>
      <c r="Z391" s="36">
        <f>IFERROR(IF(Y391=0,"",ROUNDUP(Y391/H391,0)*0.02175),"")</f>
        <v>1.9574999999999998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750.61538461538464</v>
      </c>
      <c r="BN391" s="64">
        <f>IFERROR(Y391*I391/H391,"0")</f>
        <v>752.7600000000001</v>
      </c>
      <c r="BO391" s="64">
        <f>IFERROR(1/J391*(X391/H391),"0")</f>
        <v>1.6025641025641026</v>
      </c>
      <c r="BP391" s="64">
        <f>IFERROR(1/J391*(Y391/H391),"0")</f>
        <v>1.607142857142857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89.743589743589752</v>
      </c>
      <c r="Y393" s="383">
        <f>IFERROR(Y391/H391,"0")+IFERROR(Y392/H392,"0")</f>
        <v>90</v>
      </c>
      <c r="Z393" s="383">
        <f>IFERROR(IF(Z391="",0,Z391),"0")+IFERROR(IF(Z392="",0,Z392),"0")</f>
        <v>1.9574999999999998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700</v>
      </c>
      <c r="Y394" s="383">
        <f>IFERROR(SUM(Y391:Y392),"0")</f>
        <v>702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100</v>
      </c>
      <c r="Y410" s="382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12.820512820512821</v>
      </c>
      <c r="Y415" s="383">
        <f>IFERROR(Y410/H410,"0")+IFERROR(Y411/H411,"0")+IFERROR(Y412/H412,"0")+IFERROR(Y413/H413,"0")+IFERROR(Y414/H414,"0")</f>
        <v>13</v>
      </c>
      <c r="Z415" s="383">
        <f>IFERROR(IF(Z410="",0,Z410),"0")+IFERROR(IF(Z411="",0,Z411),"0")+IFERROR(IF(Z412="",0,Z412),"0")+IFERROR(IF(Z413="",0,Z413),"0")+IFERROR(IF(Z414="",0,Z414),"0")</f>
        <v>0.28275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100</v>
      </c>
      <c r="Y416" s="383">
        <f>IFERROR(SUM(Y410:Y414),"0")</f>
        <v>101.39999999999999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30</v>
      </c>
      <c r="Y429" s="382">
        <f t="shared" si="67"/>
        <v>33.6</v>
      </c>
      <c r="Z429" s="36">
        <f>IFERROR(IF(Y429=0,"",ROUNDUP(Y429/H429,0)*0.00753),"")</f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31.642857142857135</v>
      </c>
      <c r="BN429" s="64">
        <f t="shared" si="69"/>
        <v>35.44</v>
      </c>
      <c r="BO429" s="64">
        <f t="shared" si="70"/>
        <v>4.5787545787545784E-2</v>
      </c>
      <c r="BP429" s="64">
        <f t="shared" si="71"/>
        <v>5.128205128205128E-2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30</v>
      </c>
      <c r="Y430" s="382">
        <f t="shared" si="67"/>
        <v>33.6</v>
      </c>
      <c r="Z430" s="36">
        <f>IFERROR(IF(Y430=0,"",ROUNDUP(Y430/H430,0)*0.00753),"")</f>
        <v>6.0240000000000002E-2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31.642857142857135</v>
      </c>
      <c r="BN430" s="64">
        <f t="shared" si="69"/>
        <v>35.44</v>
      </c>
      <c r="BO430" s="64">
        <f t="shared" si="70"/>
        <v>4.5787545787545784E-2</v>
      </c>
      <c r="BP430" s="64">
        <f t="shared" si="71"/>
        <v>5.128205128205128E-2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50</v>
      </c>
      <c r="Y431" s="382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26.19047619047619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0.21084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110</v>
      </c>
      <c r="Y450" s="383">
        <f>IFERROR(SUM(Y428:Y448),"0")</f>
        <v>117.60000000000001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50</v>
      </c>
      <c r="Y510" s="382">
        <f t="shared" si="78"/>
        <v>52.800000000000004</v>
      </c>
      <c r="Z510" s="36">
        <f t="shared" si="79"/>
        <v>0.1196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53.409090909090907</v>
      </c>
      <c r="BN510" s="64">
        <f t="shared" si="81"/>
        <v>56.400000000000006</v>
      </c>
      <c r="BO510" s="64">
        <f t="shared" si="82"/>
        <v>9.1054778554778545E-2</v>
      </c>
      <c r="BP510" s="64">
        <f t="shared" si="83"/>
        <v>9.6153846153846159E-2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9.4696969696969688</v>
      </c>
      <c r="Y518" s="383">
        <f>IFERROR(Y509/H509,"0")+IFERROR(Y510/H510,"0")+IFERROR(Y511/H511,"0")+IFERROR(Y512/H512,"0")+IFERROR(Y513/H513,"0")+IFERROR(Y514/H514,"0")+IFERROR(Y515/H515,"0")+IFERROR(Y516/H516,"0")+IFERROR(Y517/H517,"0")</f>
        <v>10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0.1196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50</v>
      </c>
      <c r="Y519" s="383">
        <f>IFERROR(SUM(Y509:Y517),"0")</f>
        <v>52.800000000000004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50</v>
      </c>
      <c r="Y527" s="382">
        <f t="shared" si="84"/>
        <v>52.800000000000004</v>
      </c>
      <c r="Z527" s="36">
        <f>IFERROR(IF(Y527=0,"",ROUNDUP(Y527/H527,0)*0.01196),"")</f>
        <v>0.1196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53.409090909090907</v>
      </c>
      <c r="BN527" s="64">
        <f t="shared" si="86"/>
        <v>56.400000000000006</v>
      </c>
      <c r="BO527" s="64">
        <f t="shared" si="87"/>
        <v>9.1054778554778545E-2</v>
      </c>
      <c r="BP527" s="64">
        <f t="shared" si="88"/>
        <v>9.6153846153846159E-2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9.4696969696969688</v>
      </c>
      <c r="Y532" s="383">
        <f>IFERROR(Y526/H526,"0")+IFERROR(Y527/H527,"0")+IFERROR(Y528/H528,"0")+IFERROR(Y529/H529,"0")+IFERROR(Y530/H530,"0")+IFERROR(Y531/H531,"0")</f>
        <v>10</v>
      </c>
      <c r="Z532" s="383">
        <f>IFERROR(IF(Z526="",0,Z526),"0")+IFERROR(IF(Z527="",0,Z527),"0")+IFERROR(IF(Z528="",0,Z528),"0")+IFERROR(IF(Z529="",0,Z529),"0")+IFERROR(IF(Z530="",0,Z530),"0")+IFERROR(IF(Z531="",0,Z531),"0")</f>
        <v>0.1196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50</v>
      </c>
      <c r="Y533" s="383">
        <f>IFERROR(SUM(Y526:Y531),"0")</f>
        <v>52.800000000000004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2.5</v>
      </c>
      <c r="Y554" s="383">
        <f>IFERROR(Y547/H547,"0")+IFERROR(Y548/H548,"0")+IFERROR(Y549/H549,"0")+IFERROR(Y550/H550,"0")+IFERROR(Y551/H551,"0")+IFERROR(Y552/H552,"0")+IFERROR(Y553/H553,"0")</f>
        <v>3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6.5250000000000002E-2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30</v>
      </c>
      <c r="Y555" s="383">
        <f>IFERROR(SUM(Y547:Y553),"0")</f>
        <v>36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220</v>
      </c>
      <c r="Y568" s="382">
        <f t="shared" si="94"/>
        <v>222.60000000000002</v>
      </c>
      <c r="Z568" s="36">
        <f>IFERROR(IF(Y568=0,"",ROUNDUP(Y568/H568,0)*0.00753),"")</f>
        <v>0.39909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233.61904761904762</v>
      </c>
      <c r="BN568" s="64">
        <f t="shared" si="96"/>
        <v>236.38</v>
      </c>
      <c r="BO568" s="64">
        <f t="shared" si="97"/>
        <v>0.33577533577533575</v>
      </c>
      <c r="BP568" s="64">
        <f t="shared" si="98"/>
        <v>0.33974358974358976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52.38095238095238</v>
      </c>
      <c r="Y570" s="383">
        <f>IFERROR(Y564/H564,"0")+IFERROR(Y565/H565,"0")+IFERROR(Y566/H566,"0")+IFERROR(Y567/H567,"0")+IFERROR(Y568/H568,"0")+IFERROR(Y569/H569,"0")</f>
        <v>53</v>
      </c>
      <c r="Z570" s="383">
        <f>IFERROR(IF(Z564="",0,Z564),"0")+IFERROR(IF(Z565="",0,Z565),"0")+IFERROR(IF(Z566="",0,Z566),"0")+IFERROR(IF(Z567="",0,Z567),"0")+IFERROR(IF(Z568="",0,Z568),"0")+IFERROR(IF(Z569="",0,Z569),"0")</f>
        <v>0.39909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220</v>
      </c>
      <c r="Y571" s="383">
        <f>IFERROR(SUM(Y564:Y569),"0")</f>
        <v>222.60000000000002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1300</v>
      </c>
      <c r="Y573" s="382">
        <f>IFERROR(IF(X573="",0,CEILING((X573/$H573),1)*$H573),"")</f>
        <v>1302.5999999999999</v>
      </c>
      <c r="Z573" s="36">
        <f>IFERROR(IF(Y573=0,"",ROUNDUP(Y573/H573,0)*0.02175),"")</f>
        <v>3.6322499999999995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1394.0000000000002</v>
      </c>
      <c r="BN573" s="64">
        <f>IFERROR(Y573*I573/H573,"0")</f>
        <v>1396.788</v>
      </c>
      <c r="BO573" s="64">
        <f>IFERROR(1/J573*(X573/H573),"0")</f>
        <v>2.9761904761904758</v>
      </c>
      <c r="BP573" s="64">
        <f>IFERROR(1/J573*(Y573/H573),"0")</f>
        <v>2.9821428571428568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166.66666666666666</v>
      </c>
      <c r="Y575" s="383">
        <f>IFERROR(Y573/H573,"0")+IFERROR(Y574/H574,"0")</f>
        <v>167</v>
      </c>
      <c r="Z575" s="383">
        <f>IFERROR(IF(Z573="",0,Z573),"0")+IFERROR(IF(Z574="",0,Z574),"0")</f>
        <v>3.6322499999999995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1300</v>
      </c>
      <c r="Y576" s="383">
        <f>IFERROR(SUM(Y573:Y574),"0")</f>
        <v>1302.5999999999999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16998.8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17075.699999999997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17775.654847670849</v>
      </c>
      <c r="Y603" s="383">
        <f>IFERROR(SUM(BN22:BN599),"0")</f>
        <v>17856.434000000001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28</v>
      </c>
      <c r="Y604" s="38">
        <f>ROUNDUP(SUM(BP22:BP599),0)</f>
        <v>28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18475.654847670849</v>
      </c>
      <c r="Y605" s="383">
        <f>GrossWeightTotalR+PalletQtyTotalR*25</f>
        <v>18556.434000000001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1916.0977849311184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1927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30.992689999999993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163.80000000000001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2564.7000000000003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239.4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12222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101.39999999999999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117.60000000000001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105.60000000000001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1561.1999999999998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2024-08-15T07:21:34Z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