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0198ED42-19DC-41DA-8E63-A7307583F8B7}" xr6:coauthVersionLast="47" xr6:coauthVersionMax="47" xr10:uidLastSave="{00000000-0000-0000-0000-000000000000}"/>
  <bookViews>
    <workbookView xWindow="2100" yWindow="72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Z587" i="2"/>
  <c r="Y587" i="2"/>
  <c r="Y589" i="2" s="1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Y577" i="2" s="1"/>
  <c r="BO574" i="2"/>
  <c r="BM574" i="2"/>
  <c r="Y574" i="2"/>
  <c r="BN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N561" i="2"/>
  <c r="BM561" i="2"/>
  <c r="Z561" i="2"/>
  <c r="Y561" i="2"/>
  <c r="BP561" i="2" s="1"/>
  <c r="BP560" i="2"/>
  <c r="BO560" i="2"/>
  <c r="BN560" i="2"/>
  <c r="BM560" i="2"/>
  <c r="Z560" i="2"/>
  <c r="Y560" i="2"/>
  <c r="BO559" i="2"/>
  <c r="BM559" i="2"/>
  <c r="Y559" i="2"/>
  <c r="BP559" i="2" s="1"/>
  <c r="BO558" i="2"/>
  <c r="BM558" i="2"/>
  <c r="Y558" i="2"/>
  <c r="Y562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O542" i="2"/>
  <c r="BM542" i="2"/>
  <c r="Y542" i="2"/>
  <c r="Y544" i="2" s="1"/>
  <c r="P542" i="2"/>
  <c r="X540" i="2"/>
  <c r="X539" i="2"/>
  <c r="BP538" i="2"/>
  <c r="BO538" i="2"/>
  <c r="BM538" i="2"/>
  <c r="Y538" i="2"/>
  <c r="BN538" i="2" s="1"/>
  <c r="P538" i="2"/>
  <c r="BO537" i="2"/>
  <c r="BM537" i="2"/>
  <c r="Y537" i="2"/>
  <c r="BP537" i="2" s="1"/>
  <c r="P537" i="2"/>
  <c r="BP536" i="2"/>
  <c r="BO536" i="2"/>
  <c r="BN536" i="2"/>
  <c r="BM536" i="2"/>
  <c r="Z536" i="2"/>
  <c r="Y536" i="2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N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Z527" i="2" s="1"/>
  <c r="P527" i="2"/>
  <c r="X525" i="2"/>
  <c r="X524" i="2"/>
  <c r="BO523" i="2"/>
  <c r="BM523" i="2"/>
  <c r="Z523" i="2"/>
  <c r="Y523" i="2"/>
  <c r="BP523" i="2" s="1"/>
  <c r="P523" i="2"/>
  <c r="BO522" i="2"/>
  <c r="BN522" i="2"/>
  <c r="BM522" i="2"/>
  <c r="Y522" i="2"/>
  <c r="Y525" i="2" s="1"/>
  <c r="P522" i="2"/>
  <c r="X520" i="2"/>
  <c r="X519" i="2"/>
  <c r="BO518" i="2"/>
  <c r="BN518" i="2"/>
  <c r="BM518" i="2"/>
  <c r="Y518" i="2"/>
  <c r="BP518" i="2" s="1"/>
  <c r="P518" i="2"/>
  <c r="BO517" i="2"/>
  <c r="BN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N515" i="2" s="1"/>
  <c r="P515" i="2"/>
  <c r="BP514" i="2"/>
  <c r="BO514" i="2"/>
  <c r="BM514" i="2"/>
  <c r="Y514" i="2"/>
  <c r="BN514" i="2" s="1"/>
  <c r="P514" i="2"/>
  <c r="BO513" i="2"/>
  <c r="BM513" i="2"/>
  <c r="Y513" i="2"/>
  <c r="BP513" i="2" s="1"/>
  <c r="P513" i="2"/>
  <c r="BP512" i="2"/>
  <c r="BO512" i="2"/>
  <c r="BN512" i="2"/>
  <c r="BM512" i="2"/>
  <c r="Z512" i="2"/>
  <c r="Y512" i="2"/>
  <c r="P512" i="2"/>
  <c r="BO511" i="2"/>
  <c r="BM511" i="2"/>
  <c r="Y511" i="2"/>
  <c r="BP511" i="2" s="1"/>
  <c r="BO510" i="2"/>
  <c r="BM510" i="2"/>
  <c r="Y510" i="2"/>
  <c r="P510" i="2"/>
  <c r="X506" i="2"/>
  <c r="X505" i="2"/>
  <c r="BO504" i="2"/>
  <c r="BM504" i="2"/>
  <c r="Y504" i="2"/>
  <c r="X502" i="2"/>
  <c r="X501" i="2"/>
  <c r="BP500" i="2"/>
  <c r="BO500" i="2"/>
  <c r="BN500" i="2"/>
  <c r="BM500" i="2"/>
  <c r="Z500" i="2"/>
  <c r="Y500" i="2"/>
  <c r="P500" i="2"/>
  <c r="BO499" i="2"/>
  <c r="BM499" i="2"/>
  <c r="Y499" i="2"/>
  <c r="Y502" i="2" s="1"/>
  <c r="X496" i="2"/>
  <c r="X495" i="2"/>
  <c r="BO494" i="2"/>
  <c r="BN494" i="2"/>
  <c r="BM494" i="2"/>
  <c r="Z494" i="2"/>
  <c r="Y494" i="2"/>
  <c r="BP494" i="2" s="1"/>
  <c r="P494" i="2"/>
  <c r="BO493" i="2"/>
  <c r="BM493" i="2"/>
  <c r="Y493" i="2"/>
  <c r="P493" i="2"/>
  <c r="BO492" i="2"/>
  <c r="BN492" i="2"/>
  <c r="BM492" i="2"/>
  <c r="Y492" i="2"/>
  <c r="P492" i="2"/>
  <c r="X489" i="2"/>
  <c r="X488" i="2"/>
  <c r="BP487" i="2"/>
  <c r="BO487" i="2"/>
  <c r="BN487" i="2"/>
  <c r="BM487" i="2"/>
  <c r="Z487" i="2"/>
  <c r="Z488" i="2" s="1"/>
  <c r="Y487" i="2"/>
  <c r="Y488" i="2" s="1"/>
  <c r="P487" i="2"/>
  <c r="X485" i="2"/>
  <c r="X484" i="2"/>
  <c r="BO483" i="2"/>
  <c r="BN483" i="2"/>
  <c r="BM483" i="2"/>
  <c r="Y483" i="2"/>
  <c r="Y484" i="2" s="1"/>
  <c r="P483" i="2"/>
  <c r="X481" i="2"/>
  <c r="X480" i="2"/>
  <c r="BO479" i="2"/>
  <c r="BM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P473" i="2"/>
  <c r="BO473" i="2"/>
  <c r="BM473" i="2"/>
  <c r="Y473" i="2"/>
  <c r="BN473" i="2" s="1"/>
  <c r="BO472" i="2"/>
  <c r="BM472" i="2"/>
  <c r="Y472" i="2"/>
  <c r="BP472" i="2" s="1"/>
  <c r="BO471" i="2"/>
  <c r="BM471" i="2"/>
  <c r="Y471" i="2"/>
  <c r="BO470" i="2"/>
  <c r="BM470" i="2"/>
  <c r="Z470" i="2"/>
  <c r="Y470" i="2"/>
  <c r="BN470" i="2" s="1"/>
  <c r="P470" i="2"/>
  <c r="BO469" i="2"/>
  <c r="BM469" i="2"/>
  <c r="Y469" i="2"/>
  <c r="X467" i="2"/>
  <c r="X466" i="2"/>
  <c r="BP465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Z454" i="2"/>
  <c r="Y454" i="2"/>
  <c r="BN454" i="2" s="1"/>
  <c r="P454" i="2"/>
  <c r="BO453" i="2"/>
  <c r="BN453" i="2"/>
  <c r="BM453" i="2"/>
  <c r="Y453" i="2"/>
  <c r="Y456" i="2" s="1"/>
  <c r="P453" i="2"/>
  <c r="X451" i="2"/>
  <c r="X450" i="2"/>
  <c r="BO449" i="2"/>
  <c r="BN449" i="2"/>
  <c r="BM449" i="2"/>
  <c r="Y449" i="2"/>
  <c r="BP449" i="2" s="1"/>
  <c r="P449" i="2"/>
  <c r="BO448" i="2"/>
  <c r="BN448" i="2"/>
  <c r="BM448" i="2"/>
  <c r="Y448" i="2"/>
  <c r="BP448" i="2" s="1"/>
  <c r="P448" i="2"/>
  <c r="BP447" i="2"/>
  <c r="BO447" i="2"/>
  <c r="BN447" i="2"/>
  <c r="BM447" i="2"/>
  <c r="Z447" i="2"/>
  <c r="Y447" i="2"/>
  <c r="BO446" i="2"/>
  <c r="BN446" i="2"/>
  <c r="BM446" i="2"/>
  <c r="Y446" i="2"/>
  <c r="Z446" i="2" s="1"/>
  <c r="BO445" i="2"/>
  <c r="BM445" i="2"/>
  <c r="Y445" i="2"/>
  <c r="BO444" i="2"/>
  <c r="BN444" i="2"/>
  <c r="BM444" i="2"/>
  <c r="Y444" i="2"/>
  <c r="Z444" i="2" s="1"/>
  <c r="BO443" i="2"/>
  <c r="BN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Z440" i="2"/>
  <c r="Y440" i="2"/>
  <c r="BN440" i="2" s="1"/>
  <c r="BP439" i="2"/>
  <c r="BO439" i="2"/>
  <c r="BM439" i="2"/>
  <c r="Y439" i="2"/>
  <c r="BN439" i="2" s="1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N435" i="2"/>
  <c r="BM435" i="2"/>
  <c r="Y435" i="2"/>
  <c r="BP435" i="2" s="1"/>
  <c r="P435" i="2"/>
  <c r="BO434" i="2"/>
  <c r="BM434" i="2"/>
  <c r="Y434" i="2"/>
  <c r="BP434" i="2" s="1"/>
  <c r="BP433" i="2"/>
  <c r="BO433" i="2"/>
  <c r="BN433" i="2"/>
  <c r="BM433" i="2"/>
  <c r="Z433" i="2"/>
  <c r="Y433" i="2"/>
  <c r="BO432" i="2"/>
  <c r="BM432" i="2"/>
  <c r="Z432" i="2"/>
  <c r="Y432" i="2"/>
  <c r="BP432" i="2" s="1"/>
  <c r="BO431" i="2"/>
  <c r="BN431" i="2"/>
  <c r="BM431" i="2"/>
  <c r="Y431" i="2"/>
  <c r="BP431" i="2" s="1"/>
  <c r="BO430" i="2"/>
  <c r="BM430" i="2"/>
  <c r="Y430" i="2"/>
  <c r="BP430" i="2" s="1"/>
  <c r="BO429" i="2"/>
  <c r="BN429" i="2"/>
  <c r="BM429" i="2"/>
  <c r="Y429" i="2"/>
  <c r="BP429" i="2" s="1"/>
  <c r="X427" i="2"/>
  <c r="Y426" i="2"/>
  <c r="X426" i="2"/>
  <c r="BO425" i="2"/>
  <c r="BN425" i="2"/>
  <c r="BM425" i="2"/>
  <c r="Y425" i="2"/>
  <c r="Y427" i="2" s="1"/>
  <c r="P425" i="2"/>
  <c r="X421" i="2"/>
  <c r="X420" i="2"/>
  <c r="BO419" i="2"/>
  <c r="BM419" i="2"/>
  <c r="Y419" i="2"/>
  <c r="P419" i="2"/>
  <c r="X417" i="2"/>
  <c r="X416" i="2"/>
  <c r="BO415" i="2"/>
  <c r="BN415" i="2"/>
  <c r="BM415" i="2"/>
  <c r="Z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N412" i="2"/>
  <c r="BM412" i="2"/>
  <c r="Y412" i="2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Z406" i="2"/>
  <c r="Y406" i="2"/>
  <c r="BN406" i="2" s="1"/>
  <c r="P406" i="2"/>
  <c r="BO405" i="2"/>
  <c r="BM405" i="2"/>
  <c r="Y405" i="2"/>
  <c r="BP405" i="2" s="1"/>
  <c r="P405" i="2"/>
  <c r="X403" i="2"/>
  <c r="X402" i="2"/>
  <c r="BO401" i="2"/>
  <c r="BN401" i="2"/>
  <c r="BM401" i="2"/>
  <c r="Y401" i="2"/>
  <c r="BP401" i="2" s="1"/>
  <c r="P401" i="2"/>
  <c r="BO400" i="2"/>
  <c r="BN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BN392" i="2" s="1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Z382" i="2"/>
  <c r="Y382" i="2"/>
  <c r="BN382" i="2" s="1"/>
  <c r="P382" i="2"/>
  <c r="BO381" i="2"/>
  <c r="BM381" i="2"/>
  <c r="Y381" i="2"/>
  <c r="Y384" i="2" s="1"/>
  <c r="P381" i="2"/>
  <c r="X379" i="2"/>
  <c r="X378" i="2"/>
  <c r="BO377" i="2"/>
  <c r="BN377" i="2"/>
  <c r="BM377" i="2"/>
  <c r="Y377" i="2"/>
  <c r="BP377" i="2" s="1"/>
  <c r="P377" i="2"/>
  <c r="BO376" i="2"/>
  <c r="BN376" i="2"/>
  <c r="BM376" i="2"/>
  <c r="Y376" i="2"/>
  <c r="BP376" i="2" s="1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Z369" i="2" s="1"/>
  <c r="P369" i="2"/>
  <c r="X365" i="2"/>
  <c r="X364" i="2"/>
  <c r="BO363" i="2"/>
  <c r="BN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BP361" i="2" s="1"/>
  <c r="P361" i="2"/>
  <c r="X359" i="2"/>
  <c r="Y358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P351" i="2"/>
  <c r="BO351" i="2"/>
  <c r="BM351" i="2"/>
  <c r="Y351" i="2"/>
  <c r="P351" i="2"/>
  <c r="BO350" i="2"/>
  <c r="BN350" i="2"/>
  <c r="BM350" i="2"/>
  <c r="Y350" i="2"/>
  <c r="BP350" i="2" s="1"/>
  <c r="P350" i="2"/>
  <c r="X348" i="2"/>
  <c r="X347" i="2"/>
  <c r="BO346" i="2"/>
  <c r="BN346" i="2"/>
  <c r="BM346" i="2"/>
  <c r="Y346" i="2"/>
  <c r="BP346" i="2" s="1"/>
  <c r="P346" i="2"/>
  <c r="BP345" i="2"/>
  <c r="BO345" i="2"/>
  <c r="BN345" i="2"/>
  <c r="BM345" i="2"/>
  <c r="Z345" i="2"/>
  <c r="Y345" i="2"/>
  <c r="P345" i="2"/>
  <c r="BO344" i="2"/>
  <c r="BM344" i="2"/>
  <c r="Y344" i="2"/>
  <c r="BO343" i="2"/>
  <c r="BN343" i="2"/>
  <c r="BM343" i="2"/>
  <c r="Y343" i="2"/>
  <c r="Z343" i="2" s="1"/>
  <c r="X341" i="2"/>
  <c r="X340" i="2"/>
  <c r="BO339" i="2"/>
  <c r="BM339" i="2"/>
  <c r="Y339" i="2"/>
  <c r="BP339" i="2" s="1"/>
  <c r="P339" i="2"/>
  <c r="BO338" i="2"/>
  <c r="BM338" i="2"/>
  <c r="Y338" i="2"/>
  <c r="BN338" i="2" s="1"/>
  <c r="P338" i="2"/>
  <c r="BO337" i="2"/>
  <c r="BM337" i="2"/>
  <c r="Y337" i="2"/>
  <c r="X335" i="2"/>
  <c r="X334" i="2"/>
  <c r="BO333" i="2"/>
  <c r="BM333" i="2"/>
  <c r="Y333" i="2"/>
  <c r="BP333" i="2" s="1"/>
  <c r="P333" i="2"/>
  <c r="BO332" i="2"/>
  <c r="BN332" i="2"/>
  <c r="BM332" i="2"/>
  <c r="Y332" i="2"/>
  <c r="BP332" i="2" s="1"/>
  <c r="P332" i="2"/>
  <c r="BO331" i="2"/>
  <c r="BM331" i="2"/>
  <c r="Y331" i="2"/>
  <c r="BN331" i="2" s="1"/>
  <c r="P331" i="2"/>
  <c r="BO330" i="2"/>
  <c r="BM330" i="2"/>
  <c r="Z330" i="2"/>
  <c r="Y330" i="2"/>
  <c r="BN330" i="2" s="1"/>
  <c r="P330" i="2"/>
  <c r="BO329" i="2"/>
  <c r="BN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N324" i="2"/>
  <c r="BM324" i="2"/>
  <c r="Y324" i="2"/>
  <c r="BP324" i="2" s="1"/>
  <c r="P324" i="2"/>
  <c r="BO323" i="2"/>
  <c r="BN323" i="2"/>
  <c r="BM323" i="2"/>
  <c r="Y323" i="2"/>
  <c r="BP323" i="2" s="1"/>
  <c r="P323" i="2"/>
  <c r="BP322" i="2"/>
  <c r="BO322" i="2"/>
  <c r="BM322" i="2"/>
  <c r="Y322" i="2"/>
  <c r="P322" i="2"/>
  <c r="BO321" i="2"/>
  <c r="BM321" i="2"/>
  <c r="Y321" i="2"/>
  <c r="P321" i="2"/>
  <c r="X319" i="2"/>
  <c r="X318" i="2"/>
  <c r="BP317" i="2"/>
  <c r="BO317" i="2"/>
  <c r="BM317" i="2"/>
  <c r="Y317" i="2"/>
  <c r="BO316" i="2"/>
  <c r="BM316" i="2"/>
  <c r="Y316" i="2"/>
  <c r="BP316" i="2" s="1"/>
  <c r="P316" i="2"/>
  <c r="BO315" i="2"/>
  <c r="BM315" i="2"/>
  <c r="Y315" i="2"/>
  <c r="BN315" i="2" s="1"/>
  <c r="P315" i="2"/>
  <c r="BO314" i="2"/>
  <c r="BM314" i="2"/>
  <c r="Z314" i="2"/>
  <c r="Y314" i="2"/>
  <c r="BO313" i="2"/>
  <c r="BM313" i="2"/>
  <c r="Y313" i="2"/>
  <c r="BP313" i="2" s="1"/>
  <c r="BO312" i="2"/>
  <c r="BM312" i="2"/>
  <c r="Z312" i="2"/>
  <c r="Y312" i="2"/>
  <c r="BO311" i="2"/>
  <c r="BM311" i="2"/>
  <c r="Y311" i="2"/>
  <c r="X308" i="2"/>
  <c r="X307" i="2"/>
  <c r="BP306" i="2"/>
  <c r="BO306" i="2"/>
  <c r="BM306" i="2"/>
  <c r="Y306" i="2"/>
  <c r="P306" i="2"/>
  <c r="BO305" i="2"/>
  <c r="BN305" i="2"/>
  <c r="BM305" i="2"/>
  <c r="Z305" i="2"/>
  <c r="Y305" i="2"/>
  <c r="P305" i="2"/>
  <c r="X303" i="2"/>
  <c r="X302" i="2"/>
  <c r="BO301" i="2"/>
  <c r="BN301" i="2"/>
  <c r="BM301" i="2"/>
  <c r="Z301" i="2"/>
  <c r="Z302" i="2" s="1"/>
  <c r="Y301" i="2"/>
  <c r="BP301" i="2" s="1"/>
  <c r="P301" i="2"/>
  <c r="X298" i="2"/>
  <c r="X297" i="2"/>
  <c r="BO296" i="2"/>
  <c r="BN296" i="2"/>
  <c r="BM296" i="2"/>
  <c r="Y296" i="2"/>
  <c r="S613" i="2" s="1"/>
  <c r="P296" i="2"/>
  <c r="X293" i="2"/>
  <c r="X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Z289" i="2"/>
  <c r="Y289" i="2"/>
  <c r="BN289" i="2" s="1"/>
  <c r="P289" i="2"/>
  <c r="BO288" i="2"/>
  <c r="BM288" i="2"/>
  <c r="Y288" i="2"/>
  <c r="P288" i="2"/>
  <c r="BP287" i="2"/>
  <c r="BO287" i="2"/>
  <c r="BM287" i="2"/>
  <c r="Y287" i="2"/>
  <c r="P287" i="2"/>
  <c r="X284" i="2"/>
  <c r="X283" i="2"/>
  <c r="BO282" i="2"/>
  <c r="BM282" i="2"/>
  <c r="Y282" i="2"/>
  <c r="BO281" i="2"/>
  <c r="BM281" i="2"/>
  <c r="Z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P269" i="2" s="1"/>
  <c r="BO268" i="2"/>
  <c r="BM268" i="2"/>
  <c r="Y268" i="2"/>
  <c r="BO267" i="2"/>
  <c r="BM267" i="2"/>
  <c r="Y267" i="2"/>
  <c r="BO266" i="2"/>
  <c r="BN266" i="2"/>
  <c r="BM266" i="2"/>
  <c r="Y266" i="2"/>
  <c r="X263" i="2"/>
  <c r="X262" i="2"/>
  <c r="BP261" i="2"/>
  <c r="BO261" i="2"/>
  <c r="BN261" i="2"/>
  <c r="BM261" i="2"/>
  <c r="Z261" i="2"/>
  <c r="Y261" i="2"/>
  <c r="P261" i="2"/>
  <c r="BO260" i="2"/>
  <c r="BM260" i="2"/>
  <c r="Y260" i="2"/>
  <c r="Z260" i="2" s="1"/>
  <c r="P260" i="2"/>
  <c r="BO259" i="2"/>
  <c r="BM259" i="2"/>
  <c r="Y259" i="2"/>
  <c r="BP259" i="2" s="1"/>
  <c r="BO258" i="2"/>
  <c r="BM258" i="2"/>
  <c r="Z258" i="2"/>
  <c r="Y258" i="2"/>
  <c r="BN258" i="2" s="1"/>
  <c r="P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P255" i="2"/>
  <c r="BO255" i="2"/>
  <c r="BM255" i="2"/>
  <c r="Z255" i="2"/>
  <c r="Y255" i="2"/>
  <c r="BN255" i="2" s="1"/>
  <c r="P255" i="2"/>
  <c r="BP254" i="2"/>
  <c r="BO254" i="2"/>
  <c r="BM254" i="2"/>
  <c r="Z254" i="2"/>
  <c r="Y254" i="2"/>
  <c r="BN254" i="2" s="1"/>
  <c r="X251" i="2"/>
  <c r="X250" i="2"/>
  <c r="BO249" i="2"/>
  <c r="BM249" i="2"/>
  <c r="Y249" i="2"/>
  <c r="BP249" i="2" s="1"/>
  <c r="P249" i="2"/>
  <c r="BO248" i="2"/>
  <c r="BN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Z246" i="2"/>
  <c r="Y246" i="2"/>
  <c r="BN246" i="2" s="1"/>
  <c r="P246" i="2"/>
  <c r="BO245" i="2"/>
  <c r="BM245" i="2"/>
  <c r="Y245" i="2"/>
  <c r="BN245" i="2" s="1"/>
  <c r="BO244" i="2"/>
  <c r="BM244" i="2"/>
  <c r="Y244" i="2"/>
  <c r="P244" i="2"/>
  <c r="BO243" i="2"/>
  <c r="BM243" i="2"/>
  <c r="Z243" i="2"/>
  <c r="Y243" i="2"/>
  <c r="BN243" i="2" s="1"/>
  <c r="P243" i="2"/>
  <c r="BO242" i="2"/>
  <c r="BM242" i="2"/>
  <c r="Z242" i="2"/>
  <c r="Y242" i="2"/>
  <c r="BP242" i="2" s="1"/>
  <c r="X239" i="2"/>
  <c r="X238" i="2"/>
  <c r="BO237" i="2"/>
  <c r="BM237" i="2"/>
  <c r="Z237" i="2"/>
  <c r="Y237" i="2"/>
  <c r="BP237" i="2" s="1"/>
  <c r="BO236" i="2"/>
  <c r="BM236" i="2"/>
  <c r="Y236" i="2"/>
  <c r="BP236" i="2" s="1"/>
  <c r="BO235" i="2"/>
  <c r="BN235" i="2"/>
  <c r="BM235" i="2"/>
  <c r="Z235" i="2"/>
  <c r="Y235" i="2"/>
  <c r="BP235" i="2" s="1"/>
  <c r="P235" i="2"/>
  <c r="BP234" i="2"/>
  <c r="BO234" i="2"/>
  <c r="BM234" i="2"/>
  <c r="Z234" i="2"/>
  <c r="Y234" i="2"/>
  <c r="BN234" i="2" s="1"/>
  <c r="P234" i="2"/>
  <c r="BP233" i="2"/>
  <c r="BO233" i="2"/>
  <c r="BM233" i="2"/>
  <c r="Z233" i="2"/>
  <c r="Y233" i="2"/>
  <c r="BN233" i="2" s="1"/>
  <c r="X231" i="2"/>
  <c r="X230" i="2"/>
  <c r="BO229" i="2"/>
  <c r="BM229" i="2"/>
  <c r="Y229" i="2"/>
  <c r="BP229" i="2" s="1"/>
  <c r="P229" i="2"/>
  <c r="BO228" i="2"/>
  <c r="BN228" i="2"/>
  <c r="BM228" i="2"/>
  <c r="Y228" i="2"/>
  <c r="Z228" i="2" s="1"/>
  <c r="BO227" i="2"/>
  <c r="BM227" i="2"/>
  <c r="Y227" i="2"/>
  <c r="BP227" i="2" s="1"/>
  <c r="BO226" i="2"/>
  <c r="BM226" i="2"/>
  <c r="Y226" i="2"/>
  <c r="Z226" i="2" s="1"/>
  <c r="BP225" i="2"/>
  <c r="BO225" i="2"/>
  <c r="BN225" i="2"/>
  <c r="BM225" i="2"/>
  <c r="Z225" i="2"/>
  <c r="Y225" i="2"/>
  <c r="BO224" i="2"/>
  <c r="BM224" i="2"/>
  <c r="Y224" i="2"/>
  <c r="Z224" i="2" s="1"/>
  <c r="BO223" i="2"/>
  <c r="BM223" i="2"/>
  <c r="Z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P199" i="2" s="1"/>
  <c r="P199" i="2"/>
  <c r="BO198" i="2"/>
  <c r="BN198" i="2"/>
  <c r="BM198" i="2"/>
  <c r="Y198" i="2"/>
  <c r="P198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N191" i="2"/>
  <c r="BM191" i="2"/>
  <c r="Z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N179" i="2"/>
  <c r="BM179" i="2"/>
  <c r="Y179" i="2"/>
  <c r="BP179" i="2" s="1"/>
  <c r="P179" i="2"/>
  <c r="BO178" i="2"/>
  <c r="BM178" i="2"/>
  <c r="Z178" i="2"/>
  <c r="Y178" i="2"/>
  <c r="BN178" i="2" s="1"/>
  <c r="P178" i="2"/>
  <c r="X176" i="2"/>
  <c r="X175" i="2"/>
  <c r="BO174" i="2"/>
  <c r="BM174" i="2"/>
  <c r="Z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N171" i="2"/>
  <c r="BM171" i="2"/>
  <c r="Y171" i="2"/>
  <c r="BP171" i="2" s="1"/>
  <c r="P171" i="2"/>
  <c r="BO170" i="2"/>
  <c r="BM170" i="2"/>
  <c r="Y170" i="2"/>
  <c r="BP170" i="2" s="1"/>
  <c r="P170" i="2"/>
  <c r="Y168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Y161" i="2"/>
  <c r="X161" i="2"/>
  <c r="X160" i="2"/>
  <c r="BO159" i="2"/>
  <c r="BM159" i="2"/>
  <c r="Y159" i="2"/>
  <c r="BP159" i="2" s="1"/>
  <c r="P159" i="2"/>
  <c r="BO158" i="2"/>
  <c r="BN158" i="2"/>
  <c r="BM158" i="2"/>
  <c r="Y158" i="2"/>
  <c r="P158" i="2"/>
  <c r="X156" i="2"/>
  <c r="X155" i="2"/>
  <c r="BO154" i="2"/>
  <c r="BN154" i="2"/>
  <c r="BM154" i="2"/>
  <c r="Y154" i="2"/>
  <c r="Z154" i="2" s="1"/>
  <c r="P154" i="2"/>
  <c r="BO153" i="2"/>
  <c r="BM153" i="2"/>
  <c r="Y153" i="2"/>
  <c r="Y156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Z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N134" i="2"/>
  <c r="BM134" i="2"/>
  <c r="Y134" i="2"/>
  <c r="Z134" i="2" s="1"/>
  <c r="P134" i="2"/>
  <c r="BO133" i="2"/>
  <c r="BM133" i="2"/>
  <c r="Y133" i="2"/>
  <c r="Y140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N112" i="2" s="1"/>
  <c r="P112" i="2"/>
  <c r="BP111" i="2"/>
  <c r="BO111" i="2"/>
  <c r="BM111" i="2"/>
  <c r="Z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N106" i="2"/>
  <c r="BM106" i="2"/>
  <c r="Y106" i="2"/>
  <c r="BP106" i="2" s="1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Y100" i="2" s="1"/>
  <c r="P97" i="2"/>
  <c r="X95" i="2"/>
  <c r="X94" i="2"/>
  <c r="BO93" i="2"/>
  <c r="BM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Z87" i="2"/>
  <c r="Y87" i="2"/>
  <c r="BP87" i="2" s="1"/>
  <c r="BO86" i="2"/>
  <c r="BM86" i="2"/>
  <c r="Y86" i="2"/>
  <c r="BN86" i="2" s="1"/>
  <c r="BO85" i="2"/>
  <c r="BM85" i="2"/>
  <c r="Y85" i="2"/>
  <c r="BP85" i="2" s="1"/>
  <c r="BO84" i="2"/>
  <c r="BM84" i="2"/>
  <c r="Y84" i="2"/>
  <c r="BN84" i="2" s="1"/>
  <c r="BO83" i="2"/>
  <c r="BM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Z73" i="2"/>
  <c r="Y73" i="2"/>
  <c r="BP73" i="2" s="1"/>
  <c r="BO72" i="2"/>
  <c r="BM72" i="2"/>
  <c r="Y72" i="2"/>
  <c r="BN72" i="2" s="1"/>
  <c r="BO71" i="2"/>
  <c r="BM71" i="2"/>
  <c r="Z71" i="2"/>
  <c r="Y71" i="2"/>
  <c r="BP71" i="2" s="1"/>
  <c r="P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Y75" i="2" s="1"/>
  <c r="P68" i="2"/>
  <c r="X65" i="2"/>
  <c r="X64" i="2"/>
  <c r="BO63" i="2"/>
  <c r="BN63" i="2"/>
  <c r="BM63" i="2"/>
  <c r="Y63" i="2"/>
  <c r="BP62" i="2"/>
  <c r="BO62" i="2"/>
  <c r="BM62" i="2"/>
  <c r="Z62" i="2"/>
  <c r="Y62" i="2"/>
  <c r="BN62" i="2" s="1"/>
  <c r="X60" i="2"/>
  <c r="X59" i="2"/>
  <c r="BP58" i="2"/>
  <c r="BO58" i="2"/>
  <c r="BM58" i="2"/>
  <c r="Z58" i="2"/>
  <c r="Y58" i="2"/>
  <c r="BN58" i="2" s="1"/>
  <c r="P58" i="2"/>
  <c r="BO57" i="2"/>
  <c r="BN57" i="2"/>
  <c r="BM57" i="2"/>
  <c r="Y57" i="2"/>
  <c r="BP57" i="2" s="1"/>
  <c r="P57" i="2"/>
  <c r="BP56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N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N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Y24" i="2"/>
  <c r="X24" i="2"/>
  <c r="X23" i="2"/>
  <c r="BP22" i="2"/>
  <c r="BO22" i="2"/>
  <c r="BN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223" i="2" l="1"/>
  <c r="Z219" i="2"/>
  <c r="BN68" i="2"/>
  <c r="Z338" i="2"/>
  <c r="BN328" i="2"/>
  <c r="BP338" i="2"/>
  <c r="E613" i="2"/>
  <c r="BN110" i="2"/>
  <c r="BN399" i="2"/>
  <c r="Z399" i="2"/>
  <c r="BP373" i="2"/>
  <c r="BN211" i="2"/>
  <c r="BN362" i="2"/>
  <c r="Z568" i="2"/>
  <c r="BP568" i="2"/>
  <c r="BN405" i="2"/>
  <c r="Z236" i="2"/>
  <c r="Y238" i="2"/>
  <c r="Z429" i="2"/>
  <c r="BN369" i="2"/>
  <c r="BN339" i="2"/>
  <c r="Z208" i="2"/>
  <c r="Z220" i="2"/>
  <c r="BN381" i="2"/>
  <c r="X603" i="2"/>
  <c r="Z29" i="2"/>
  <c r="BN39" i="2"/>
  <c r="BN43" i="2"/>
  <c r="BN47" i="2"/>
  <c r="Y65" i="2"/>
  <c r="Y89" i="2"/>
  <c r="BN93" i="2"/>
  <c r="BN97" i="2"/>
  <c r="BN105" i="2"/>
  <c r="BN121" i="2"/>
  <c r="BP123" i="2"/>
  <c r="BP127" i="2"/>
  <c r="BN136" i="2"/>
  <c r="BN138" i="2"/>
  <c r="BN173" i="2"/>
  <c r="BP178" i="2"/>
  <c r="BP189" i="2"/>
  <c r="BN193" i="2"/>
  <c r="BN199" i="2"/>
  <c r="BP226" i="2"/>
  <c r="BN227" i="2"/>
  <c r="Z238" i="2"/>
  <c r="BP268" i="2"/>
  <c r="BN268" i="2"/>
  <c r="BP291" i="2"/>
  <c r="Z291" i="2"/>
  <c r="BN351" i="2"/>
  <c r="Z351" i="2"/>
  <c r="Y389" i="2"/>
  <c r="Z386" i="2"/>
  <c r="Z393" i="2"/>
  <c r="BN393" i="2"/>
  <c r="Y461" i="2"/>
  <c r="Z458" i="2"/>
  <c r="BN471" i="2"/>
  <c r="BP471" i="2"/>
  <c r="Y505" i="2"/>
  <c r="BN504" i="2"/>
  <c r="Y506" i="2"/>
  <c r="BP504" i="2"/>
  <c r="Z504" i="2"/>
  <c r="Z505" i="2" s="1"/>
  <c r="BP31" i="2"/>
  <c r="BP33" i="2"/>
  <c r="Y124" i="2"/>
  <c r="BP142" i="2"/>
  <c r="Y175" i="2"/>
  <c r="BP209" i="2"/>
  <c r="BP222" i="2"/>
  <c r="BP224" i="2"/>
  <c r="BP245" i="2"/>
  <c r="Z249" i="2"/>
  <c r="Y250" i="2"/>
  <c r="BN270" i="2"/>
  <c r="Y277" i="2"/>
  <c r="BP275" i="2"/>
  <c r="Y276" i="2"/>
  <c r="BN306" i="2"/>
  <c r="Z306" i="2"/>
  <c r="Z307" i="2" s="1"/>
  <c r="BP314" i="2"/>
  <c r="BN314" i="2"/>
  <c r="BN344" i="2"/>
  <c r="BP344" i="2"/>
  <c r="Z344" i="2"/>
  <c r="BP388" i="2"/>
  <c r="BN388" i="2"/>
  <c r="BP460" i="2"/>
  <c r="BN460" i="2"/>
  <c r="BN493" i="2"/>
  <c r="BP493" i="2"/>
  <c r="Z493" i="2"/>
  <c r="X607" i="2"/>
  <c r="Y37" i="2"/>
  <c r="Z31" i="2"/>
  <c r="Z33" i="2"/>
  <c r="Y64" i="2"/>
  <c r="BP70" i="2"/>
  <c r="Z85" i="2"/>
  <c r="Z93" i="2"/>
  <c r="Z97" i="2"/>
  <c r="Z105" i="2"/>
  <c r="BP112" i="2"/>
  <c r="Y115" i="2"/>
  <c r="Z121" i="2"/>
  <c r="BN123" i="2"/>
  <c r="BN127" i="2"/>
  <c r="Z133" i="2"/>
  <c r="BP134" i="2"/>
  <c r="BN135" i="2"/>
  <c r="Z136" i="2"/>
  <c r="Z138" i="2"/>
  <c r="Z153" i="2"/>
  <c r="Z155" i="2" s="1"/>
  <c r="BP154" i="2"/>
  <c r="Y160" i="2"/>
  <c r="BP158" i="2"/>
  <c r="Z173" i="2"/>
  <c r="Y195" i="2"/>
  <c r="BP187" i="2"/>
  <c r="BN189" i="2"/>
  <c r="Z193" i="2"/>
  <c r="J613" i="2"/>
  <c r="Z199" i="2"/>
  <c r="Y201" i="2"/>
  <c r="BN208" i="2"/>
  <c r="Z209" i="2"/>
  <c r="BN226" i="2"/>
  <c r="Z227" i="2"/>
  <c r="Z229" i="2"/>
  <c r="Y230" i="2"/>
  <c r="BN237" i="2"/>
  <c r="Z245" i="2"/>
  <c r="BP248" i="2"/>
  <c r="BP258" i="2"/>
  <c r="BN260" i="2"/>
  <c r="BN291" i="2"/>
  <c r="BP312" i="2"/>
  <c r="BN312" i="2"/>
  <c r="BN316" i="2"/>
  <c r="Z316" i="2"/>
  <c r="Z333" i="2"/>
  <c r="BN333" i="2"/>
  <c r="BN361" i="2"/>
  <c r="Z361" i="2"/>
  <c r="Z413" i="2"/>
  <c r="BN413" i="2"/>
  <c r="BN445" i="2"/>
  <c r="BP445" i="2"/>
  <c r="Z445" i="2"/>
  <c r="BN479" i="2"/>
  <c r="BP479" i="2"/>
  <c r="Z479" i="2"/>
  <c r="Y36" i="2"/>
  <c r="Y40" i="2"/>
  <c r="Y44" i="2"/>
  <c r="Y48" i="2"/>
  <c r="Z70" i="2"/>
  <c r="BN71" i="2"/>
  <c r="BN73" i="2"/>
  <c r="Z83" i="2"/>
  <c r="BN113" i="2"/>
  <c r="Z129" i="2"/>
  <c r="BN142" i="2"/>
  <c r="Y144" i="2"/>
  <c r="Z149" i="2"/>
  <c r="Z166" i="2"/>
  <c r="Z171" i="2"/>
  <c r="BP174" i="2"/>
  <c r="Z179" i="2"/>
  <c r="Z181" i="2" s="1"/>
  <c r="Z187" i="2"/>
  <c r="Z190" i="2"/>
  <c r="Z198" i="2"/>
  <c r="BP198" i="2"/>
  <c r="Y200" i="2"/>
  <c r="BP211" i="2"/>
  <c r="BP220" i="2"/>
  <c r="BN222" i="2"/>
  <c r="BN224" i="2"/>
  <c r="BP228" i="2"/>
  <c r="BP246" i="2"/>
  <c r="BN247" i="2"/>
  <c r="Z269" i="2"/>
  <c r="BN269" i="2"/>
  <c r="BP281" i="2"/>
  <c r="BP289" i="2"/>
  <c r="Y319" i="2"/>
  <c r="Y318" i="2"/>
  <c r="BP386" i="2"/>
  <c r="BP393" i="2"/>
  <c r="Y421" i="2"/>
  <c r="Y420" i="2"/>
  <c r="BN419" i="2"/>
  <c r="BP419" i="2"/>
  <c r="Z419" i="2"/>
  <c r="Z420" i="2" s="1"/>
  <c r="BP436" i="2"/>
  <c r="BN436" i="2"/>
  <c r="Z436" i="2"/>
  <c r="BP458" i="2"/>
  <c r="BN472" i="2"/>
  <c r="Z472" i="2"/>
  <c r="AC613" i="2"/>
  <c r="BN510" i="2"/>
  <c r="BP510" i="2"/>
  <c r="Z510" i="2"/>
  <c r="BN528" i="2"/>
  <c r="BP528" i="2"/>
  <c r="Z528" i="2"/>
  <c r="BP331" i="2"/>
  <c r="BP407" i="2"/>
  <c r="BP411" i="2"/>
  <c r="Y416" i="2"/>
  <c r="Y475" i="2"/>
  <c r="BP469" i="2"/>
  <c r="Y485" i="2"/>
  <c r="AA613" i="2"/>
  <c r="BP542" i="2"/>
  <c r="AD613" i="2"/>
  <c r="Z558" i="2"/>
  <c r="BP558" i="2"/>
  <c r="BN559" i="2"/>
  <c r="Z566" i="2"/>
  <c r="BP566" i="2"/>
  <c r="BN570" i="2"/>
  <c r="Z575" i="2"/>
  <c r="BP575" i="2"/>
  <c r="Z596" i="2"/>
  <c r="Z597" i="2" s="1"/>
  <c r="BP596" i="2"/>
  <c r="BP315" i="2"/>
  <c r="Z324" i="2"/>
  <c r="Z329" i="2"/>
  <c r="Z331" i="2"/>
  <c r="Y341" i="2"/>
  <c r="BP352" i="2"/>
  <c r="BP357" i="2"/>
  <c r="Y359" i="2"/>
  <c r="Z370" i="2"/>
  <c r="Z377" i="2"/>
  <c r="Z381" i="2"/>
  <c r="Z383" i="2" s="1"/>
  <c r="BP387" i="2"/>
  <c r="Z401" i="2"/>
  <c r="Z405" i="2"/>
  <c r="Z408" i="2" s="1"/>
  <c r="Z407" i="2"/>
  <c r="Z411" i="2"/>
  <c r="Z430" i="2"/>
  <c r="Z431" i="2"/>
  <c r="Z434" i="2"/>
  <c r="BP437" i="2"/>
  <c r="Z443" i="2"/>
  <c r="BP446" i="2"/>
  <c r="Z449" i="2"/>
  <c r="Z453" i="2"/>
  <c r="Z455" i="2" s="1"/>
  <c r="BP459" i="2"/>
  <c r="Z469" i="2"/>
  <c r="Z483" i="2"/>
  <c r="Z484" i="2" s="1"/>
  <c r="BP483" i="2"/>
  <c r="Z492" i="2"/>
  <c r="Z495" i="2" s="1"/>
  <c r="BP492" i="2"/>
  <c r="Y501" i="2"/>
  <c r="Z518" i="2"/>
  <c r="Z522" i="2"/>
  <c r="Z524" i="2" s="1"/>
  <c r="Z532" i="2"/>
  <c r="BP532" i="2"/>
  <c r="Y572" i="2"/>
  <c r="Z296" i="2"/>
  <c r="Z297" i="2" s="1"/>
  <c r="Y308" i="2"/>
  <c r="Z315" i="2"/>
  <c r="Z323" i="2"/>
  <c r="Z328" i="2"/>
  <c r="BP330" i="2"/>
  <c r="Z339" i="2"/>
  <c r="BP343" i="2"/>
  <c r="Z346" i="2"/>
  <c r="Z347" i="2" s="1"/>
  <c r="Z350" i="2"/>
  <c r="Z353" i="2" s="1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N441" i="2"/>
  <c r="BP444" i="2"/>
  <c r="Z448" i="2"/>
  <c r="BP454" i="2"/>
  <c r="Z459" i="2"/>
  <c r="Y466" i="2"/>
  <c r="BP470" i="2"/>
  <c r="Y489" i="2"/>
  <c r="Z499" i="2"/>
  <c r="Z501" i="2" s="1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Z283" i="2" s="1"/>
  <c r="BP282" i="2"/>
  <c r="Y326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9" i="2" s="1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Z340" i="2" s="1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50" i="2" s="1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394" i="2" s="1"/>
  <c r="Z412" i="2"/>
  <c r="Z416" i="2" s="1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Z450" i="2" s="1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402" i="2" l="1"/>
  <c r="Z334" i="2"/>
  <c r="Z139" i="2"/>
  <c r="Z533" i="2"/>
  <c r="Z475" i="2"/>
  <c r="Z389" i="2"/>
  <c r="Z216" i="2"/>
  <c r="Z200" i="2"/>
  <c r="Y603" i="2"/>
  <c r="Z378" i="2"/>
  <c r="Z107" i="2"/>
  <c r="Z562" i="2"/>
  <c r="Z539" i="2"/>
  <c r="Y605" i="2"/>
  <c r="Z519" i="2"/>
  <c r="Y607" i="2"/>
  <c r="Y604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<sst xmlns="http://schemas.openxmlformats.org/spreadsheetml/2006/main" count="3838" uniqueCount="849">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</sst>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D603" zoomScaleNormal="100" zoomScaleSheetLayoutView="100" workbookViewId="0">
      <selection activeCell="X370" sqref="X37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69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4"/>
      <c r="R1" s="745" t="s">
        <v>70</v>
      </c>
      <c r="S1" s="746"/>
      <c r="T1" s="74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7"/>
      <c r="R2" s="747"/>
      <c r="S2" s="747"/>
      <c r="T2" s="747"/>
      <c r="U2" s="747"/>
      <c r="V2" s="747"/>
      <c r="W2" s="74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7"/>
      <c r="Q3" s="747"/>
      <c r="R3" s="747"/>
      <c r="S3" s="747"/>
      <c r="T3" s="747"/>
      <c r="U3" s="747"/>
      <c r="V3" s="747"/>
      <c r="W3" s="74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8" t="s">
        <v>8</v>
      </c>
      <c r="B5" s="748"/>
      <c r="C5" s="748"/>
      <c r="D5" s="749"/>
      <c r="E5" s="749"/>
      <c r="F5" s="750" t="s">
        <v>14</v>
      </c>
      <c r="G5" s="750"/>
      <c r="H5" s="749"/>
      <c r="I5" s="749"/>
      <c r="J5" s="749"/>
      <c r="K5" s="749"/>
      <c r="L5" s="749"/>
      <c r="M5" s="749"/>
      <c r="N5" s="70"/>
      <c r="P5" s="26" t="s">
        <v>4</v>
      </c>
      <c r="Q5" s="751">
        <v>45516</v>
      </c>
      <c r="R5" s="751"/>
      <c r="T5" s="752" t="s">
        <v>3</v>
      </c>
      <c r="U5" s="753"/>
      <c r="V5" s="754" t="s">
        <v>813</v>
      </c>
      <c r="W5" s="755"/>
      <c r="AB5" s="58"/>
      <c r="AC5" s="58"/>
      <c r="AD5" s="58"/>
      <c r="AE5" s="58"/>
    </row>
    <row r="6" spans="1:32" s="17" customFormat="1" ht="24" customHeight="1" x14ac:dyDescent="0.2">
      <c r="A6" s="748" t="s">
        <v>1</v>
      </c>
      <c r="B6" s="748"/>
      <c r="C6" s="748"/>
      <c r="D6" s="756" t="s">
        <v>826</v>
      </c>
      <c r="E6" s="756"/>
      <c r="F6" s="756"/>
      <c r="G6" s="756"/>
      <c r="H6" s="756"/>
      <c r="I6" s="756"/>
      <c r="J6" s="756"/>
      <c r="K6" s="756"/>
      <c r="L6" s="756"/>
      <c r="M6" s="756"/>
      <c r="N6" s="71"/>
      <c r="P6" s="26" t="s">
        <v>30</v>
      </c>
      <c r="Q6" s="757" t="str">
        <f>IF(Q5=0," ",CHOOSE(WEEKDAY(Q5,2),"Понедельник","Вторник","Среда","Четверг","Пятница","Суббота","Воскресенье"))</f>
        <v>Понедельник</v>
      </c>
      <c r="R6" s="757"/>
      <c r="T6" s="758" t="s">
        <v>5</v>
      </c>
      <c r="U6" s="759"/>
      <c r="V6" s="760" t="s">
        <v>72</v>
      </c>
      <c r="W6" s="76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6" t="str">
        <f>IFERROR(VLOOKUP(DeliveryAddress,Table,3,0),1)</f>
        <v>5</v>
      </c>
      <c r="E7" s="767"/>
      <c r="F7" s="767"/>
      <c r="G7" s="767"/>
      <c r="H7" s="767"/>
      <c r="I7" s="767"/>
      <c r="J7" s="767"/>
      <c r="K7" s="767"/>
      <c r="L7" s="767"/>
      <c r="M7" s="768"/>
      <c r="N7" s="72"/>
      <c r="P7" s="26"/>
      <c r="Q7" s="47"/>
      <c r="R7" s="47"/>
      <c r="T7" s="758"/>
      <c r="U7" s="759"/>
      <c r="V7" s="762"/>
      <c r="W7" s="763"/>
      <c r="AB7" s="58"/>
      <c r="AC7" s="58"/>
      <c r="AD7" s="58"/>
      <c r="AE7" s="58"/>
    </row>
    <row r="8" spans="1:32" s="17" customFormat="1" ht="25.5" customHeight="1" x14ac:dyDescent="0.2">
      <c r="A8" s="769" t="s">
        <v>60</v>
      </c>
      <c r="B8" s="769"/>
      <c r="C8" s="769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3"/>
      <c r="P8" s="26" t="s">
        <v>11</v>
      </c>
      <c r="Q8" s="735">
        <v>0.41666666666666669</v>
      </c>
      <c r="R8" s="735"/>
      <c r="T8" s="758"/>
      <c r="U8" s="759"/>
      <c r="V8" s="762"/>
      <c r="W8" s="763"/>
      <c r="AB8" s="58"/>
      <c r="AC8" s="58"/>
      <c r="AD8" s="58"/>
      <c r="AE8" s="58"/>
    </row>
    <row r="9" spans="1:32" s="17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/>
      <c r="C9" s="725"/>
      <c r="D9" s="726" t="s">
        <v>48</v>
      </c>
      <c r="E9" s="727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68"/>
      <c r="P9" s="29" t="s">
        <v>15</v>
      </c>
      <c r="Q9" s="772"/>
      <c r="R9" s="772"/>
      <c r="T9" s="758"/>
      <c r="U9" s="759"/>
      <c r="V9" s="764"/>
      <c r="W9" s="76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/>
      <c r="C10" s="725"/>
      <c r="D10" s="726"/>
      <c r="E10" s="727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/>
      <c r="H10" s="728" t="str">
        <f>IFERROR(VLOOKUP($D$10,Proxy,2,FALSE),"")</f>
        <v/>
      </c>
      <c r="I10" s="728"/>
      <c r="J10" s="728"/>
      <c r="K10" s="728"/>
      <c r="L10" s="728"/>
      <c r="M10" s="728"/>
      <c r="N10" s="69"/>
      <c r="P10" s="29" t="s">
        <v>35</v>
      </c>
      <c r="Q10" s="729"/>
      <c r="R10" s="729"/>
      <c r="U10" s="26" t="s">
        <v>12</v>
      </c>
      <c r="V10" s="730" t="s">
        <v>73</v>
      </c>
      <c r="W10" s="73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2"/>
      <c r="R11" s="732"/>
      <c r="U11" s="26" t="s">
        <v>31</v>
      </c>
      <c r="V11" s="733" t="s">
        <v>57</v>
      </c>
      <c r="W11" s="73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4" t="s">
        <v>74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4"/>
      <c r="P12" s="26" t="s">
        <v>33</v>
      </c>
      <c r="Q12" s="735"/>
      <c r="R12" s="735"/>
      <c r="S12" s="27"/>
      <c r="T12"/>
      <c r="U12" s="26" t="s">
        <v>48</v>
      </c>
      <c r="V12" s="736"/>
      <c r="W12" s="736"/>
      <c r="X12"/>
      <c r="AB12" s="58"/>
      <c r="AC12" s="58"/>
      <c r="AD12" s="58"/>
      <c r="AE12" s="58"/>
    </row>
    <row r="13" spans="1:32" s="17" customFormat="1" ht="23.25" customHeight="1" x14ac:dyDescent="0.2">
      <c r="A13" s="734" t="s">
        <v>75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4"/>
      <c r="O13" s="29"/>
      <c r="P13" s="29" t="s">
        <v>34</v>
      </c>
      <c r="Q13" s="733"/>
      <c r="R13" s="73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4" t="s">
        <v>76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7" t="s">
        <v>77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5"/>
      <c r="O15"/>
      <c r="P15" s="738" t="s">
        <v>63</v>
      </c>
      <c r="Q15" s="738"/>
      <c r="R15" s="738"/>
      <c r="S15" s="738"/>
      <c r="T15" s="73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0" t="s">
        <v>61</v>
      </c>
      <c r="B17" s="710" t="s">
        <v>51</v>
      </c>
      <c r="C17" s="741" t="s">
        <v>50</v>
      </c>
      <c r="D17" s="710" t="s">
        <v>52</v>
      </c>
      <c r="E17" s="710"/>
      <c r="F17" s="710" t="s">
        <v>24</v>
      </c>
      <c r="G17" s="710" t="s">
        <v>27</v>
      </c>
      <c r="H17" s="710" t="s">
        <v>25</v>
      </c>
      <c r="I17" s="710" t="s">
        <v>26</v>
      </c>
      <c r="J17" s="742" t="s">
        <v>16</v>
      </c>
      <c r="K17" s="742" t="s">
        <v>65</v>
      </c>
      <c r="L17" s="742" t="s">
        <v>67</v>
      </c>
      <c r="M17" s="742" t="s">
        <v>2</v>
      </c>
      <c r="N17" s="742" t="s">
        <v>66</v>
      </c>
      <c r="O17" s="710" t="s">
        <v>28</v>
      </c>
      <c r="P17" s="710" t="s">
        <v>17</v>
      </c>
      <c r="Q17" s="710"/>
      <c r="R17" s="710"/>
      <c r="S17" s="710"/>
      <c r="T17" s="710"/>
      <c r="U17" s="740" t="s">
        <v>58</v>
      </c>
      <c r="V17" s="710"/>
      <c r="W17" s="710" t="s">
        <v>6</v>
      </c>
      <c r="X17" s="710" t="s">
        <v>44</v>
      </c>
      <c r="Y17" s="711" t="s">
        <v>56</v>
      </c>
      <c r="Z17" s="710" t="s">
        <v>18</v>
      </c>
      <c r="AA17" s="713" t="s">
        <v>62</v>
      </c>
      <c r="AB17" s="713" t="s">
        <v>19</v>
      </c>
      <c r="AC17" s="714" t="s">
        <v>68</v>
      </c>
      <c r="AD17" s="716" t="s">
        <v>59</v>
      </c>
      <c r="AE17" s="717"/>
      <c r="AF17" s="718"/>
      <c r="AG17" s="722"/>
      <c r="BD17" s="723" t="s">
        <v>64</v>
      </c>
    </row>
    <row r="18" spans="1:68" ht="14.25" customHeight="1" x14ac:dyDescent="0.2">
      <c r="A18" s="710"/>
      <c r="B18" s="710"/>
      <c r="C18" s="741"/>
      <c r="D18" s="710"/>
      <c r="E18" s="710"/>
      <c r="F18" s="710" t="s">
        <v>20</v>
      </c>
      <c r="G18" s="710" t="s">
        <v>21</v>
      </c>
      <c r="H18" s="710" t="s">
        <v>22</v>
      </c>
      <c r="I18" s="710" t="s">
        <v>22</v>
      </c>
      <c r="J18" s="743"/>
      <c r="K18" s="743"/>
      <c r="L18" s="743"/>
      <c r="M18" s="743"/>
      <c r="N18" s="743"/>
      <c r="O18" s="710"/>
      <c r="P18" s="710"/>
      <c r="Q18" s="710"/>
      <c r="R18" s="710"/>
      <c r="S18" s="710"/>
      <c r="T18" s="710"/>
      <c r="U18" s="34" t="s">
        <v>47</v>
      </c>
      <c r="V18" s="34" t="s">
        <v>46</v>
      </c>
      <c r="W18" s="710"/>
      <c r="X18" s="710"/>
      <c r="Y18" s="712"/>
      <c r="Z18" s="710"/>
      <c r="AA18" s="713"/>
      <c r="AB18" s="713"/>
      <c r="AC18" s="715"/>
      <c r="AD18" s="719"/>
      <c r="AE18" s="720"/>
      <c r="AF18" s="721"/>
      <c r="AG18" s="722"/>
      <c r="BD18" s="723"/>
    </row>
    <row r="19" spans="1:68" ht="27.75" customHeight="1" x14ac:dyDescent="0.2">
      <c r="A19" s="425" t="s">
        <v>78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53"/>
      <c r="AB19" s="53"/>
      <c r="AC19" s="53"/>
    </row>
    <row r="20" spans="1:68" ht="16.5" customHeight="1" x14ac:dyDescent="0.25">
      <c r="A20" s="412" t="s">
        <v>78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3"/>
      <c r="AB20" s="63"/>
      <c r="AC20" s="63"/>
    </row>
    <row r="21" spans="1:68" ht="14.25" customHeight="1" x14ac:dyDescent="0.25">
      <c r="A21" s="389" t="s">
        <v>79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0">
        <v>4680115885004</v>
      </c>
      <c r="E22" s="39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4" t="s">
        <v>43</v>
      </c>
      <c r="Q23" s="395"/>
      <c r="R23" s="395"/>
      <c r="S23" s="395"/>
      <c r="T23" s="395"/>
      <c r="U23" s="395"/>
      <c r="V23" s="39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4" t="s">
        <v>43</v>
      </c>
      <c r="Q24" s="395"/>
      <c r="R24" s="395"/>
      <c r="S24" s="395"/>
      <c r="T24" s="395"/>
      <c r="U24" s="395"/>
      <c r="V24" s="39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9" t="s">
        <v>84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0">
        <v>4680115885912</v>
      </c>
      <c r="E26" s="39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2" t="s">
        <v>87</v>
      </c>
      <c r="Q26" s="392"/>
      <c r="R26" s="392"/>
      <c r="S26" s="392"/>
      <c r="T26" s="39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7" t="s">
        <v>98</v>
      </c>
      <c r="Q31" s="392"/>
      <c r="R31" s="392"/>
      <c r="S31" s="392"/>
      <c r="T31" s="39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8" t="s">
        <v>101</v>
      </c>
      <c r="Q32" s="392"/>
      <c r="R32" s="392"/>
      <c r="S32" s="392"/>
      <c r="T32" s="39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390">
        <v>4680115885905</v>
      </c>
      <c r="E33" s="39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9" t="s">
        <v>104</v>
      </c>
      <c r="Q33" s="392"/>
      <c r="R33" s="392"/>
      <c r="S33" s="392"/>
      <c r="T33" s="39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8"/>
      <c r="P36" s="394" t="s">
        <v>43</v>
      </c>
      <c r="Q36" s="395"/>
      <c r="R36" s="395"/>
      <c r="S36" s="395"/>
      <c r="T36" s="395"/>
      <c r="U36" s="395"/>
      <c r="V36" s="39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8"/>
      <c r="P37" s="394" t="s">
        <v>43</v>
      </c>
      <c r="Q37" s="395"/>
      <c r="R37" s="395"/>
      <c r="S37" s="395"/>
      <c r="T37" s="395"/>
      <c r="U37" s="395"/>
      <c r="V37" s="39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9" t="s">
        <v>109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8"/>
      <c r="P40" s="394" t="s">
        <v>43</v>
      </c>
      <c r="Q40" s="395"/>
      <c r="R40" s="395"/>
      <c r="S40" s="395"/>
      <c r="T40" s="395"/>
      <c r="U40" s="395"/>
      <c r="V40" s="39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8"/>
      <c r="P41" s="394" t="s">
        <v>43</v>
      </c>
      <c r="Q41" s="395"/>
      <c r="R41" s="395"/>
      <c r="S41" s="395"/>
      <c r="T41" s="395"/>
      <c r="U41" s="395"/>
      <c r="V41" s="39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9" t="s">
        <v>114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8"/>
      <c r="P44" s="394" t="s">
        <v>43</v>
      </c>
      <c r="Q44" s="395"/>
      <c r="R44" s="395"/>
      <c r="S44" s="395"/>
      <c r="T44" s="395"/>
      <c r="U44" s="395"/>
      <c r="V44" s="39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8"/>
      <c r="P45" s="394" t="s">
        <v>43</v>
      </c>
      <c r="Q45" s="395"/>
      <c r="R45" s="395"/>
      <c r="S45" s="395"/>
      <c r="T45" s="395"/>
      <c r="U45" s="395"/>
      <c r="V45" s="39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9" t="s">
        <v>118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8"/>
      <c r="P48" s="394" t="s">
        <v>43</v>
      </c>
      <c r="Q48" s="395"/>
      <c r="R48" s="395"/>
      <c r="S48" s="395"/>
      <c r="T48" s="395"/>
      <c r="U48" s="395"/>
      <c r="V48" s="39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8"/>
      <c r="P49" s="394" t="s">
        <v>43</v>
      </c>
      <c r="Q49" s="395"/>
      <c r="R49" s="395"/>
      <c r="S49" s="395"/>
      <c r="T49" s="395"/>
      <c r="U49" s="395"/>
      <c r="V49" s="39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5" t="s">
        <v>121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53"/>
      <c r="AB50" s="53"/>
      <c r="AC50" s="53"/>
    </row>
    <row r="51" spans="1:68" ht="16.5" customHeight="1" x14ac:dyDescent="0.25">
      <c r="A51" s="412" t="s">
        <v>122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3"/>
      <c r="AB51" s="63"/>
      <c r="AC51" s="63"/>
    </row>
    <row r="52" spans="1:68" ht="14.25" customHeight="1" x14ac:dyDescent="0.25">
      <c r="A52" s="389" t="s">
        <v>123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89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390">
        <v>4607091385670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6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390">
        <v>4607091385670</v>
      </c>
      <c r="E54" s="39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6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390">
        <v>4680115883956</v>
      </c>
      <c r="E55" s="39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69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390">
        <v>4607091385687</v>
      </c>
      <c r="E56" s="39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390">
        <v>4680115882539</v>
      </c>
      <c r="E57" s="39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6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390">
        <v>4680115883949</v>
      </c>
      <c r="E58" s="39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6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7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8"/>
      <c r="P59" s="394" t="s">
        <v>43</v>
      </c>
      <c r="Q59" s="395"/>
      <c r="R59" s="395"/>
      <c r="S59" s="395"/>
      <c r="T59" s="395"/>
      <c r="U59" s="395"/>
      <c r="V59" s="39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8"/>
      <c r="P60" s="394" t="s">
        <v>43</v>
      </c>
      <c r="Q60" s="395"/>
      <c r="R60" s="395"/>
      <c r="S60" s="395"/>
      <c r="T60" s="395"/>
      <c r="U60" s="395"/>
      <c r="V60" s="39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89" t="s">
        <v>84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390">
        <v>4680115885233</v>
      </c>
      <c r="E62" s="39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691" t="s">
        <v>140</v>
      </c>
      <c r="Q62" s="392"/>
      <c r="R62" s="392"/>
      <c r="S62" s="392"/>
      <c r="T62" s="39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0">
        <v>4680115884915</v>
      </c>
      <c r="E63" s="39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692" t="s">
        <v>143</v>
      </c>
      <c r="Q63" s="392"/>
      <c r="R63" s="392"/>
      <c r="S63" s="392"/>
      <c r="T63" s="39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8"/>
      <c r="P64" s="394" t="s">
        <v>43</v>
      </c>
      <c r="Q64" s="395"/>
      <c r="R64" s="395"/>
      <c r="S64" s="395"/>
      <c r="T64" s="395"/>
      <c r="U64" s="395"/>
      <c r="V64" s="39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8"/>
      <c r="P65" s="394" t="s">
        <v>43</v>
      </c>
      <c r="Q65" s="395"/>
      <c r="R65" s="395"/>
      <c r="S65" s="395"/>
      <c r="T65" s="395"/>
      <c r="U65" s="395"/>
      <c r="V65" s="39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2" t="s">
        <v>144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3"/>
      <c r="AB66" s="63"/>
      <c r="AC66" s="63"/>
    </row>
    <row r="67" spans="1:68" ht="14.25" customHeight="1" x14ac:dyDescent="0.25">
      <c r="A67" s="389" t="s">
        <v>123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390">
        <v>4680115881426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8" t="s">
        <v>48</v>
      </c>
      <c r="V68" s="38" t="s">
        <v>48</v>
      </c>
      <c r="W68" s="39" t="s">
        <v>0</v>
      </c>
      <c r="X68" s="57">
        <v>70</v>
      </c>
      <c r="Y68" s="54">
        <f t="shared" ref="Y68:Y74" si="11">IFERROR(IF(X68="",0,CEILING((X68/$H68),1)*$H68),"")</f>
        <v>75.600000000000009</v>
      </c>
      <c r="Z68" s="40">
        <f>IFERROR(IF(Y68=0,"",ROUNDUP(Y68/H68,0)*0.02039),"")</f>
        <v>0.14273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73.1111111111111</v>
      </c>
      <c r="BN68" s="76">
        <f t="shared" ref="BN68:BN74" si="13">IFERROR(Y68*I68/H68,"0")</f>
        <v>78.959999999999994</v>
      </c>
      <c r="BO68" s="76">
        <f t="shared" ref="BO68:BO74" si="14">IFERROR(1/J68*(X68/H68),"0")</f>
        <v>0.13503086419753085</v>
      </c>
      <c r="BP68" s="76">
        <f t="shared" ref="BP68:BP74" si="15">IFERROR(1/J68*(Y68/H68),"0")</f>
        <v>0.14583333333333331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390">
        <v>4680115881426</v>
      </c>
      <c r="E69" s="39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390">
        <v>4680115880283</v>
      </c>
      <c r="E70" s="39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6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390">
        <v>4680115882720</v>
      </c>
      <c r="E71" s="39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390">
        <v>4680115881525</v>
      </c>
      <c r="E72" s="39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686" t="s">
        <v>156</v>
      </c>
      <c r="Q72" s="392"/>
      <c r="R72" s="392"/>
      <c r="S72" s="392"/>
      <c r="T72" s="393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390">
        <v>4680115881525</v>
      </c>
      <c r="E73" s="39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687" t="s">
        <v>160</v>
      </c>
      <c r="Q73" s="392"/>
      <c r="R73" s="392"/>
      <c r="S73" s="392"/>
      <c r="T73" s="393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390">
        <v>4680115881419</v>
      </c>
      <c r="E74" s="39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397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8"/>
      <c r="P75" s="394" t="s">
        <v>43</v>
      </c>
      <c r="Q75" s="395"/>
      <c r="R75" s="395"/>
      <c r="S75" s="395"/>
      <c r="T75" s="395"/>
      <c r="U75" s="395"/>
      <c r="V75" s="396"/>
      <c r="W75" s="41" t="s">
        <v>42</v>
      </c>
      <c r="X75" s="42">
        <f>IFERROR(X68/H68,"0")+IFERROR(X69/H69,"0")+IFERROR(X70/H70,"0")+IFERROR(X71/H71,"0")+IFERROR(X72/H72,"0")+IFERROR(X73/H73,"0")+IFERROR(X74/H74,"0")</f>
        <v>6.481481481481481</v>
      </c>
      <c r="Y75" s="42">
        <f>IFERROR(Y68/H68,"0")+IFERROR(Y69/H69,"0")+IFERROR(Y70/H70,"0")+IFERROR(Y71/H71,"0")+IFERROR(Y72/H72,"0")+IFERROR(Y73/H73,"0")+IFERROR(Y74/H74,"0")</f>
        <v>7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0.14273</v>
      </c>
      <c r="AA75" s="65"/>
      <c r="AB75" s="65"/>
      <c r="AC75" s="65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8"/>
      <c r="P76" s="394" t="s">
        <v>43</v>
      </c>
      <c r="Q76" s="395"/>
      <c r="R76" s="395"/>
      <c r="S76" s="395"/>
      <c r="T76" s="395"/>
      <c r="U76" s="395"/>
      <c r="V76" s="396"/>
      <c r="W76" s="41" t="s">
        <v>0</v>
      </c>
      <c r="X76" s="42">
        <f>IFERROR(SUM(X68:X74),"0")</f>
        <v>70</v>
      </c>
      <c r="Y76" s="42">
        <f>IFERROR(SUM(Y68:Y74),"0")</f>
        <v>75.600000000000009</v>
      </c>
      <c r="Z76" s="41"/>
      <c r="AA76" s="65"/>
      <c r="AB76" s="65"/>
      <c r="AC76" s="65"/>
    </row>
    <row r="77" spans="1:68" ht="14.25" customHeight="1" x14ac:dyDescent="0.25">
      <c r="A77" s="389" t="s">
        <v>164</v>
      </c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390">
        <v>4680115881440</v>
      </c>
      <c r="E78" s="39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6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390">
        <v>4680115881433</v>
      </c>
      <c r="E79" s="39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6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97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8"/>
      <c r="P80" s="394" t="s">
        <v>43</v>
      </c>
      <c r="Q80" s="395"/>
      <c r="R80" s="395"/>
      <c r="S80" s="395"/>
      <c r="T80" s="395"/>
      <c r="U80" s="395"/>
      <c r="V80" s="39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8"/>
      <c r="P81" s="394" t="s">
        <v>43</v>
      </c>
      <c r="Q81" s="395"/>
      <c r="R81" s="395"/>
      <c r="S81" s="395"/>
      <c r="T81" s="395"/>
      <c r="U81" s="395"/>
      <c r="V81" s="39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389" t="s">
        <v>79</v>
      </c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390">
        <v>4680115885066</v>
      </c>
      <c r="E83" s="39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78" t="s">
        <v>171</v>
      </c>
      <c r="Q83" s="392"/>
      <c r="R83" s="392"/>
      <c r="S83" s="392"/>
      <c r="T83" s="39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390">
        <v>4680115885073</v>
      </c>
      <c r="E84" s="390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679" t="s">
        <v>175</v>
      </c>
      <c r="Q84" s="392"/>
      <c r="R84" s="392"/>
      <c r="S84" s="392"/>
      <c r="T84" s="39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390">
        <v>4680115885042</v>
      </c>
      <c r="E85" s="39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80" t="s">
        <v>178</v>
      </c>
      <c r="Q85" s="392"/>
      <c r="R85" s="392"/>
      <c r="S85" s="392"/>
      <c r="T85" s="39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390">
        <v>4680115885059</v>
      </c>
      <c r="E86" s="39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81" t="s">
        <v>181</v>
      </c>
      <c r="Q86" s="392"/>
      <c r="R86" s="392"/>
      <c r="S86" s="392"/>
      <c r="T86" s="39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390">
        <v>4680115885080</v>
      </c>
      <c r="E87" s="390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671" t="s">
        <v>184</v>
      </c>
      <c r="Q87" s="392"/>
      <c r="R87" s="392"/>
      <c r="S87" s="392"/>
      <c r="T87" s="39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390">
        <v>4680115885097</v>
      </c>
      <c r="E88" s="39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72" t="s">
        <v>187</v>
      </c>
      <c r="Q88" s="392"/>
      <c r="R88" s="392"/>
      <c r="S88" s="392"/>
      <c r="T88" s="39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8"/>
      <c r="P89" s="394" t="s">
        <v>43</v>
      </c>
      <c r="Q89" s="395"/>
      <c r="R89" s="395"/>
      <c r="S89" s="395"/>
      <c r="T89" s="395"/>
      <c r="U89" s="395"/>
      <c r="V89" s="39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8"/>
      <c r="P90" s="394" t="s">
        <v>43</v>
      </c>
      <c r="Q90" s="395"/>
      <c r="R90" s="395"/>
      <c r="S90" s="395"/>
      <c r="T90" s="395"/>
      <c r="U90" s="395"/>
      <c r="V90" s="39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89" t="s">
        <v>84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390">
        <v>4680115884403</v>
      </c>
      <c r="E92" s="39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73" t="s">
        <v>190</v>
      </c>
      <c r="Q92" s="392"/>
      <c r="R92" s="392"/>
      <c r="S92" s="392"/>
      <c r="T92" s="39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390">
        <v>4680115884311</v>
      </c>
      <c r="E93" s="39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674" t="s">
        <v>193</v>
      </c>
      <c r="Q93" s="392"/>
      <c r="R93" s="392"/>
      <c r="S93" s="392"/>
      <c r="T93" s="39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8"/>
      <c r="P94" s="394" t="s">
        <v>43</v>
      </c>
      <c r="Q94" s="395"/>
      <c r="R94" s="395"/>
      <c r="S94" s="395"/>
      <c r="T94" s="395"/>
      <c r="U94" s="395"/>
      <c r="V94" s="39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8"/>
      <c r="P95" s="394" t="s">
        <v>43</v>
      </c>
      <c r="Q95" s="395"/>
      <c r="R95" s="395"/>
      <c r="S95" s="395"/>
      <c r="T95" s="395"/>
      <c r="U95" s="395"/>
      <c r="V95" s="39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89" t="s">
        <v>194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390">
        <v>4680115881532</v>
      </c>
      <c r="E97" s="39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390">
        <v>4680115881532</v>
      </c>
      <c r="E98" s="39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6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390">
        <v>4680115881464</v>
      </c>
      <c r="E99" s="39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8"/>
      <c r="P100" s="394" t="s">
        <v>43</v>
      </c>
      <c r="Q100" s="395"/>
      <c r="R100" s="395"/>
      <c r="S100" s="395"/>
      <c r="T100" s="395"/>
      <c r="U100" s="395"/>
      <c r="V100" s="396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8"/>
      <c r="P101" s="394" t="s">
        <v>43</v>
      </c>
      <c r="Q101" s="395"/>
      <c r="R101" s="395"/>
      <c r="S101" s="395"/>
      <c r="T101" s="395"/>
      <c r="U101" s="395"/>
      <c r="V101" s="396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12" t="s">
        <v>200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3"/>
      <c r="AB102" s="63"/>
      <c r="AC102" s="63"/>
    </row>
    <row r="103" spans="1:68" ht="14.25" customHeight="1" x14ac:dyDescent="0.25">
      <c r="A103" s="389" t="s">
        <v>123</v>
      </c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390">
        <v>4680115881327</v>
      </c>
      <c r="E104" s="39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6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390">
        <v>4680115881518</v>
      </c>
      <c r="E105" s="390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6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390">
        <v>4680115881303</v>
      </c>
      <c r="E106" s="39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670" t="s">
        <v>207</v>
      </c>
      <c r="Q106" s="392"/>
      <c r="R106" s="392"/>
      <c r="S106" s="392"/>
      <c r="T106" s="39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8"/>
      <c r="P107" s="394" t="s">
        <v>43</v>
      </c>
      <c r="Q107" s="395"/>
      <c r="R107" s="395"/>
      <c r="S107" s="395"/>
      <c r="T107" s="395"/>
      <c r="U107" s="395"/>
      <c r="V107" s="396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8"/>
      <c r="P108" s="394" t="s">
        <v>43</v>
      </c>
      <c r="Q108" s="395"/>
      <c r="R108" s="395"/>
      <c r="S108" s="395"/>
      <c r="T108" s="395"/>
      <c r="U108" s="395"/>
      <c r="V108" s="396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389" t="s">
        <v>84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390">
        <v>4607091386967</v>
      </c>
      <c r="E110" s="390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8" t="s">
        <v>48</v>
      </c>
      <c r="V110" s="38" t="s">
        <v>48</v>
      </c>
      <c r="W110" s="39" t="s">
        <v>0</v>
      </c>
      <c r="X110" s="57">
        <v>30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32.088888888888896</v>
      </c>
      <c r="BN110" s="76">
        <f>IFERROR(Y110*I110/H110,"0")</f>
        <v>34.655999999999999</v>
      </c>
      <c r="BO110" s="76">
        <f>IFERROR(1/J110*(X110/H110),"0")</f>
        <v>6.6137566137566134E-2</v>
      </c>
      <c r="BP110" s="76">
        <f>IFERROR(1/J110*(Y110/H110),"0")</f>
        <v>7.1428571428571425E-2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390">
        <v>4607091386967</v>
      </c>
      <c r="E111" s="390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390">
        <v>4607091385731</v>
      </c>
      <c r="E112" s="39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390">
        <v>4680115880894</v>
      </c>
      <c r="E113" s="39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8" t="s">
        <v>48</v>
      </c>
      <c r="V114" s="38" t="s">
        <v>48</v>
      </c>
      <c r="W114" s="39" t="s">
        <v>0</v>
      </c>
      <c r="X114" s="57">
        <v>67</v>
      </c>
      <c r="Y114" s="54">
        <f>IFERROR(IF(X114="",0,CEILING((X114/$H114),1)*$H114),"")</f>
        <v>67.5</v>
      </c>
      <c r="Z114" s="40">
        <f>IFERROR(IF(Y114=0,"",ROUNDUP(Y114/H114,0)*0.00937),"")</f>
        <v>0.23424999999999999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74.146666666666661</v>
      </c>
      <c r="BN114" s="76">
        <f>IFERROR(Y114*I114/H114,"0")</f>
        <v>74.699999999999989</v>
      </c>
      <c r="BO114" s="76">
        <f>IFERROR(1/J114*(X114/H114),"0")</f>
        <v>0.2067901234567901</v>
      </c>
      <c r="BP114" s="76">
        <f>IFERROR(1/J114*(Y114/H114),"0")</f>
        <v>0.20833333333333334</v>
      </c>
    </row>
    <row r="115" spans="1:68" x14ac:dyDescent="0.2">
      <c r="A115" s="397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8"/>
      <c r="P115" s="394" t="s">
        <v>43</v>
      </c>
      <c r="Q115" s="395"/>
      <c r="R115" s="395"/>
      <c r="S115" s="395"/>
      <c r="T115" s="395"/>
      <c r="U115" s="395"/>
      <c r="V115" s="396"/>
      <c r="W115" s="41" t="s">
        <v>42</v>
      </c>
      <c r="X115" s="42">
        <f>IFERROR(X110/H110,"0")+IFERROR(X111/H111,"0")+IFERROR(X112/H112,"0")+IFERROR(X113/H113,"0")+IFERROR(X114/H114,"0")</f>
        <v>28.518518518518515</v>
      </c>
      <c r="Y115" s="42">
        <f>IFERROR(Y110/H110,"0")+IFERROR(Y111/H111,"0")+IFERROR(Y112/H112,"0")+IFERROR(Y113/H113,"0")+IFERROR(Y114/H114,"0")</f>
        <v>29</v>
      </c>
      <c r="Z115" s="42">
        <f>IFERROR(IF(Z110="",0,Z110),"0")+IFERROR(IF(Z111="",0,Z111),"0")+IFERROR(IF(Z112="",0,Z112),"0")+IFERROR(IF(Z113="",0,Z113),"0")+IFERROR(IF(Z114="",0,Z114),"0")</f>
        <v>0.32124999999999998</v>
      </c>
      <c r="AA115" s="65"/>
      <c r="AB115" s="65"/>
      <c r="AC115" s="65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8"/>
      <c r="P116" s="394" t="s">
        <v>43</v>
      </c>
      <c r="Q116" s="395"/>
      <c r="R116" s="395"/>
      <c r="S116" s="395"/>
      <c r="T116" s="395"/>
      <c r="U116" s="395"/>
      <c r="V116" s="396"/>
      <c r="W116" s="41" t="s">
        <v>0</v>
      </c>
      <c r="X116" s="42">
        <f>IFERROR(SUM(X110:X114),"0")</f>
        <v>97</v>
      </c>
      <c r="Y116" s="42">
        <f>IFERROR(SUM(Y110:Y114),"0")</f>
        <v>99.9</v>
      </c>
      <c r="Z116" s="41"/>
      <c r="AA116" s="65"/>
      <c r="AB116" s="65"/>
      <c r="AC116" s="65"/>
    </row>
    <row r="117" spans="1:68" ht="16.5" customHeight="1" x14ac:dyDescent="0.25">
      <c r="A117" s="412" t="s">
        <v>217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3"/>
      <c r="AB117" s="63"/>
      <c r="AC117" s="63"/>
    </row>
    <row r="118" spans="1:68" ht="14.25" customHeight="1" x14ac:dyDescent="0.25">
      <c r="A118" s="389" t="s">
        <v>123</v>
      </c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390">
        <v>4680115882133</v>
      </c>
      <c r="E119" s="390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390">
        <v>4680115882133</v>
      </c>
      <c r="E120" s="390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390">
        <v>4680115880269</v>
      </c>
      <c r="E121" s="39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390">
        <v>4680115880429</v>
      </c>
      <c r="E122" s="39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8" t="s">
        <v>48</v>
      </c>
      <c r="V122" s="38" t="s">
        <v>48</v>
      </c>
      <c r="W122" s="39" t="s">
        <v>0</v>
      </c>
      <c r="X122" s="57">
        <v>21</v>
      </c>
      <c r="Y122" s="54">
        <f>IFERROR(IF(X122="",0,CEILING((X122/$H122),1)*$H122),"")</f>
        <v>22.5</v>
      </c>
      <c r="Z122" s="40">
        <f>IFERROR(IF(Y122=0,"",ROUNDUP(Y122/H122,0)*0.00937),"")</f>
        <v>4.6850000000000003E-2</v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22.12</v>
      </c>
      <c r="BN122" s="76">
        <f>IFERROR(Y122*I122/H122,"0")</f>
        <v>23.700000000000003</v>
      </c>
      <c r="BO122" s="76">
        <f>IFERROR(1/J122*(X122/H122),"0")</f>
        <v>3.888888888888889E-2</v>
      </c>
      <c r="BP122" s="76">
        <f>IFERROR(1/J122*(Y122/H122),"0")</f>
        <v>4.1666666666666664E-2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390">
        <v>4680115881457</v>
      </c>
      <c r="E123" s="39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97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8"/>
      <c r="P124" s="394" t="s">
        <v>43</v>
      </c>
      <c r="Q124" s="395"/>
      <c r="R124" s="395"/>
      <c r="S124" s="395"/>
      <c r="T124" s="395"/>
      <c r="U124" s="395"/>
      <c r="V124" s="396"/>
      <c r="W124" s="41" t="s">
        <v>42</v>
      </c>
      <c r="X124" s="42">
        <f>IFERROR(X119/H119,"0")+IFERROR(X120/H120,"0")+IFERROR(X121/H121,"0")+IFERROR(X122/H122,"0")+IFERROR(X123/H123,"0")</f>
        <v>4.666666666666667</v>
      </c>
      <c r="Y124" s="42">
        <f>IFERROR(Y119/H119,"0")+IFERROR(Y120/H120,"0")+IFERROR(Y121/H121,"0")+IFERROR(Y122/H122,"0")+IFERROR(Y123/H123,"0")</f>
        <v>5</v>
      </c>
      <c r="Z124" s="42">
        <f>IFERROR(IF(Z119="",0,Z119),"0")+IFERROR(IF(Z120="",0,Z120),"0")+IFERROR(IF(Z121="",0,Z121),"0")+IFERROR(IF(Z122="",0,Z122),"0")+IFERROR(IF(Z123="",0,Z123),"0")</f>
        <v>4.6850000000000003E-2</v>
      </c>
      <c r="AA124" s="65"/>
      <c r="AB124" s="65"/>
      <c r="AC124" s="65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8"/>
      <c r="P125" s="394" t="s">
        <v>43</v>
      </c>
      <c r="Q125" s="395"/>
      <c r="R125" s="395"/>
      <c r="S125" s="395"/>
      <c r="T125" s="395"/>
      <c r="U125" s="395"/>
      <c r="V125" s="396"/>
      <c r="W125" s="41" t="s">
        <v>0</v>
      </c>
      <c r="X125" s="42">
        <f>IFERROR(SUM(X119:X123),"0")</f>
        <v>21</v>
      </c>
      <c r="Y125" s="42">
        <f>IFERROR(SUM(Y119:Y123),"0")</f>
        <v>22.5</v>
      </c>
      <c r="Z125" s="41"/>
      <c r="AA125" s="65"/>
      <c r="AB125" s="65"/>
      <c r="AC125" s="65"/>
    </row>
    <row r="126" spans="1:68" ht="14.25" customHeight="1" x14ac:dyDescent="0.25">
      <c r="A126" s="389" t="s">
        <v>164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390">
        <v>4680115881488</v>
      </c>
      <c r="E127" s="390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6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390">
        <v>4680115882775</v>
      </c>
      <c r="E128" s="390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2"/>
      <c r="R128" s="392"/>
      <c r="S128" s="392"/>
      <c r="T128" s="39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390">
        <v>4680115880658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6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2"/>
      <c r="R129" s="392"/>
      <c r="S129" s="392"/>
      <c r="T129" s="39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8"/>
      <c r="P130" s="394" t="s">
        <v>43</v>
      </c>
      <c r="Q130" s="395"/>
      <c r="R130" s="395"/>
      <c r="S130" s="395"/>
      <c r="T130" s="395"/>
      <c r="U130" s="395"/>
      <c r="V130" s="396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8"/>
      <c r="P131" s="394" t="s">
        <v>43</v>
      </c>
      <c r="Q131" s="395"/>
      <c r="R131" s="395"/>
      <c r="S131" s="395"/>
      <c r="T131" s="395"/>
      <c r="U131" s="395"/>
      <c r="V131" s="396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389" t="s">
        <v>84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89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390">
        <v>4607091385168</v>
      </c>
      <c r="E133" s="39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2"/>
      <c r="R133" s="392"/>
      <c r="S133" s="392"/>
      <c r="T133" s="393"/>
      <c r="U133" s="38" t="s">
        <v>48</v>
      </c>
      <c r="V133" s="38" t="s">
        <v>48</v>
      </c>
      <c r="W133" s="39" t="s">
        <v>0</v>
      </c>
      <c r="X133" s="57">
        <v>260</v>
      </c>
      <c r="Y133" s="54">
        <f t="shared" ref="Y133:Y138" si="21">IFERROR(IF(X133="",0,CEILING((X133/$H133),1)*$H133),"")</f>
        <v>267.3</v>
      </c>
      <c r="Z133" s="40">
        <f>IFERROR(IF(Y133=0,"",ROUNDUP(Y133/H133,0)*0.02175),"")</f>
        <v>0.71775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277.9111111111111</v>
      </c>
      <c r="BN133" s="76">
        <f t="shared" ref="BN133:BN138" si="23">IFERROR(Y133*I133/H133,"0")</f>
        <v>285.714</v>
      </c>
      <c r="BO133" s="76">
        <f t="shared" ref="BO133:BO138" si="24">IFERROR(1/J133*(X133/H133),"0")</f>
        <v>0.57319223985890655</v>
      </c>
      <c r="BP133" s="76">
        <f t="shared" ref="BP133:BP138" si="25">IFERROR(1/J133*(Y133/H133),"0")</f>
        <v>0.5892857142857143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2"/>
      <c r="R134" s="392"/>
      <c r="S134" s="392"/>
      <c r="T134" s="39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390">
        <v>4607091383256</v>
      </c>
      <c r="E135" s="390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6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2"/>
      <c r="R135" s="392"/>
      <c r="S135" s="392"/>
      <c r="T135" s="39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390">
        <v>4607091385748</v>
      </c>
      <c r="E136" s="390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6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2"/>
      <c r="R136" s="392"/>
      <c r="S136" s="392"/>
      <c r="T136" s="39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390">
        <v>4680115884533</v>
      </c>
      <c r="E137" s="390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6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2"/>
      <c r="R137" s="392"/>
      <c r="S137" s="392"/>
      <c r="T137" s="39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390">
        <v>4680115882645</v>
      </c>
      <c r="E138" s="390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6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2"/>
      <c r="R138" s="392"/>
      <c r="S138" s="392"/>
      <c r="T138" s="393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8"/>
      <c r="P139" s="394" t="s">
        <v>43</v>
      </c>
      <c r="Q139" s="395"/>
      <c r="R139" s="395"/>
      <c r="S139" s="395"/>
      <c r="T139" s="395"/>
      <c r="U139" s="395"/>
      <c r="V139" s="396"/>
      <c r="W139" s="41" t="s">
        <v>42</v>
      </c>
      <c r="X139" s="42">
        <f>IFERROR(X133/H133,"0")+IFERROR(X134/H134,"0")+IFERROR(X135/H135,"0")+IFERROR(X136/H136,"0")+IFERROR(X137/H137,"0")+IFERROR(X138/H138,"0")</f>
        <v>32.098765432098766</v>
      </c>
      <c r="Y139" s="42">
        <f>IFERROR(Y133/H133,"0")+IFERROR(Y134/H134,"0")+IFERROR(Y135/H135,"0")+IFERROR(Y136/H136,"0")+IFERROR(Y137/H137,"0")+IFERROR(Y138/H138,"0")</f>
        <v>33</v>
      </c>
      <c r="Z139" s="42">
        <f>IFERROR(IF(Z133="",0,Z133),"0")+IFERROR(IF(Z134="",0,Z134),"0")+IFERROR(IF(Z135="",0,Z135),"0")+IFERROR(IF(Z136="",0,Z136),"0")+IFERROR(IF(Z137="",0,Z137),"0")+IFERROR(IF(Z138="",0,Z138),"0")</f>
        <v>0.71775</v>
      </c>
      <c r="AA139" s="65"/>
      <c r="AB139" s="65"/>
      <c r="AC139" s="65"/>
    </row>
    <row r="140" spans="1:68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8"/>
      <c r="P140" s="394" t="s">
        <v>43</v>
      </c>
      <c r="Q140" s="395"/>
      <c r="R140" s="395"/>
      <c r="S140" s="395"/>
      <c r="T140" s="395"/>
      <c r="U140" s="395"/>
      <c r="V140" s="396"/>
      <c r="W140" s="41" t="s">
        <v>0</v>
      </c>
      <c r="X140" s="42">
        <f>IFERROR(SUM(X133:X138),"0")</f>
        <v>260</v>
      </c>
      <c r="Y140" s="42">
        <f>IFERROR(SUM(Y133:Y138),"0")</f>
        <v>267.3</v>
      </c>
      <c r="Z140" s="41"/>
      <c r="AA140" s="65"/>
      <c r="AB140" s="65"/>
      <c r="AC140" s="65"/>
    </row>
    <row r="141" spans="1:68" ht="14.25" customHeight="1" x14ac:dyDescent="0.25">
      <c r="A141" s="389" t="s">
        <v>194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9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390">
        <v>4680115882652</v>
      </c>
      <c r="E142" s="390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2"/>
      <c r="R142" s="392"/>
      <c r="S142" s="392"/>
      <c r="T142" s="39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390">
        <v>4680115880238</v>
      </c>
      <c r="E143" s="390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2"/>
      <c r="R143" s="392"/>
      <c r="S143" s="392"/>
      <c r="T143" s="393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397"/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8"/>
      <c r="P144" s="394" t="s">
        <v>43</v>
      </c>
      <c r="Q144" s="395"/>
      <c r="R144" s="395"/>
      <c r="S144" s="395"/>
      <c r="T144" s="395"/>
      <c r="U144" s="395"/>
      <c r="V144" s="396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397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8"/>
      <c r="P145" s="394" t="s">
        <v>43</v>
      </c>
      <c r="Q145" s="395"/>
      <c r="R145" s="395"/>
      <c r="S145" s="395"/>
      <c r="T145" s="395"/>
      <c r="U145" s="395"/>
      <c r="V145" s="396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12" t="s">
        <v>248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3"/>
      <c r="AB146" s="63"/>
      <c r="AC146" s="63"/>
    </row>
    <row r="147" spans="1:68" ht="14.25" customHeight="1" x14ac:dyDescent="0.25">
      <c r="A147" s="389" t="s">
        <v>123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390">
        <v>4680115882577</v>
      </c>
      <c r="E148" s="39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2"/>
      <c r="R148" s="392"/>
      <c r="S148" s="392"/>
      <c r="T148" s="393"/>
      <c r="U148" s="38" t="s">
        <v>48</v>
      </c>
      <c r="V148" s="38" t="s">
        <v>48</v>
      </c>
      <c r="W148" s="39" t="s">
        <v>0</v>
      </c>
      <c r="X148" s="57">
        <v>32</v>
      </c>
      <c r="Y148" s="54">
        <f>IFERROR(IF(X148="",0,CEILING((X148/$H148),1)*$H148),"")</f>
        <v>32</v>
      </c>
      <c r="Z148" s="40">
        <f>IFERROR(IF(Y148=0,"",ROUNDUP(Y148/H148,0)*0.00753),"")</f>
        <v>7.5300000000000006E-2</v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34</v>
      </c>
      <c r="BN148" s="76">
        <f>IFERROR(Y148*I148/H148,"0")</f>
        <v>34</v>
      </c>
      <c r="BO148" s="76">
        <f>IFERROR(1/J148*(X148/H148),"0")</f>
        <v>6.4102564102564097E-2</v>
      </c>
      <c r="BP148" s="76">
        <f>IFERROR(1/J148*(Y148/H148),"0")</f>
        <v>6.4102564102564097E-2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390">
        <v>4680115882577</v>
      </c>
      <c r="E149" s="390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2"/>
      <c r="R149" s="392"/>
      <c r="S149" s="392"/>
      <c r="T149" s="39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8"/>
      <c r="P150" s="394" t="s">
        <v>43</v>
      </c>
      <c r="Q150" s="395"/>
      <c r="R150" s="395"/>
      <c r="S150" s="395"/>
      <c r="T150" s="395"/>
      <c r="U150" s="395"/>
      <c r="V150" s="396"/>
      <c r="W150" s="41" t="s">
        <v>42</v>
      </c>
      <c r="X150" s="42">
        <f>IFERROR(X148/H148,"0")+IFERROR(X149/H149,"0")</f>
        <v>10</v>
      </c>
      <c r="Y150" s="42">
        <f>IFERROR(Y148/H148,"0")+IFERROR(Y149/H149,"0")</f>
        <v>10</v>
      </c>
      <c r="Z150" s="42">
        <f>IFERROR(IF(Z148="",0,Z148),"0")+IFERROR(IF(Z149="",0,Z149),"0")</f>
        <v>7.5300000000000006E-2</v>
      </c>
      <c r="AA150" s="65"/>
      <c r="AB150" s="65"/>
      <c r="AC150" s="65"/>
    </row>
    <row r="151" spans="1:68" x14ac:dyDescent="0.2">
      <c r="A151" s="397"/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8"/>
      <c r="P151" s="394" t="s">
        <v>43</v>
      </c>
      <c r="Q151" s="395"/>
      <c r="R151" s="395"/>
      <c r="S151" s="395"/>
      <c r="T151" s="395"/>
      <c r="U151" s="395"/>
      <c r="V151" s="396"/>
      <c r="W151" s="41" t="s">
        <v>0</v>
      </c>
      <c r="X151" s="42">
        <f>IFERROR(SUM(X148:X149),"0")</f>
        <v>32</v>
      </c>
      <c r="Y151" s="42">
        <f>IFERROR(SUM(Y148:Y149),"0")</f>
        <v>32</v>
      </c>
      <c r="Z151" s="41"/>
      <c r="AA151" s="65"/>
      <c r="AB151" s="65"/>
      <c r="AC151" s="65"/>
    </row>
    <row r="152" spans="1:68" ht="14.25" customHeight="1" x14ac:dyDescent="0.25">
      <c r="A152" s="389" t="s">
        <v>79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390">
        <v>4680115883444</v>
      </c>
      <c r="E153" s="39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2"/>
      <c r="R153" s="392"/>
      <c r="S153" s="392"/>
      <c r="T153" s="39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390">
        <v>4680115883444</v>
      </c>
      <c r="E154" s="390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2"/>
      <c r="R154" s="392"/>
      <c r="S154" s="392"/>
      <c r="T154" s="393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397"/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8"/>
      <c r="P155" s="394" t="s">
        <v>43</v>
      </c>
      <c r="Q155" s="395"/>
      <c r="R155" s="395"/>
      <c r="S155" s="395"/>
      <c r="T155" s="395"/>
      <c r="U155" s="395"/>
      <c r="V155" s="396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397"/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8"/>
      <c r="P156" s="394" t="s">
        <v>43</v>
      </c>
      <c r="Q156" s="395"/>
      <c r="R156" s="395"/>
      <c r="S156" s="395"/>
      <c r="T156" s="395"/>
      <c r="U156" s="395"/>
      <c r="V156" s="396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389" t="s">
        <v>84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390">
        <v>4680115882584</v>
      </c>
      <c r="E158" s="39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6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2"/>
      <c r="R158" s="392"/>
      <c r="S158" s="392"/>
      <c r="T158" s="39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390">
        <v>4680115882584</v>
      </c>
      <c r="E159" s="390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2"/>
      <c r="R159" s="392"/>
      <c r="S159" s="392"/>
      <c r="T159" s="393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8"/>
      <c r="P160" s="394" t="s">
        <v>43</v>
      </c>
      <c r="Q160" s="395"/>
      <c r="R160" s="395"/>
      <c r="S160" s="395"/>
      <c r="T160" s="395"/>
      <c r="U160" s="395"/>
      <c r="V160" s="396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8"/>
      <c r="P161" s="394" t="s">
        <v>43</v>
      </c>
      <c r="Q161" s="395"/>
      <c r="R161" s="395"/>
      <c r="S161" s="395"/>
      <c r="T161" s="395"/>
      <c r="U161" s="395"/>
      <c r="V161" s="396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12" t="s">
        <v>121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63"/>
      <c r="AB162" s="63"/>
      <c r="AC162" s="63"/>
    </row>
    <row r="163" spans="1:68" ht="14.25" customHeight="1" x14ac:dyDescent="0.25">
      <c r="A163" s="389" t="s">
        <v>123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390">
        <v>4607091382945</v>
      </c>
      <c r="E164" s="390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2"/>
      <c r="R164" s="392"/>
      <c r="S164" s="392"/>
      <c r="T164" s="39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390">
        <v>4607091382952</v>
      </c>
      <c r="E165" s="390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6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2"/>
      <c r="R165" s="392"/>
      <c r="S165" s="392"/>
      <c r="T165" s="39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390">
        <v>4607091384604</v>
      </c>
      <c r="E166" s="390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6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2"/>
      <c r="R166" s="392"/>
      <c r="S166" s="392"/>
      <c r="T166" s="39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8"/>
      <c r="P167" s="394" t="s">
        <v>43</v>
      </c>
      <c r="Q167" s="395"/>
      <c r="R167" s="395"/>
      <c r="S167" s="395"/>
      <c r="T167" s="395"/>
      <c r="U167" s="395"/>
      <c r="V167" s="396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8"/>
      <c r="P168" s="394" t="s">
        <v>43</v>
      </c>
      <c r="Q168" s="395"/>
      <c r="R168" s="395"/>
      <c r="S168" s="395"/>
      <c r="T168" s="395"/>
      <c r="U168" s="395"/>
      <c r="V168" s="396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389" t="s">
        <v>79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89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390">
        <v>4607091387667</v>
      </c>
      <c r="E170" s="390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2"/>
      <c r="R170" s="392"/>
      <c r="S170" s="392"/>
      <c r="T170" s="39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390">
        <v>4607091387636</v>
      </c>
      <c r="E171" s="390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2"/>
      <c r="R171" s="392"/>
      <c r="S171" s="392"/>
      <c r="T171" s="39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390">
        <v>4607091382426</v>
      </c>
      <c r="E172" s="39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2"/>
      <c r="R172" s="392"/>
      <c r="S172" s="392"/>
      <c r="T172" s="39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390">
        <v>4607091386547</v>
      </c>
      <c r="E173" s="390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2"/>
      <c r="R173" s="392"/>
      <c r="S173" s="392"/>
      <c r="T173" s="39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390">
        <v>4607091382464</v>
      </c>
      <c r="E174" s="390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6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2"/>
      <c r="R174" s="392"/>
      <c r="S174" s="392"/>
      <c r="T174" s="39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7"/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8"/>
      <c r="P175" s="394" t="s">
        <v>43</v>
      </c>
      <c r="Q175" s="395"/>
      <c r="R175" s="395"/>
      <c r="S175" s="395"/>
      <c r="T175" s="395"/>
      <c r="U175" s="395"/>
      <c r="V175" s="396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x14ac:dyDescent="0.2">
      <c r="A176" s="397"/>
      <c r="B176" s="397"/>
      <c r="C176" s="397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8"/>
      <c r="P176" s="394" t="s">
        <v>43</v>
      </c>
      <c r="Q176" s="395"/>
      <c r="R176" s="395"/>
      <c r="S176" s="395"/>
      <c r="T176" s="395"/>
      <c r="U176" s="395"/>
      <c r="V176" s="396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customHeight="1" x14ac:dyDescent="0.25">
      <c r="A177" s="389" t="s">
        <v>84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390">
        <v>4607091385304</v>
      </c>
      <c r="E178" s="390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2"/>
      <c r="R178" s="392"/>
      <c r="S178" s="392"/>
      <c r="T178" s="39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390">
        <v>4607091386264</v>
      </c>
      <c r="E179" s="390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2"/>
      <c r="R179" s="392"/>
      <c r="S179" s="392"/>
      <c r="T179" s="39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390">
        <v>4607091385427</v>
      </c>
      <c r="E180" s="390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2"/>
      <c r="R180" s="392"/>
      <c r="S180" s="392"/>
      <c r="T180" s="39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8"/>
      <c r="P181" s="394" t="s">
        <v>43</v>
      </c>
      <c r="Q181" s="395"/>
      <c r="R181" s="395"/>
      <c r="S181" s="395"/>
      <c r="T181" s="395"/>
      <c r="U181" s="395"/>
      <c r="V181" s="396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8"/>
      <c r="P182" s="394" t="s">
        <v>43</v>
      </c>
      <c r="Q182" s="395"/>
      <c r="R182" s="395"/>
      <c r="S182" s="395"/>
      <c r="T182" s="395"/>
      <c r="U182" s="395"/>
      <c r="V182" s="396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customHeight="1" x14ac:dyDescent="0.2">
      <c r="A183" s="425" t="s">
        <v>280</v>
      </c>
      <c r="B183" s="425"/>
      <c r="C183" s="425"/>
      <c r="D183" s="425"/>
      <c r="E183" s="425"/>
      <c r="F183" s="425"/>
      <c r="G183" s="425"/>
      <c r="H183" s="425"/>
      <c r="I183" s="425"/>
      <c r="J183" s="425"/>
      <c r="K183" s="425"/>
      <c r="L183" s="425"/>
      <c r="M183" s="425"/>
      <c r="N183" s="425"/>
      <c r="O183" s="425"/>
      <c r="P183" s="425"/>
      <c r="Q183" s="425"/>
      <c r="R183" s="425"/>
      <c r="S183" s="425"/>
      <c r="T183" s="425"/>
      <c r="U183" s="425"/>
      <c r="V183" s="425"/>
      <c r="W183" s="425"/>
      <c r="X183" s="425"/>
      <c r="Y183" s="425"/>
      <c r="Z183" s="425"/>
      <c r="AA183" s="53"/>
      <c r="AB183" s="53"/>
      <c r="AC183" s="53"/>
    </row>
    <row r="184" spans="1:68" ht="16.5" customHeight="1" x14ac:dyDescent="0.25">
      <c r="A184" s="412" t="s">
        <v>281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3"/>
      <c r="AB184" s="63"/>
      <c r="AC184" s="63"/>
    </row>
    <row r="185" spans="1:68" ht="14.25" customHeight="1" x14ac:dyDescent="0.25">
      <c r="A185" s="389" t="s">
        <v>79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89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390">
        <v>4680115880993</v>
      </c>
      <c r="E186" s="39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2"/>
      <c r="R186" s="392"/>
      <c r="S186" s="392"/>
      <c r="T186" s="393"/>
      <c r="U186" s="38" t="s">
        <v>48</v>
      </c>
      <c r="V186" s="38" t="s">
        <v>48</v>
      </c>
      <c r="W186" s="39" t="s">
        <v>0</v>
      </c>
      <c r="X186" s="57">
        <v>120</v>
      </c>
      <c r="Y186" s="54">
        <f t="shared" ref="Y186:Y193" si="26">IFERROR(IF(X186="",0,CEILING((X186/$H186),1)*$H186),"")</f>
        <v>121.80000000000001</v>
      </c>
      <c r="Z186" s="40">
        <f>IFERROR(IF(Y186=0,"",ROUNDUP(Y186/H186,0)*0.00753),"")</f>
        <v>0.21837000000000001</v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127.42857142857143</v>
      </c>
      <c r="BN186" s="76">
        <f t="shared" ref="BN186:BN193" si="28">IFERROR(Y186*I186/H186,"0")</f>
        <v>129.34</v>
      </c>
      <c r="BO186" s="76">
        <f t="shared" ref="BO186:BO193" si="29">IFERROR(1/J186*(X186/H186),"0")</f>
        <v>0.18315018315018314</v>
      </c>
      <c r="BP186" s="76">
        <f t="shared" ref="BP186:BP193" si="30">IFERROR(1/J186*(Y186/H186),"0")</f>
        <v>0.1858974358974359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390">
        <v>4680115881761</v>
      </c>
      <c r="E187" s="390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2"/>
      <c r="R187" s="392"/>
      <c r="S187" s="392"/>
      <c r="T187" s="393"/>
      <c r="U187" s="38" t="s">
        <v>48</v>
      </c>
      <c r="V187" s="38" t="s">
        <v>48</v>
      </c>
      <c r="W187" s="39" t="s">
        <v>0</v>
      </c>
      <c r="X187" s="57">
        <v>20</v>
      </c>
      <c r="Y187" s="54">
        <f t="shared" si="26"/>
        <v>21</v>
      </c>
      <c r="Z187" s="40">
        <f>IFERROR(IF(Y187=0,"",ROUNDUP(Y187/H187,0)*0.00753),"")</f>
        <v>3.7650000000000003E-2</v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21.238095238095237</v>
      </c>
      <c r="BN187" s="76">
        <f t="shared" si="28"/>
        <v>22.299999999999997</v>
      </c>
      <c r="BO187" s="76">
        <f t="shared" si="29"/>
        <v>3.0525030525030524E-2</v>
      </c>
      <c r="BP187" s="76">
        <f t="shared" si="30"/>
        <v>3.2051282051282048E-2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390">
        <v>4680115881563</v>
      </c>
      <c r="E188" s="390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2"/>
      <c r="R188" s="392"/>
      <c r="S188" s="392"/>
      <c r="T188" s="393"/>
      <c r="U188" s="38" t="s">
        <v>48</v>
      </c>
      <c r="V188" s="38" t="s">
        <v>48</v>
      </c>
      <c r="W188" s="39" t="s">
        <v>0</v>
      </c>
      <c r="X188" s="57">
        <v>70</v>
      </c>
      <c r="Y188" s="54">
        <f t="shared" si="26"/>
        <v>71.400000000000006</v>
      </c>
      <c r="Z188" s="40">
        <f>IFERROR(IF(Y188=0,"",ROUNDUP(Y188/H188,0)*0.00753),"")</f>
        <v>0.12801000000000001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73.333333333333329</v>
      </c>
      <c r="BN188" s="76">
        <f t="shared" si="28"/>
        <v>74.8</v>
      </c>
      <c r="BO188" s="76">
        <f t="shared" si="29"/>
        <v>0.10683760683760682</v>
      </c>
      <c r="BP188" s="76">
        <f t="shared" si="30"/>
        <v>0.10897435897435898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390">
        <v>4680115880986</v>
      </c>
      <c r="E189" s="39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2"/>
      <c r="R189" s="392"/>
      <c r="S189" s="392"/>
      <c r="T189" s="39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390">
        <v>4680115881785</v>
      </c>
      <c r="E190" s="390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2"/>
      <c r="R190" s="392"/>
      <c r="S190" s="392"/>
      <c r="T190" s="39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390">
        <v>4680115881679</v>
      </c>
      <c r="E191" s="390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2"/>
      <c r="R191" s="392"/>
      <c r="S191" s="392"/>
      <c r="T191" s="39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390">
        <v>4680115880191</v>
      </c>
      <c r="E192" s="390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2"/>
      <c r="R192" s="392"/>
      <c r="S192" s="392"/>
      <c r="T192" s="39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390">
        <v>4680115883963</v>
      </c>
      <c r="E193" s="390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2"/>
      <c r="R193" s="392"/>
      <c r="S193" s="392"/>
      <c r="T193" s="39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397"/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8"/>
      <c r="P194" s="394" t="s">
        <v>43</v>
      </c>
      <c r="Q194" s="395"/>
      <c r="R194" s="395"/>
      <c r="S194" s="395"/>
      <c r="T194" s="395"/>
      <c r="U194" s="395"/>
      <c r="V194" s="396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49.999999999999993</v>
      </c>
      <c r="Y194" s="42">
        <f>IFERROR(Y186/H186,"0")+IFERROR(Y187/H187,"0")+IFERROR(Y188/H188,"0")+IFERROR(Y189/H189,"0")+IFERROR(Y190/H190,"0")+IFERROR(Y191/H191,"0")+IFERROR(Y192/H192,"0")+IFERROR(Y193/H193,"0")</f>
        <v>51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0.38403000000000004</v>
      </c>
      <c r="AA194" s="65"/>
      <c r="AB194" s="65"/>
      <c r="AC194" s="65"/>
    </row>
    <row r="195" spans="1:68" x14ac:dyDescent="0.2">
      <c r="A195" s="397"/>
      <c r="B195" s="397"/>
      <c r="C195" s="397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8"/>
      <c r="P195" s="394" t="s">
        <v>43</v>
      </c>
      <c r="Q195" s="395"/>
      <c r="R195" s="395"/>
      <c r="S195" s="395"/>
      <c r="T195" s="395"/>
      <c r="U195" s="395"/>
      <c r="V195" s="396"/>
      <c r="W195" s="41" t="s">
        <v>0</v>
      </c>
      <c r="X195" s="42">
        <f>IFERROR(SUM(X186:X193),"0")</f>
        <v>210</v>
      </c>
      <c r="Y195" s="42">
        <f>IFERROR(SUM(Y186:Y193),"0")</f>
        <v>214.20000000000002</v>
      </c>
      <c r="Z195" s="41"/>
      <c r="AA195" s="65"/>
      <c r="AB195" s="65"/>
      <c r="AC195" s="65"/>
    </row>
    <row r="196" spans="1:68" ht="16.5" customHeight="1" x14ac:dyDescent="0.25">
      <c r="A196" s="412" t="s">
        <v>298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3"/>
      <c r="AB196" s="63"/>
      <c r="AC196" s="63"/>
    </row>
    <row r="197" spans="1:68" ht="14.25" customHeight="1" x14ac:dyDescent="0.25">
      <c r="A197" s="389" t="s">
        <v>123</v>
      </c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  <c r="X197" s="389"/>
      <c r="Y197" s="389"/>
      <c r="Z197" s="389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390">
        <v>4680115881402</v>
      </c>
      <c r="E198" s="390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2"/>
      <c r="R198" s="392"/>
      <c r="S198" s="392"/>
      <c r="T198" s="39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390">
        <v>4680115881396</v>
      </c>
      <c r="E199" s="390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2"/>
      <c r="R199" s="392"/>
      <c r="S199" s="392"/>
      <c r="T199" s="393"/>
      <c r="U199" s="38" t="s">
        <v>48</v>
      </c>
      <c r="V199" s="38" t="s">
        <v>48</v>
      </c>
      <c r="W199" s="39" t="s">
        <v>0</v>
      </c>
      <c r="X199" s="57">
        <v>36</v>
      </c>
      <c r="Y199" s="54">
        <f>IFERROR(IF(X199="",0,CEILING((X199/$H199),1)*$H199),"")</f>
        <v>37.800000000000004</v>
      </c>
      <c r="Z199" s="40">
        <f>IFERROR(IF(Y199=0,"",ROUNDUP(Y199/H199,0)*0.00753),"")</f>
        <v>0.10542</v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38.666666666666664</v>
      </c>
      <c r="BN199" s="76">
        <f>IFERROR(Y199*I199/H199,"0")</f>
        <v>40.6</v>
      </c>
      <c r="BO199" s="76">
        <f>IFERROR(1/J199*(X199/H199),"0")</f>
        <v>8.5470085470085458E-2</v>
      </c>
      <c r="BP199" s="76">
        <f>IFERROR(1/J199*(Y199/H199),"0")</f>
        <v>8.9743589743589744E-2</v>
      </c>
    </row>
    <row r="200" spans="1:68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8"/>
      <c r="P200" s="394" t="s">
        <v>43</v>
      </c>
      <c r="Q200" s="395"/>
      <c r="R200" s="395"/>
      <c r="S200" s="395"/>
      <c r="T200" s="395"/>
      <c r="U200" s="395"/>
      <c r="V200" s="396"/>
      <c r="W200" s="41" t="s">
        <v>42</v>
      </c>
      <c r="X200" s="42">
        <f>IFERROR(X198/H198,"0")+IFERROR(X199/H199,"0")</f>
        <v>13.333333333333332</v>
      </c>
      <c r="Y200" s="42">
        <f>IFERROR(Y198/H198,"0")+IFERROR(Y199/H199,"0")</f>
        <v>14</v>
      </c>
      <c r="Z200" s="42">
        <f>IFERROR(IF(Z198="",0,Z198),"0")+IFERROR(IF(Z199="",0,Z199),"0")</f>
        <v>0.10542</v>
      </c>
      <c r="AA200" s="65"/>
      <c r="AB200" s="65"/>
      <c r="AC200" s="65"/>
    </row>
    <row r="201" spans="1:68" x14ac:dyDescent="0.2">
      <c r="A201" s="397"/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8"/>
      <c r="P201" s="394" t="s">
        <v>43</v>
      </c>
      <c r="Q201" s="395"/>
      <c r="R201" s="395"/>
      <c r="S201" s="395"/>
      <c r="T201" s="395"/>
      <c r="U201" s="395"/>
      <c r="V201" s="396"/>
      <c r="W201" s="41" t="s">
        <v>0</v>
      </c>
      <c r="X201" s="42">
        <f>IFERROR(SUM(X198:X199),"0")</f>
        <v>36</v>
      </c>
      <c r="Y201" s="42">
        <f>IFERROR(SUM(Y198:Y199),"0")</f>
        <v>37.800000000000004</v>
      </c>
      <c r="Z201" s="41"/>
      <c r="AA201" s="65"/>
      <c r="AB201" s="65"/>
      <c r="AC201" s="65"/>
    </row>
    <row r="202" spans="1:68" ht="14.25" customHeight="1" x14ac:dyDescent="0.25">
      <c r="A202" s="389" t="s">
        <v>164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  <c r="X202" s="389"/>
      <c r="Y202" s="389"/>
      <c r="Z202" s="389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390">
        <v>4680115882935</v>
      </c>
      <c r="E203" s="390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2"/>
      <c r="R203" s="392"/>
      <c r="S203" s="392"/>
      <c r="T203" s="39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390">
        <v>4680115880764</v>
      </c>
      <c r="E204" s="390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6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2"/>
      <c r="R204" s="392"/>
      <c r="S204" s="392"/>
      <c r="T204" s="393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397"/>
      <c r="B205" s="397"/>
      <c r="C205" s="397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8"/>
      <c r="P205" s="394" t="s">
        <v>43</v>
      </c>
      <c r="Q205" s="395"/>
      <c r="R205" s="395"/>
      <c r="S205" s="395"/>
      <c r="T205" s="395"/>
      <c r="U205" s="395"/>
      <c r="V205" s="396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8"/>
      <c r="P206" s="394" t="s">
        <v>43</v>
      </c>
      <c r="Q206" s="395"/>
      <c r="R206" s="395"/>
      <c r="S206" s="395"/>
      <c r="T206" s="395"/>
      <c r="U206" s="395"/>
      <c r="V206" s="396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389" t="s">
        <v>79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390">
        <v>4680115882683</v>
      </c>
      <c r="E208" s="39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2"/>
      <c r="R208" s="392"/>
      <c r="S208" s="392"/>
      <c r="T208" s="393"/>
      <c r="U208" s="38" t="s">
        <v>48</v>
      </c>
      <c r="V208" s="38" t="s">
        <v>48</v>
      </c>
      <c r="W208" s="39" t="s">
        <v>0</v>
      </c>
      <c r="X208" s="57">
        <v>800</v>
      </c>
      <c r="Y208" s="54">
        <f t="shared" ref="Y208:Y215" si="31">IFERROR(IF(X208="",0,CEILING((X208/$H208),1)*$H208),"")</f>
        <v>804.6</v>
      </c>
      <c r="Z208" s="40">
        <f>IFERROR(IF(Y208=0,"",ROUNDUP(Y208/H208,0)*0.00937),"")</f>
        <v>1.3961299999999999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831.11111111111109</v>
      </c>
      <c r="BN208" s="76">
        <f t="shared" ref="BN208:BN215" si="33">IFERROR(Y208*I208/H208,"0")</f>
        <v>835.89</v>
      </c>
      <c r="BO208" s="76">
        <f t="shared" ref="BO208:BO215" si="34">IFERROR(1/J208*(X208/H208),"0")</f>
        <v>1.2345679012345678</v>
      </c>
      <c r="BP208" s="76">
        <f t="shared" ref="BP208:BP215" si="35">IFERROR(1/J208*(Y208/H208),"0")</f>
        <v>1.2416666666666667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390">
        <v>4680115882690</v>
      </c>
      <c r="E209" s="39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2"/>
      <c r="R209" s="392"/>
      <c r="S209" s="392"/>
      <c r="T209" s="393"/>
      <c r="U209" s="38" t="s">
        <v>48</v>
      </c>
      <c r="V209" s="38" t="s">
        <v>48</v>
      </c>
      <c r="W209" s="39" t="s">
        <v>0</v>
      </c>
      <c r="X209" s="57">
        <v>350</v>
      </c>
      <c r="Y209" s="54">
        <f t="shared" si="31"/>
        <v>351</v>
      </c>
      <c r="Z209" s="40">
        <f>IFERROR(IF(Y209=0,"",ROUNDUP(Y209/H209,0)*0.00937),"")</f>
        <v>0.60904999999999998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363.61111111111109</v>
      </c>
      <c r="BN209" s="76">
        <f t="shared" si="33"/>
        <v>364.65</v>
      </c>
      <c r="BO209" s="76">
        <f t="shared" si="34"/>
        <v>0.54012345679012341</v>
      </c>
      <c r="BP209" s="76">
        <f t="shared" si="35"/>
        <v>0.54166666666666663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390">
        <v>4680115882669</v>
      </c>
      <c r="E210" s="39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2"/>
      <c r="R210" s="392"/>
      <c r="S210" s="392"/>
      <c r="T210" s="393"/>
      <c r="U210" s="38" t="s">
        <v>48</v>
      </c>
      <c r="V210" s="38" t="s">
        <v>48</v>
      </c>
      <c r="W210" s="39" t="s">
        <v>0</v>
      </c>
      <c r="X210" s="57">
        <v>500</v>
      </c>
      <c r="Y210" s="54">
        <f t="shared" si="31"/>
        <v>502.20000000000005</v>
      </c>
      <c r="Z210" s="40">
        <f>IFERROR(IF(Y210=0,"",ROUNDUP(Y210/H210,0)*0.00937),"")</f>
        <v>0.87141000000000002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519.44444444444446</v>
      </c>
      <c r="BN210" s="76">
        <f t="shared" si="33"/>
        <v>521.73</v>
      </c>
      <c r="BO210" s="76">
        <f t="shared" si="34"/>
        <v>0.77160493827160481</v>
      </c>
      <c r="BP210" s="76">
        <f t="shared" si="35"/>
        <v>0.77500000000000002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390">
        <v>4680115882676</v>
      </c>
      <c r="E211" s="39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2"/>
      <c r="R211" s="392"/>
      <c r="S211" s="392"/>
      <c r="T211" s="393"/>
      <c r="U211" s="38" t="s">
        <v>48</v>
      </c>
      <c r="V211" s="38" t="s">
        <v>48</v>
      </c>
      <c r="W211" s="39" t="s">
        <v>0</v>
      </c>
      <c r="X211" s="57">
        <v>580</v>
      </c>
      <c r="Y211" s="54">
        <f t="shared" si="31"/>
        <v>583.20000000000005</v>
      </c>
      <c r="Z211" s="40">
        <f>IFERROR(IF(Y211=0,"",ROUNDUP(Y211/H211,0)*0.00937),"")</f>
        <v>1.01196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602.55555555555554</v>
      </c>
      <c r="BN211" s="76">
        <f t="shared" si="33"/>
        <v>605.88</v>
      </c>
      <c r="BO211" s="76">
        <f t="shared" si="34"/>
        <v>0.89506172839506171</v>
      </c>
      <c r="BP211" s="76">
        <f t="shared" si="35"/>
        <v>0.9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390">
        <v>4680115884014</v>
      </c>
      <c r="E212" s="390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2"/>
      <c r="R212" s="392"/>
      <c r="S212" s="392"/>
      <c r="T212" s="39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390">
        <v>4680115884007</v>
      </c>
      <c r="E213" s="39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2"/>
      <c r="R213" s="392"/>
      <c r="S213" s="392"/>
      <c r="T213" s="39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390">
        <v>4680115884038</v>
      </c>
      <c r="E214" s="39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2"/>
      <c r="R214" s="392"/>
      <c r="S214" s="392"/>
      <c r="T214" s="39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390">
        <v>4680115884021</v>
      </c>
      <c r="E215" s="39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6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2"/>
      <c r="R215" s="392"/>
      <c r="S215" s="392"/>
      <c r="T215" s="39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397"/>
      <c r="B216" s="397"/>
      <c r="C216" s="397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8"/>
      <c r="P216" s="394" t="s">
        <v>43</v>
      </c>
      <c r="Q216" s="395"/>
      <c r="R216" s="395"/>
      <c r="S216" s="395"/>
      <c r="T216" s="395"/>
      <c r="U216" s="395"/>
      <c r="V216" s="396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412.96296296296293</v>
      </c>
      <c r="Y216" s="42">
        <f>IFERROR(Y208/H208,"0")+IFERROR(Y209/H209,"0")+IFERROR(Y210/H210,"0")+IFERROR(Y211/H211,"0")+IFERROR(Y212/H212,"0")+IFERROR(Y213/H213,"0")+IFERROR(Y214/H214,"0")+IFERROR(Y215/H215,"0")</f>
        <v>415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3.8885499999999995</v>
      </c>
      <c r="AA216" s="65"/>
      <c r="AB216" s="65"/>
      <c r="AC216" s="65"/>
    </row>
    <row r="217" spans="1:68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8"/>
      <c r="P217" s="394" t="s">
        <v>43</v>
      </c>
      <c r="Q217" s="395"/>
      <c r="R217" s="395"/>
      <c r="S217" s="395"/>
      <c r="T217" s="395"/>
      <c r="U217" s="395"/>
      <c r="V217" s="396"/>
      <c r="W217" s="41" t="s">
        <v>0</v>
      </c>
      <c r="X217" s="42">
        <f>IFERROR(SUM(X208:X215),"0")</f>
        <v>2230</v>
      </c>
      <c r="Y217" s="42">
        <f>IFERROR(SUM(Y208:Y215),"0")</f>
        <v>2241</v>
      </c>
      <c r="Z217" s="41"/>
      <c r="AA217" s="65"/>
      <c r="AB217" s="65"/>
      <c r="AC217" s="65"/>
    </row>
    <row r="218" spans="1:68" ht="14.25" customHeight="1" x14ac:dyDescent="0.25">
      <c r="A218" s="389" t="s">
        <v>84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389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390">
        <v>4680115881594</v>
      </c>
      <c r="E219" s="390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2"/>
      <c r="R219" s="392"/>
      <c r="S219" s="392"/>
      <c r="T219" s="393"/>
      <c r="U219" s="38" t="s">
        <v>48</v>
      </c>
      <c r="V219" s="38" t="s">
        <v>48</v>
      </c>
      <c r="W219" s="39" t="s">
        <v>0</v>
      </c>
      <c r="X219" s="57">
        <v>50</v>
      </c>
      <c r="Y219" s="54">
        <f t="shared" ref="Y219:Y229" si="36">IFERROR(IF(X219="",0,CEILING((X219/$H219),1)*$H219),"")</f>
        <v>56.699999999999996</v>
      </c>
      <c r="Z219" s="40">
        <f>IFERROR(IF(Y219=0,"",ROUNDUP(Y219/H219,0)*0.02175),"")</f>
        <v>0.15225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53.481481481481481</v>
      </c>
      <c r="BN219" s="76">
        <f t="shared" ref="BN219:BN229" si="38">IFERROR(Y219*I219/H219,"0")</f>
        <v>60.647999999999996</v>
      </c>
      <c r="BO219" s="76">
        <f t="shared" ref="BO219:BO229" si="39">IFERROR(1/J219*(X219/H219),"0")</f>
        <v>0.11022927689594356</v>
      </c>
      <c r="BP219" s="76">
        <f t="shared" ref="BP219:BP229" si="40">IFERROR(1/J219*(Y219/H219),"0")</f>
        <v>0.125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390">
        <v>4680115880962</v>
      </c>
      <c r="E220" s="390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606" t="s">
        <v>327</v>
      </c>
      <c r="Q220" s="392"/>
      <c r="R220" s="392"/>
      <c r="S220" s="392"/>
      <c r="T220" s="393"/>
      <c r="U220" s="38" t="s">
        <v>48</v>
      </c>
      <c r="V220" s="38" t="s">
        <v>48</v>
      </c>
      <c r="W220" s="39" t="s">
        <v>0</v>
      </c>
      <c r="X220" s="57">
        <v>420</v>
      </c>
      <c r="Y220" s="54">
        <f t="shared" si="36"/>
        <v>421.2</v>
      </c>
      <c r="Z220" s="40">
        <f>IFERROR(IF(Y220=0,"",ROUNDUP(Y220/H220,0)*0.02175),"")</f>
        <v>1.1744999999999999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450.3692307692308</v>
      </c>
      <c r="BN220" s="76">
        <f t="shared" si="38"/>
        <v>451.65600000000006</v>
      </c>
      <c r="BO220" s="76">
        <f t="shared" si="39"/>
        <v>0.96153846153846145</v>
      </c>
      <c r="BP220" s="76">
        <f t="shared" si="40"/>
        <v>0.96428571428571419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390">
        <v>4680115881617</v>
      </c>
      <c r="E221" s="390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2"/>
      <c r="R221" s="392"/>
      <c r="S221" s="392"/>
      <c r="T221" s="393"/>
      <c r="U221" s="38" t="s">
        <v>48</v>
      </c>
      <c r="V221" s="38" t="s">
        <v>48</v>
      </c>
      <c r="W221" s="39" t="s">
        <v>0</v>
      </c>
      <c r="X221" s="57">
        <v>50</v>
      </c>
      <c r="Y221" s="54">
        <f t="shared" si="36"/>
        <v>56.699999999999996</v>
      </c>
      <c r="Z221" s="40">
        <f>IFERROR(IF(Y221=0,"",ROUNDUP(Y221/H221,0)*0.02175),"")</f>
        <v>0.15225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53.370370370370381</v>
      </c>
      <c r="BN221" s="76">
        <f t="shared" si="38"/>
        <v>60.522000000000006</v>
      </c>
      <c r="BO221" s="76">
        <f t="shared" si="39"/>
        <v>0.11022927689594356</v>
      </c>
      <c r="BP221" s="76">
        <f t="shared" si="40"/>
        <v>0.125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390">
        <v>4680115880573</v>
      </c>
      <c r="E222" s="390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608" t="s">
        <v>332</v>
      </c>
      <c r="Q222" s="392"/>
      <c r="R222" s="392"/>
      <c r="S222" s="392"/>
      <c r="T222" s="393"/>
      <c r="U222" s="38" t="s">
        <v>48</v>
      </c>
      <c r="V222" s="38" t="s">
        <v>48</v>
      </c>
      <c r="W222" s="39" t="s">
        <v>0</v>
      </c>
      <c r="X222" s="57">
        <v>230</v>
      </c>
      <c r="Y222" s="54">
        <f t="shared" si="36"/>
        <v>234.89999999999998</v>
      </c>
      <c r="Z222" s="40">
        <f>IFERROR(IF(Y222=0,"",ROUNDUP(Y222/H222,0)*0.02175),"")</f>
        <v>0.58724999999999994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244.91034482758621</v>
      </c>
      <c r="BN222" s="76">
        <f t="shared" si="38"/>
        <v>250.12799999999999</v>
      </c>
      <c r="BO222" s="76">
        <f t="shared" si="39"/>
        <v>0.47208538587848931</v>
      </c>
      <c r="BP222" s="76">
        <f t="shared" si="40"/>
        <v>0.4821428571428571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390">
        <v>4680115882195</v>
      </c>
      <c r="E223" s="390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2"/>
      <c r="R223" s="392"/>
      <c r="S223" s="392"/>
      <c r="T223" s="393"/>
      <c r="U223" s="38" t="s">
        <v>48</v>
      </c>
      <c r="V223" s="38" t="s">
        <v>48</v>
      </c>
      <c r="W223" s="39" t="s">
        <v>0</v>
      </c>
      <c r="X223" s="57">
        <v>12</v>
      </c>
      <c r="Y223" s="54">
        <f t="shared" si="36"/>
        <v>12</v>
      </c>
      <c r="Z223" s="40">
        <f t="shared" ref="Z223:Z229" si="41">IFERROR(IF(Y223=0,"",ROUNDUP(Y223/H223,0)*0.00753),"")</f>
        <v>3.7650000000000003E-2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13.450000000000001</v>
      </c>
      <c r="BN223" s="76">
        <f t="shared" si="38"/>
        <v>13.450000000000001</v>
      </c>
      <c r="BO223" s="76">
        <f t="shared" si="39"/>
        <v>3.2051282051282048E-2</v>
      </c>
      <c r="BP223" s="76">
        <f t="shared" si="40"/>
        <v>3.2051282051282048E-2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390">
        <v>4680115882607</v>
      </c>
      <c r="E224" s="390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96" t="s">
        <v>337</v>
      </c>
      <c r="Q224" s="392"/>
      <c r="R224" s="392"/>
      <c r="S224" s="392"/>
      <c r="T224" s="39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390">
        <v>4680115880092</v>
      </c>
      <c r="E225" s="39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7" t="s">
        <v>340</v>
      </c>
      <c r="Q225" s="392"/>
      <c r="R225" s="392"/>
      <c r="S225" s="392"/>
      <c r="T225" s="393"/>
      <c r="U225" s="38" t="s">
        <v>48</v>
      </c>
      <c r="V225" s="38" t="s">
        <v>48</v>
      </c>
      <c r="W225" s="39" t="s">
        <v>0</v>
      </c>
      <c r="X225" s="57">
        <v>9</v>
      </c>
      <c r="Y225" s="54">
        <f t="shared" si="36"/>
        <v>9.6</v>
      </c>
      <c r="Z225" s="40">
        <f t="shared" si="41"/>
        <v>3.0120000000000001E-2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10.020000000000001</v>
      </c>
      <c r="BN225" s="76">
        <f t="shared" si="38"/>
        <v>10.688000000000001</v>
      </c>
      <c r="BO225" s="76">
        <f t="shared" si="39"/>
        <v>2.4038461538461536E-2</v>
      </c>
      <c r="BP225" s="76">
        <f t="shared" si="40"/>
        <v>2.564102564102564E-2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390">
        <v>4680115880221</v>
      </c>
      <c r="E226" s="390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98" t="s">
        <v>343</v>
      </c>
      <c r="Q226" s="392"/>
      <c r="R226" s="392"/>
      <c r="S226" s="392"/>
      <c r="T226" s="393"/>
      <c r="U226" s="38" t="s">
        <v>48</v>
      </c>
      <c r="V226" s="38" t="s">
        <v>48</v>
      </c>
      <c r="W226" s="39" t="s">
        <v>0</v>
      </c>
      <c r="X226" s="57">
        <v>9</v>
      </c>
      <c r="Y226" s="54">
        <f t="shared" si="36"/>
        <v>9.6</v>
      </c>
      <c r="Z226" s="40">
        <f t="shared" si="41"/>
        <v>3.0120000000000001E-2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10.020000000000001</v>
      </c>
      <c r="BN226" s="76">
        <f t="shared" si="38"/>
        <v>10.688000000000001</v>
      </c>
      <c r="BO226" s="76">
        <f t="shared" si="39"/>
        <v>2.4038461538461536E-2</v>
      </c>
      <c r="BP226" s="76">
        <f t="shared" si="40"/>
        <v>2.564102564102564E-2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390">
        <v>4680115882942</v>
      </c>
      <c r="E227" s="390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9" t="s">
        <v>346</v>
      </c>
      <c r="Q227" s="392"/>
      <c r="R227" s="392"/>
      <c r="S227" s="392"/>
      <c r="T227" s="39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390">
        <v>4680115880504</v>
      </c>
      <c r="E228" s="39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600" t="s">
        <v>349</v>
      </c>
      <c r="Q228" s="392"/>
      <c r="R228" s="392"/>
      <c r="S228" s="392"/>
      <c r="T228" s="39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390">
        <v>4680115882164</v>
      </c>
      <c r="E229" s="390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2"/>
      <c r="R229" s="392"/>
      <c r="S229" s="392"/>
      <c r="T229" s="393"/>
      <c r="U229" s="38" t="s">
        <v>48</v>
      </c>
      <c r="V229" s="38" t="s">
        <v>48</v>
      </c>
      <c r="W229" s="39" t="s">
        <v>0</v>
      </c>
      <c r="X229" s="57">
        <v>115</v>
      </c>
      <c r="Y229" s="54">
        <f t="shared" si="36"/>
        <v>115.19999999999999</v>
      </c>
      <c r="Z229" s="40">
        <f t="shared" si="41"/>
        <v>0.36143999999999998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128.32083333333333</v>
      </c>
      <c r="BN229" s="76">
        <f t="shared" si="38"/>
        <v>128.54399999999998</v>
      </c>
      <c r="BO229" s="76">
        <f t="shared" si="39"/>
        <v>0.30715811965811968</v>
      </c>
      <c r="BP229" s="76">
        <f t="shared" si="40"/>
        <v>0.30769230769230771</v>
      </c>
    </row>
    <row r="230" spans="1:68" x14ac:dyDescent="0.2">
      <c r="A230" s="397"/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8"/>
      <c r="P230" s="394" t="s">
        <v>43</v>
      </c>
      <c r="Q230" s="395"/>
      <c r="R230" s="395"/>
      <c r="S230" s="395"/>
      <c r="T230" s="395"/>
      <c r="U230" s="395"/>
      <c r="V230" s="396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153.0452811343616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156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2.5255800000000002</v>
      </c>
      <c r="AA230" s="65"/>
      <c r="AB230" s="65"/>
      <c r="AC230" s="65"/>
    </row>
    <row r="231" spans="1:68" x14ac:dyDescent="0.2">
      <c r="A231" s="397"/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8"/>
      <c r="P231" s="394" t="s">
        <v>43</v>
      </c>
      <c r="Q231" s="395"/>
      <c r="R231" s="395"/>
      <c r="S231" s="395"/>
      <c r="T231" s="395"/>
      <c r="U231" s="395"/>
      <c r="V231" s="396"/>
      <c r="W231" s="41" t="s">
        <v>0</v>
      </c>
      <c r="X231" s="42">
        <f>IFERROR(SUM(X219:X229),"0")</f>
        <v>895</v>
      </c>
      <c r="Y231" s="42">
        <f>IFERROR(SUM(Y219:Y229),"0")</f>
        <v>915.90000000000009</v>
      </c>
      <c r="Z231" s="41"/>
      <c r="AA231" s="65"/>
      <c r="AB231" s="65"/>
      <c r="AC231" s="65"/>
    </row>
    <row r="232" spans="1:68" ht="14.25" customHeight="1" x14ac:dyDescent="0.25">
      <c r="A232" s="389" t="s">
        <v>194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389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390">
        <v>4680115882874</v>
      </c>
      <c r="E233" s="39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602" t="s">
        <v>354</v>
      </c>
      <c r="Q233" s="392"/>
      <c r="R233" s="392"/>
      <c r="S233" s="392"/>
      <c r="T233" s="39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390">
        <v>4680115882874</v>
      </c>
      <c r="E234" s="39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2"/>
      <c r="R234" s="392"/>
      <c r="S234" s="392"/>
      <c r="T234" s="39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390">
        <v>4680115884434</v>
      </c>
      <c r="E235" s="39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2"/>
      <c r="R235" s="392"/>
      <c r="S235" s="392"/>
      <c r="T235" s="39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390">
        <v>4680115880818</v>
      </c>
      <c r="E236" s="39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92" t="s">
        <v>360</v>
      </c>
      <c r="Q236" s="392"/>
      <c r="R236" s="392"/>
      <c r="S236" s="392"/>
      <c r="T236" s="393"/>
      <c r="U236" s="38" t="s">
        <v>48</v>
      </c>
      <c r="V236" s="38" t="s">
        <v>48</v>
      </c>
      <c r="W236" s="39" t="s">
        <v>0</v>
      </c>
      <c r="X236" s="57">
        <v>48</v>
      </c>
      <c r="Y236" s="54">
        <f>IFERROR(IF(X236="",0,CEILING((X236/$H236),1)*$H236),"")</f>
        <v>48</v>
      </c>
      <c r="Z236" s="40">
        <f>IFERROR(IF(Y236=0,"",ROUNDUP(Y236/H236,0)*0.00753),"")</f>
        <v>0.15060000000000001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53.440000000000005</v>
      </c>
      <c r="BN236" s="76">
        <f>IFERROR(Y236*I236/H236,"0")</f>
        <v>53.440000000000005</v>
      </c>
      <c r="BO236" s="76">
        <f>IFERROR(1/J236*(X236/H236),"0")</f>
        <v>0.12820512820512819</v>
      </c>
      <c r="BP236" s="76">
        <f>IFERROR(1/J236*(Y236/H236),"0")</f>
        <v>0.12820512820512819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390">
        <v>4680115880801</v>
      </c>
      <c r="E237" s="390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93" t="s">
        <v>363</v>
      </c>
      <c r="Q237" s="392"/>
      <c r="R237" s="392"/>
      <c r="S237" s="392"/>
      <c r="T237" s="39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8"/>
      <c r="P238" s="394" t="s">
        <v>43</v>
      </c>
      <c r="Q238" s="395"/>
      <c r="R238" s="395"/>
      <c r="S238" s="395"/>
      <c r="T238" s="395"/>
      <c r="U238" s="395"/>
      <c r="V238" s="396"/>
      <c r="W238" s="41" t="s">
        <v>42</v>
      </c>
      <c r="X238" s="42">
        <f>IFERROR(X233/H233,"0")+IFERROR(X234/H234,"0")+IFERROR(X235/H235,"0")+IFERROR(X236/H236,"0")+IFERROR(X237/H237,"0")</f>
        <v>20</v>
      </c>
      <c r="Y238" s="42">
        <f>IFERROR(Y233/H233,"0")+IFERROR(Y234/H234,"0")+IFERROR(Y235/H235,"0")+IFERROR(Y236/H236,"0")+IFERROR(Y237/H237,"0")</f>
        <v>20</v>
      </c>
      <c r="Z238" s="42">
        <f>IFERROR(IF(Z233="",0,Z233),"0")+IFERROR(IF(Z234="",0,Z234),"0")+IFERROR(IF(Z235="",0,Z235),"0")+IFERROR(IF(Z236="",0,Z236),"0")+IFERROR(IF(Z237="",0,Z237),"0")</f>
        <v>0.15060000000000001</v>
      </c>
      <c r="AA238" s="65"/>
      <c r="AB238" s="65"/>
      <c r="AC238" s="65"/>
    </row>
    <row r="239" spans="1:68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8"/>
      <c r="P239" s="394" t="s">
        <v>43</v>
      </c>
      <c r="Q239" s="395"/>
      <c r="R239" s="395"/>
      <c r="S239" s="395"/>
      <c r="T239" s="395"/>
      <c r="U239" s="395"/>
      <c r="V239" s="396"/>
      <c r="W239" s="41" t="s">
        <v>0</v>
      </c>
      <c r="X239" s="42">
        <f>IFERROR(SUM(X233:X237),"0")</f>
        <v>48</v>
      </c>
      <c r="Y239" s="42">
        <f>IFERROR(SUM(Y233:Y237),"0")</f>
        <v>48</v>
      </c>
      <c r="Z239" s="41"/>
      <c r="AA239" s="65"/>
      <c r="AB239" s="65"/>
      <c r="AC239" s="65"/>
    </row>
    <row r="240" spans="1:68" ht="16.5" customHeight="1" x14ac:dyDescent="0.25">
      <c r="A240" s="412" t="s">
        <v>364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3"/>
      <c r="AB240" s="63"/>
      <c r="AC240" s="63"/>
    </row>
    <row r="241" spans="1:68" ht="14.25" customHeight="1" x14ac:dyDescent="0.25">
      <c r="A241" s="389" t="s">
        <v>123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89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390">
        <v>4680115884274</v>
      </c>
      <c r="E242" s="390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94" t="s">
        <v>367</v>
      </c>
      <c r="Q242" s="392"/>
      <c r="R242" s="392"/>
      <c r="S242" s="392"/>
      <c r="T242" s="39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390">
        <v>4680115884274</v>
      </c>
      <c r="E243" s="39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2"/>
      <c r="R243" s="392"/>
      <c r="S243" s="392"/>
      <c r="T243" s="39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390">
        <v>4680115884298</v>
      </c>
      <c r="E244" s="390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2"/>
      <c r="R244" s="392"/>
      <c r="S244" s="392"/>
      <c r="T244" s="39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390">
        <v>4680115884250</v>
      </c>
      <c r="E245" s="390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5" t="s">
        <v>373</v>
      </c>
      <c r="Q245" s="392"/>
      <c r="R245" s="392"/>
      <c r="S245" s="392"/>
      <c r="T245" s="39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390">
        <v>4680115884250</v>
      </c>
      <c r="E246" s="39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2"/>
      <c r="R246" s="392"/>
      <c r="S246" s="392"/>
      <c r="T246" s="39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390">
        <v>4680115884281</v>
      </c>
      <c r="E247" s="39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2"/>
      <c r="R247" s="392"/>
      <c r="S247" s="392"/>
      <c r="T247" s="39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390">
        <v>4680115884199</v>
      </c>
      <c r="E248" s="390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2"/>
      <c r="R248" s="392"/>
      <c r="S248" s="392"/>
      <c r="T248" s="39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390">
        <v>4680115884267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2"/>
      <c r="R249" s="392"/>
      <c r="S249" s="392"/>
      <c r="T249" s="39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8"/>
      <c r="P250" s="394" t="s">
        <v>43</v>
      </c>
      <c r="Q250" s="395"/>
      <c r="R250" s="395"/>
      <c r="S250" s="395"/>
      <c r="T250" s="395"/>
      <c r="U250" s="395"/>
      <c r="V250" s="396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8"/>
      <c r="P251" s="394" t="s">
        <v>43</v>
      </c>
      <c r="Q251" s="395"/>
      <c r="R251" s="395"/>
      <c r="S251" s="395"/>
      <c r="T251" s="395"/>
      <c r="U251" s="395"/>
      <c r="V251" s="396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12" t="s">
        <v>381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63"/>
      <c r="AB252" s="63"/>
      <c r="AC252" s="63"/>
    </row>
    <row r="253" spans="1:68" ht="14.25" customHeight="1" x14ac:dyDescent="0.25">
      <c r="A253" s="389" t="s">
        <v>123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389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390">
        <v>4680115884137</v>
      </c>
      <c r="E254" s="390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76" t="s">
        <v>384</v>
      </c>
      <c r="Q254" s="392"/>
      <c r="R254" s="392"/>
      <c r="S254" s="392"/>
      <c r="T254" s="39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390">
        <v>4680115884137</v>
      </c>
      <c r="E255" s="39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2"/>
      <c r="R255" s="392"/>
      <c r="S255" s="392"/>
      <c r="T255" s="39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390">
        <v>4680115884236</v>
      </c>
      <c r="E256" s="39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2"/>
      <c r="R256" s="392"/>
      <c r="S256" s="392"/>
      <c r="T256" s="39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390">
        <v>4680115884175</v>
      </c>
      <c r="E257" s="39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2"/>
      <c r="R257" s="392"/>
      <c r="S257" s="392"/>
      <c r="T257" s="39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390">
        <v>4680115884144</v>
      </c>
      <c r="E258" s="390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2"/>
      <c r="R258" s="392"/>
      <c r="S258" s="392"/>
      <c r="T258" s="39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390">
        <v>4680115885288</v>
      </c>
      <c r="E259" s="39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81" t="s">
        <v>394</v>
      </c>
      <c r="Q259" s="392"/>
      <c r="R259" s="392"/>
      <c r="S259" s="392"/>
      <c r="T259" s="39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390">
        <v>4680115884182</v>
      </c>
      <c r="E260" s="390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2"/>
      <c r="R260" s="392"/>
      <c r="S260" s="392"/>
      <c r="T260" s="39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390">
        <v>4680115884205</v>
      </c>
      <c r="E261" s="39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2"/>
      <c r="R261" s="392"/>
      <c r="S261" s="392"/>
      <c r="T261" s="39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397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8"/>
      <c r="P262" s="394" t="s">
        <v>43</v>
      </c>
      <c r="Q262" s="395"/>
      <c r="R262" s="395"/>
      <c r="S262" s="395"/>
      <c r="T262" s="395"/>
      <c r="U262" s="395"/>
      <c r="V262" s="396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8"/>
      <c r="P263" s="394" t="s">
        <v>43</v>
      </c>
      <c r="Q263" s="395"/>
      <c r="R263" s="395"/>
      <c r="S263" s="395"/>
      <c r="T263" s="395"/>
      <c r="U263" s="395"/>
      <c r="V263" s="396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12" t="s">
        <v>399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3"/>
      <c r="AB264" s="63"/>
      <c r="AC264" s="63"/>
    </row>
    <row r="265" spans="1:68" ht="14.25" customHeight="1" x14ac:dyDescent="0.25">
      <c r="A265" s="389" t="s">
        <v>123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390">
        <v>4680115885837</v>
      </c>
      <c r="E266" s="39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71" t="s">
        <v>402</v>
      </c>
      <c r="Q266" s="392"/>
      <c r="R266" s="392"/>
      <c r="S266" s="392"/>
      <c r="T266" s="39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390">
        <v>4680115885806</v>
      </c>
      <c r="E267" s="39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72" t="s">
        <v>405</v>
      </c>
      <c r="Q267" s="392"/>
      <c r="R267" s="392"/>
      <c r="S267" s="392"/>
      <c r="T267" s="39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390">
        <v>4680115885851</v>
      </c>
      <c r="E268" s="39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73" t="s">
        <v>408</v>
      </c>
      <c r="Q268" s="392"/>
      <c r="R268" s="392"/>
      <c r="S268" s="392"/>
      <c r="T268" s="39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390">
        <v>4680115885844</v>
      </c>
      <c r="E269" s="39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74" t="s">
        <v>411</v>
      </c>
      <c r="Q269" s="392"/>
      <c r="R269" s="392"/>
      <c r="S269" s="392"/>
      <c r="T269" s="39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390">
        <v>4680115885820</v>
      </c>
      <c r="E270" s="390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75" t="s">
        <v>414</v>
      </c>
      <c r="Q270" s="392"/>
      <c r="R270" s="392"/>
      <c r="S270" s="392"/>
      <c r="T270" s="393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8"/>
      <c r="P271" s="394" t="s">
        <v>43</v>
      </c>
      <c r="Q271" s="395"/>
      <c r="R271" s="395"/>
      <c r="S271" s="395"/>
      <c r="T271" s="395"/>
      <c r="U271" s="395"/>
      <c r="V271" s="396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8"/>
      <c r="P272" s="394" t="s">
        <v>43</v>
      </c>
      <c r="Q272" s="395"/>
      <c r="R272" s="395"/>
      <c r="S272" s="395"/>
      <c r="T272" s="395"/>
      <c r="U272" s="395"/>
      <c r="V272" s="396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customHeight="1" x14ac:dyDescent="0.25">
      <c r="A273" s="412" t="s">
        <v>415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412"/>
      <c r="AA273" s="63"/>
      <c r="AB273" s="63"/>
      <c r="AC273" s="63"/>
    </row>
    <row r="274" spans="1:68" ht="14.25" customHeight="1" x14ac:dyDescent="0.25">
      <c r="A274" s="389" t="s">
        <v>123</v>
      </c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89"/>
      <c r="O274" s="389"/>
      <c r="P274" s="389"/>
      <c r="Q274" s="389"/>
      <c r="R274" s="389"/>
      <c r="S274" s="389"/>
      <c r="T274" s="389"/>
      <c r="U274" s="389"/>
      <c r="V274" s="389"/>
      <c r="W274" s="389"/>
      <c r="X274" s="389"/>
      <c r="Y274" s="389"/>
      <c r="Z274" s="389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390">
        <v>4680115885707</v>
      </c>
      <c r="E275" s="390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67" t="s">
        <v>418</v>
      </c>
      <c r="Q275" s="392"/>
      <c r="R275" s="392"/>
      <c r="S275" s="392"/>
      <c r="T275" s="393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397"/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8"/>
      <c r="P276" s="394" t="s">
        <v>43</v>
      </c>
      <c r="Q276" s="395"/>
      <c r="R276" s="395"/>
      <c r="S276" s="395"/>
      <c r="T276" s="395"/>
      <c r="U276" s="395"/>
      <c r="V276" s="396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8"/>
      <c r="P277" s="394" t="s">
        <v>43</v>
      </c>
      <c r="Q277" s="395"/>
      <c r="R277" s="395"/>
      <c r="S277" s="395"/>
      <c r="T277" s="395"/>
      <c r="U277" s="395"/>
      <c r="V277" s="396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12" t="s">
        <v>419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63"/>
      <c r="AB278" s="63"/>
      <c r="AC278" s="63"/>
    </row>
    <row r="279" spans="1:68" ht="14.25" customHeight="1" x14ac:dyDescent="0.25">
      <c r="A279" s="389" t="s">
        <v>123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390">
        <v>4607091383423</v>
      </c>
      <c r="E280" s="390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2"/>
      <c r="R280" s="392"/>
      <c r="S280" s="392"/>
      <c r="T280" s="39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390">
        <v>4680115885691</v>
      </c>
      <c r="E281" s="39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569" t="s">
        <v>424</v>
      </c>
      <c r="Q281" s="392"/>
      <c r="R281" s="392"/>
      <c r="S281" s="392"/>
      <c r="T281" s="39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390">
        <v>4680115885660</v>
      </c>
      <c r="E282" s="390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570" t="s">
        <v>427</v>
      </c>
      <c r="Q282" s="392"/>
      <c r="R282" s="392"/>
      <c r="S282" s="392"/>
      <c r="T282" s="39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8"/>
      <c r="P283" s="394" t="s">
        <v>43</v>
      </c>
      <c r="Q283" s="395"/>
      <c r="R283" s="395"/>
      <c r="S283" s="395"/>
      <c r="T283" s="395"/>
      <c r="U283" s="395"/>
      <c r="V283" s="396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8"/>
      <c r="P284" s="394" t="s">
        <v>43</v>
      </c>
      <c r="Q284" s="395"/>
      <c r="R284" s="395"/>
      <c r="S284" s="395"/>
      <c r="T284" s="395"/>
      <c r="U284" s="395"/>
      <c r="V284" s="396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12" t="s">
        <v>428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63"/>
      <c r="AB285" s="63"/>
      <c r="AC285" s="63"/>
    </row>
    <row r="286" spans="1:68" ht="14.25" customHeight="1" x14ac:dyDescent="0.25">
      <c r="A286" s="389" t="s">
        <v>84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89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390">
        <v>4680115881556</v>
      </c>
      <c r="E287" s="390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2"/>
      <c r="R287" s="392"/>
      <c r="S287" s="392"/>
      <c r="T287" s="39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390">
        <v>4680115881037</v>
      </c>
      <c r="E288" s="390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2"/>
      <c r="R288" s="392"/>
      <c r="S288" s="392"/>
      <c r="T288" s="39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390">
        <v>4680115881228</v>
      </c>
      <c r="E289" s="390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2"/>
      <c r="R289" s="392"/>
      <c r="S289" s="392"/>
      <c r="T289" s="39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390">
        <v>4680115881211</v>
      </c>
      <c r="E290" s="390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2"/>
      <c r="R290" s="392"/>
      <c r="S290" s="392"/>
      <c r="T290" s="39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390">
        <v>4680115881020</v>
      </c>
      <c r="E291" s="390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2"/>
      <c r="R291" s="392"/>
      <c r="S291" s="392"/>
      <c r="T291" s="39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8"/>
      <c r="P292" s="394" t="s">
        <v>43</v>
      </c>
      <c r="Q292" s="395"/>
      <c r="R292" s="395"/>
      <c r="S292" s="395"/>
      <c r="T292" s="395"/>
      <c r="U292" s="395"/>
      <c r="V292" s="396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397"/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8"/>
      <c r="P293" s="394" t="s">
        <v>43</v>
      </c>
      <c r="Q293" s="395"/>
      <c r="R293" s="395"/>
      <c r="S293" s="395"/>
      <c r="T293" s="395"/>
      <c r="U293" s="395"/>
      <c r="V293" s="396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12" t="s">
        <v>439</v>
      </c>
      <c r="B294" s="412"/>
      <c r="C294" s="412"/>
      <c r="D294" s="412"/>
      <c r="E294" s="412"/>
      <c r="F294" s="412"/>
      <c r="G294" s="412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  <c r="U294" s="412"/>
      <c r="V294" s="412"/>
      <c r="W294" s="412"/>
      <c r="X294" s="412"/>
      <c r="Y294" s="412"/>
      <c r="Z294" s="412"/>
      <c r="AA294" s="63"/>
      <c r="AB294" s="63"/>
      <c r="AC294" s="63"/>
    </row>
    <row r="295" spans="1:68" ht="14.25" customHeight="1" x14ac:dyDescent="0.25">
      <c r="A295" s="389" t="s">
        <v>84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390">
        <v>4680115884618</v>
      </c>
      <c r="E296" s="390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2"/>
      <c r="R296" s="392"/>
      <c r="S296" s="392"/>
      <c r="T296" s="39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8"/>
      <c r="P297" s="394" t="s">
        <v>43</v>
      </c>
      <c r="Q297" s="395"/>
      <c r="R297" s="395"/>
      <c r="S297" s="395"/>
      <c r="T297" s="395"/>
      <c r="U297" s="395"/>
      <c r="V297" s="396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397"/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8"/>
      <c r="P298" s="394" t="s">
        <v>43</v>
      </c>
      <c r="Q298" s="395"/>
      <c r="R298" s="395"/>
      <c r="S298" s="395"/>
      <c r="T298" s="395"/>
      <c r="U298" s="395"/>
      <c r="V298" s="396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12" t="s">
        <v>442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412"/>
      <c r="Z299" s="412"/>
      <c r="AA299" s="63"/>
      <c r="AB299" s="63"/>
      <c r="AC299" s="63"/>
    </row>
    <row r="300" spans="1:68" ht="14.25" customHeight="1" x14ac:dyDescent="0.25">
      <c r="A300" s="389" t="s">
        <v>123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390">
        <v>4680115882973</v>
      </c>
      <c r="E301" s="390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2"/>
      <c r="R301" s="392"/>
      <c r="S301" s="392"/>
      <c r="T301" s="39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7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8"/>
      <c r="P302" s="394" t="s">
        <v>43</v>
      </c>
      <c r="Q302" s="395"/>
      <c r="R302" s="395"/>
      <c r="S302" s="395"/>
      <c r="T302" s="395"/>
      <c r="U302" s="395"/>
      <c r="V302" s="396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8"/>
      <c r="P303" s="394" t="s">
        <v>43</v>
      </c>
      <c r="Q303" s="395"/>
      <c r="R303" s="395"/>
      <c r="S303" s="395"/>
      <c r="T303" s="395"/>
      <c r="U303" s="395"/>
      <c r="V303" s="396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389" t="s">
        <v>79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390">
        <v>4607091389845</v>
      </c>
      <c r="E305" s="390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2"/>
      <c r="R305" s="392"/>
      <c r="S305" s="392"/>
      <c r="T305" s="39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390">
        <v>4680115882881</v>
      </c>
      <c r="E306" s="390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2"/>
      <c r="R306" s="392"/>
      <c r="S306" s="392"/>
      <c r="T306" s="39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8"/>
      <c r="P307" s="394" t="s">
        <v>43</v>
      </c>
      <c r="Q307" s="395"/>
      <c r="R307" s="395"/>
      <c r="S307" s="395"/>
      <c r="T307" s="395"/>
      <c r="U307" s="395"/>
      <c r="V307" s="396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8"/>
      <c r="P308" s="394" t="s">
        <v>43</v>
      </c>
      <c r="Q308" s="395"/>
      <c r="R308" s="395"/>
      <c r="S308" s="395"/>
      <c r="T308" s="395"/>
      <c r="U308" s="395"/>
      <c r="V308" s="396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12" t="s">
        <v>449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412"/>
      <c r="AA309" s="63"/>
      <c r="AB309" s="63"/>
      <c r="AC309" s="63"/>
    </row>
    <row r="310" spans="1:68" ht="14.25" customHeight="1" x14ac:dyDescent="0.25">
      <c r="A310" s="389" t="s">
        <v>123</v>
      </c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89"/>
      <c r="O310" s="389"/>
      <c r="P310" s="389"/>
      <c r="Q310" s="389"/>
      <c r="R310" s="389"/>
      <c r="S310" s="389"/>
      <c r="T310" s="389"/>
      <c r="U310" s="389"/>
      <c r="V310" s="389"/>
      <c r="W310" s="389"/>
      <c r="X310" s="389"/>
      <c r="Y310" s="389"/>
      <c r="Z310" s="389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390">
        <v>4680115885615</v>
      </c>
      <c r="E311" s="39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551" t="s">
        <v>452</v>
      </c>
      <c r="Q311" s="392"/>
      <c r="R311" s="392"/>
      <c r="S311" s="392"/>
      <c r="T311" s="39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390">
        <v>4680115885646</v>
      </c>
      <c r="E312" s="39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552" t="s">
        <v>455</v>
      </c>
      <c r="Q312" s="392"/>
      <c r="R312" s="392"/>
      <c r="S312" s="392"/>
      <c r="T312" s="39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390">
        <v>4680115885554</v>
      </c>
      <c r="E313" s="390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553" t="s">
        <v>458</v>
      </c>
      <c r="Q313" s="392"/>
      <c r="R313" s="392"/>
      <c r="S313" s="392"/>
      <c r="T313" s="39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390">
        <v>4680115885622</v>
      </c>
      <c r="E314" s="39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554" t="s">
        <v>461</v>
      </c>
      <c r="Q314" s="392"/>
      <c r="R314" s="392"/>
      <c r="S314" s="392"/>
      <c r="T314" s="39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390">
        <v>4680115881938</v>
      </c>
      <c r="E315" s="39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2"/>
      <c r="R315" s="392"/>
      <c r="S315" s="392"/>
      <c r="T315" s="39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390">
        <v>4607091387346</v>
      </c>
      <c r="E316" s="39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2"/>
      <c r="R316" s="392"/>
      <c r="S316" s="392"/>
      <c r="T316" s="39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390">
        <v>4680115885608</v>
      </c>
      <c r="E317" s="390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557" t="s">
        <v>468</v>
      </c>
      <c r="Q317" s="392"/>
      <c r="R317" s="392"/>
      <c r="S317" s="392"/>
      <c r="T317" s="39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8"/>
      <c r="P318" s="394" t="s">
        <v>43</v>
      </c>
      <c r="Q318" s="395"/>
      <c r="R318" s="395"/>
      <c r="S318" s="395"/>
      <c r="T318" s="395"/>
      <c r="U318" s="395"/>
      <c r="V318" s="396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8"/>
      <c r="P319" s="394" t="s">
        <v>43</v>
      </c>
      <c r="Q319" s="395"/>
      <c r="R319" s="395"/>
      <c r="S319" s="395"/>
      <c r="T319" s="395"/>
      <c r="U319" s="395"/>
      <c r="V319" s="396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customHeight="1" x14ac:dyDescent="0.25">
      <c r="A320" s="389" t="s">
        <v>79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390">
        <v>4607091387193</v>
      </c>
      <c r="E321" s="39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2"/>
      <c r="R321" s="392"/>
      <c r="S321" s="392"/>
      <c r="T321" s="393"/>
      <c r="U321" s="38" t="s">
        <v>48</v>
      </c>
      <c r="V321" s="38" t="s">
        <v>48</v>
      </c>
      <c r="W321" s="39" t="s">
        <v>0</v>
      </c>
      <c r="X321" s="57">
        <v>210</v>
      </c>
      <c r="Y321" s="54">
        <f>IFERROR(IF(X321="",0,CEILING((X321/$H321),1)*$H321),"")</f>
        <v>210</v>
      </c>
      <c r="Z321" s="40">
        <f>IFERROR(IF(Y321=0,"",ROUNDUP(Y321/H321,0)*0.00753),"")</f>
        <v>0.3765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223</v>
      </c>
      <c r="BN321" s="76">
        <f>IFERROR(Y321*I321/H321,"0")</f>
        <v>223</v>
      </c>
      <c r="BO321" s="76">
        <f>IFERROR(1/J321*(X321/H321),"0")</f>
        <v>0.32051282051282048</v>
      </c>
      <c r="BP321" s="76">
        <f>IFERROR(1/J321*(Y321/H321),"0")</f>
        <v>0.32051282051282048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390">
        <v>4607091387230</v>
      </c>
      <c r="E322" s="390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2"/>
      <c r="R322" s="392"/>
      <c r="S322" s="392"/>
      <c r="T322" s="393"/>
      <c r="U322" s="38" t="s">
        <v>48</v>
      </c>
      <c r="V322" s="38" t="s">
        <v>48</v>
      </c>
      <c r="W322" s="39" t="s">
        <v>0</v>
      </c>
      <c r="X322" s="57">
        <v>70</v>
      </c>
      <c r="Y322" s="54">
        <f>IFERROR(IF(X322="",0,CEILING((X322/$H322),1)*$H322),"")</f>
        <v>71.400000000000006</v>
      </c>
      <c r="Z322" s="40">
        <f>IFERROR(IF(Y322=0,"",ROUNDUP(Y322/H322,0)*0.00753),"")</f>
        <v>0.12801000000000001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74.333333333333329</v>
      </c>
      <c r="BN322" s="76">
        <f>IFERROR(Y322*I322/H322,"0")</f>
        <v>75.820000000000007</v>
      </c>
      <c r="BO322" s="76">
        <f>IFERROR(1/J322*(X322/H322),"0")</f>
        <v>0.10683760683760682</v>
      </c>
      <c r="BP322" s="76">
        <f>IFERROR(1/J322*(Y322/H322),"0")</f>
        <v>0.10897435897435898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390">
        <v>4607091387292</v>
      </c>
      <c r="E323" s="390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2"/>
      <c r="R323" s="392"/>
      <c r="S323" s="392"/>
      <c r="T323" s="39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390">
        <v>4607091387285</v>
      </c>
      <c r="E324" s="390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2"/>
      <c r="R324" s="392"/>
      <c r="S324" s="392"/>
      <c r="T324" s="393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8"/>
      <c r="P325" s="394" t="s">
        <v>43</v>
      </c>
      <c r="Q325" s="395"/>
      <c r="R325" s="395"/>
      <c r="S325" s="395"/>
      <c r="T325" s="395"/>
      <c r="U325" s="395"/>
      <c r="V325" s="396"/>
      <c r="W325" s="41" t="s">
        <v>42</v>
      </c>
      <c r="X325" s="42">
        <f>IFERROR(X321/H321,"0")+IFERROR(X322/H322,"0")+IFERROR(X323/H323,"0")+IFERROR(X324/H324,"0")</f>
        <v>66.666666666666657</v>
      </c>
      <c r="Y325" s="42">
        <f>IFERROR(Y321/H321,"0")+IFERROR(Y322/H322,"0")+IFERROR(Y323/H323,"0")+IFERROR(Y324/H324,"0")</f>
        <v>67</v>
      </c>
      <c r="Z325" s="42">
        <f>IFERROR(IF(Z321="",0,Z321),"0")+IFERROR(IF(Z322="",0,Z322),"0")+IFERROR(IF(Z323="",0,Z323),"0")+IFERROR(IF(Z324="",0,Z324),"0")</f>
        <v>0.50451000000000001</v>
      </c>
      <c r="AA325" s="65"/>
      <c r="AB325" s="65"/>
      <c r="AC325" s="65"/>
    </row>
    <row r="326" spans="1:68" x14ac:dyDescent="0.2">
      <c r="A326" s="397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8"/>
      <c r="P326" s="394" t="s">
        <v>43</v>
      </c>
      <c r="Q326" s="395"/>
      <c r="R326" s="395"/>
      <c r="S326" s="395"/>
      <c r="T326" s="395"/>
      <c r="U326" s="395"/>
      <c r="V326" s="396"/>
      <c r="W326" s="41" t="s">
        <v>0</v>
      </c>
      <c r="X326" s="42">
        <f>IFERROR(SUM(X321:X324),"0")</f>
        <v>280</v>
      </c>
      <c r="Y326" s="42">
        <f>IFERROR(SUM(Y321:Y324),"0")</f>
        <v>281.39999999999998</v>
      </c>
      <c r="Z326" s="41"/>
      <c r="AA326" s="65"/>
      <c r="AB326" s="65"/>
      <c r="AC326" s="65"/>
    </row>
    <row r="327" spans="1:68" ht="14.25" customHeight="1" x14ac:dyDescent="0.25">
      <c r="A327" s="389" t="s">
        <v>84</v>
      </c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390">
        <v>4607091387766</v>
      </c>
      <c r="E328" s="390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5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2"/>
      <c r="R328" s="392"/>
      <c r="S328" s="392"/>
      <c r="T328" s="393"/>
      <c r="U328" s="38" t="s">
        <v>48</v>
      </c>
      <c r="V328" s="38" t="s">
        <v>48</v>
      </c>
      <c r="W328" s="39" t="s">
        <v>0</v>
      </c>
      <c r="X328" s="57">
        <v>930</v>
      </c>
      <c r="Y328" s="54">
        <f t="shared" ref="Y328:Y333" si="57">IFERROR(IF(X328="",0,CEILING((X328/$H328),1)*$H328),"")</f>
        <v>936</v>
      </c>
      <c r="Z328" s="40">
        <f>IFERROR(IF(Y328=0,"",ROUNDUP(Y328/H328,0)*0.02175),"")</f>
        <v>2.61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996.53076923076935</v>
      </c>
      <c r="BN328" s="76">
        <f t="shared" ref="BN328:BN333" si="59">IFERROR(Y328*I328/H328,"0")</f>
        <v>1002.9600000000002</v>
      </c>
      <c r="BO328" s="76">
        <f t="shared" ref="BO328:BO333" si="60">IFERROR(1/J328*(X328/H328),"0")</f>
        <v>2.1291208791208791</v>
      </c>
      <c r="BP328" s="76">
        <f t="shared" ref="BP328:BP333" si="61">IFERROR(1/J328*(Y328/H328),"0")</f>
        <v>2.1428571428571428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390">
        <v>4607091387957</v>
      </c>
      <c r="E329" s="390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2"/>
      <c r="R329" s="392"/>
      <c r="S329" s="392"/>
      <c r="T329" s="39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390">
        <v>4607091387964</v>
      </c>
      <c r="E330" s="390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2"/>
      <c r="R330" s="392"/>
      <c r="S330" s="392"/>
      <c r="T330" s="39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390">
        <v>4680115884588</v>
      </c>
      <c r="E331" s="390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2"/>
      <c r="R331" s="392"/>
      <c r="S331" s="392"/>
      <c r="T331" s="39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390">
        <v>4607091387537</v>
      </c>
      <c r="E332" s="390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2"/>
      <c r="R332" s="392"/>
      <c r="S332" s="392"/>
      <c r="T332" s="39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390">
        <v>4607091387513</v>
      </c>
      <c r="E333" s="390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2"/>
      <c r="R333" s="392"/>
      <c r="S333" s="392"/>
      <c r="T333" s="39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397"/>
      <c r="B334" s="397"/>
      <c r="C334" s="397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8"/>
      <c r="P334" s="394" t="s">
        <v>43</v>
      </c>
      <c r="Q334" s="395"/>
      <c r="R334" s="395"/>
      <c r="S334" s="395"/>
      <c r="T334" s="395"/>
      <c r="U334" s="395"/>
      <c r="V334" s="396"/>
      <c r="W334" s="41" t="s">
        <v>42</v>
      </c>
      <c r="X334" s="42">
        <f>IFERROR(X328/H328,"0")+IFERROR(X329/H329,"0")+IFERROR(X330/H330,"0")+IFERROR(X331/H331,"0")+IFERROR(X332/H332,"0")+IFERROR(X333/H333,"0")</f>
        <v>119.23076923076923</v>
      </c>
      <c r="Y334" s="42">
        <f>IFERROR(Y328/H328,"0")+IFERROR(Y329/H329,"0")+IFERROR(Y330/H330,"0")+IFERROR(Y331/H331,"0")+IFERROR(Y332/H332,"0")+IFERROR(Y333/H333,"0")</f>
        <v>120</v>
      </c>
      <c r="Z334" s="42">
        <f>IFERROR(IF(Z328="",0,Z328),"0")+IFERROR(IF(Z329="",0,Z329),"0")+IFERROR(IF(Z330="",0,Z330),"0")+IFERROR(IF(Z331="",0,Z331),"0")+IFERROR(IF(Z332="",0,Z332),"0")+IFERROR(IF(Z333="",0,Z333),"0")</f>
        <v>2.61</v>
      </c>
      <c r="AA334" s="65"/>
      <c r="AB334" s="65"/>
      <c r="AC334" s="65"/>
    </row>
    <row r="335" spans="1:68" x14ac:dyDescent="0.2">
      <c r="A335" s="397"/>
      <c r="B335" s="397"/>
      <c r="C335" s="397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8"/>
      <c r="P335" s="394" t="s">
        <v>43</v>
      </c>
      <c r="Q335" s="395"/>
      <c r="R335" s="395"/>
      <c r="S335" s="395"/>
      <c r="T335" s="395"/>
      <c r="U335" s="395"/>
      <c r="V335" s="396"/>
      <c r="W335" s="41" t="s">
        <v>0</v>
      </c>
      <c r="X335" s="42">
        <f>IFERROR(SUM(X328:X333),"0")</f>
        <v>930</v>
      </c>
      <c r="Y335" s="42">
        <f>IFERROR(SUM(Y328:Y333),"0")</f>
        <v>936</v>
      </c>
      <c r="Z335" s="41"/>
      <c r="AA335" s="65"/>
      <c r="AB335" s="65"/>
      <c r="AC335" s="65"/>
    </row>
    <row r="336" spans="1:68" ht="14.25" customHeight="1" x14ac:dyDescent="0.25">
      <c r="A336" s="389" t="s">
        <v>194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390">
        <v>4607091380880</v>
      </c>
      <c r="E337" s="390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542" t="s">
        <v>491</v>
      </c>
      <c r="Q337" s="392"/>
      <c r="R337" s="392"/>
      <c r="S337" s="392"/>
      <c r="T337" s="393"/>
      <c r="U337" s="38" t="s">
        <v>48</v>
      </c>
      <c r="V337" s="38" t="s">
        <v>48</v>
      </c>
      <c r="W337" s="39" t="s">
        <v>0</v>
      </c>
      <c r="X337" s="57">
        <v>100</v>
      </c>
      <c r="Y337" s="54">
        <f>IFERROR(IF(X337="",0,CEILING((X337/$H337),1)*$H337),"")</f>
        <v>100.80000000000001</v>
      </c>
      <c r="Z337" s="40">
        <f>IFERROR(IF(Y337=0,"",ROUNDUP(Y337/H337,0)*0.02175),"")</f>
        <v>0.26100000000000001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106.71428571428572</v>
      </c>
      <c r="BN337" s="76">
        <f>IFERROR(Y337*I337/H337,"0")</f>
        <v>107.56800000000001</v>
      </c>
      <c r="BO337" s="76">
        <f>IFERROR(1/J337*(X337/H337),"0")</f>
        <v>0.21258503401360543</v>
      </c>
      <c r="BP337" s="76">
        <f>IFERROR(1/J337*(Y337/H337),"0")</f>
        <v>0.21428571428571427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390">
        <v>4607091384482</v>
      </c>
      <c r="E338" s="390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2"/>
      <c r="R338" s="392"/>
      <c r="S338" s="392"/>
      <c r="T338" s="393"/>
      <c r="U338" s="38" t="s">
        <v>48</v>
      </c>
      <c r="V338" s="38" t="s">
        <v>48</v>
      </c>
      <c r="W338" s="39" t="s">
        <v>0</v>
      </c>
      <c r="X338" s="57">
        <v>550</v>
      </c>
      <c r="Y338" s="54">
        <f>IFERROR(IF(X338="",0,CEILING((X338/$H338),1)*$H338),"")</f>
        <v>553.79999999999995</v>
      </c>
      <c r="Z338" s="40">
        <f>IFERROR(IF(Y338=0,"",ROUNDUP(Y338/H338,0)*0.02175),"")</f>
        <v>1.5442499999999999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589.76923076923083</v>
      </c>
      <c r="BN338" s="76">
        <f>IFERROR(Y338*I338/H338,"0")</f>
        <v>593.84399999999994</v>
      </c>
      <c r="BO338" s="76">
        <f>IFERROR(1/J338*(X338/H338),"0")</f>
        <v>1.2591575091575091</v>
      </c>
      <c r="BP338" s="76">
        <f>IFERROR(1/J338*(Y338/H338),"0")</f>
        <v>1.2678571428571428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390">
        <v>4607091380897</v>
      </c>
      <c r="E339" s="390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2"/>
      <c r="R339" s="392"/>
      <c r="S339" s="392"/>
      <c r="T339" s="393"/>
      <c r="U339" s="38" t="s">
        <v>48</v>
      </c>
      <c r="V339" s="38" t="s">
        <v>48</v>
      </c>
      <c r="W339" s="39" t="s">
        <v>0</v>
      </c>
      <c r="X339" s="57">
        <v>170</v>
      </c>
      <c r="Y339" s="54">
        <f>IFERROR(IF(X339="",0,CEILING((X339/$H339),1)*$H339),"")</f>
        <v>176.4</v>
      </c>
      <c r="Z339" s="40">
        <f>IFERROR(IF(Y339=0,"",ROUNDUP(Y339/H339,0)*0.02175),"")</f>
        <v>0.45674999999999999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181.41428571428571</v>
      </c>
      <c r="BN339" s="76">
        <f>IFERROR(Y339*I339/H339,"0")</f>
        <v>188.244</v>
      </c>
      <c r="BO339" s="76">
        <f>IFERROR(1/J339*(X339/H339),"0")</f>
        <v>0.36139455782312924</v>
      </c>
      <c r="BP339" s="76">
        <f>IFERROR(1/J339*(Y339/H339),"0")</f>
        <v>0.375</v>
      </c>
    </row>
    <row r="340" spans="1:68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8"/>
      <c r="P340" s="394" t="s">
        <v>43</v>
      </c>
      <c r="Q340" s="395"/>
      <c r="R340" s="395"/>
      <c r="S340" s="395"/>
      <c r="T340" s="395"/>
      <c r="U340" s="395"/>
      <c r="V340" s="396"/>
      <c r="W340" s="41" t="s">
        <v>42</v>
      </c>
      <c r="X340" s="42">
        <f>IFERROR(X337/H337,"0")+IFERROR(X338/H338,"0")+IFERROR(X339/H339,"0")</f>
        <v>102.65567765567766</v>
      </c>
      <c r="Y340" s="42">
        <f>IFERROR(Y337/H337,"0")+IFERROR(Y338/H338,"0")+IFERROR(Y339/H339,"0")</f>
        <v>104</v>
      </c>
      <c r="Z340" s="42">
        <f>IFERROR(IF(Z337="",0,Z337),"0")+IFERROR(IF(Z338="",0,Z338),"0")+IFERROR(IF(Z339="",0,Z339),"0")</f>
        <v>2.262</v>
      </c>
      <c r="AA340" s="65"/>
      <c r="AB340" s="65"/>
      <c r="AC340" s="65"/>
    </row>
    <row r="341" spans="1:68" x14ac:dyDescent="0.2">
      <c r="A341" s="397"/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8"/>
      <c r="P341" s="394" t="s">
        <v>43</v>
      </c>
      <c r="Q341" s="395"/>
      <c r="R341" s="395"/>
      <c r="S341" s="395"/>
      <c r="T341" s="395"/>
      <c r="U341" s="395"/>
      <c r="V341" s="396"/>
      <c r="W341" s="41" t="s">
        <v>0</v>
      </c>
      <c r="X341" s="42">
        <f>IFERROR(SUM(X337:X339),"0")</f>
        <v>820</v>
      </c>
      <c r="Y341" s="42">
        <f>IFERROR(SUM(Y337:Y339),"0")</f>
        <v>830.99999999999989</v>
      </c>
      <c r="Z341" s="41"/>
      <c r="AA341" s="65"/>
      <c r="AB341" s="65"/>
      <c r="AC341" s="65"/>
    </row>
    <row r="342" spans="1:68" ht="14.25" customHeight="1" x14ac:dyDescent="0.25">
      <c r="A342" s="389" t="s">
        <v>109</v>
      </c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89"/>
      <c r="O342" s="389"/>
      <c r="P342" s="389"/>
      <c r="Q342" s="389"/>
      <c r="R342" s="389"/>
      <c r="S342" s="389"/>
      <c r="T342" s="389"/>
      <c r="U342" s="389"/>
      <c r="V342" s="389"/>
      <c r="W342" s="389"/>
      <c r="X342" s="389"/>
      <c r="Y342" s="389"/>
      <c r="Z342" s="389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390">
        <v>4607091388374</v>
      </c>
      <c r="E343" s="390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533" t="s">
        <v>498</v>
      </c>
      <c r="Q343" s="392"/>
      <c r="R343" s="392"/>
      <c r="S343" s="392"/>
      <c r="T343" s="39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390">
        <v>4607091388381</v>
      </c>
      <c r="E344" s="390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534" t="s">
        <v>501</v>
      </c>
      <c r="Q344" s="392"/>
      <c r="R344" s="392"/>
      <c r="S344" s="392"/>
      <c r="T344" s="39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390">
        <v>4607091383102</v>
      </c>
      <c r="E345" s="390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2"/>
      <c r="R345" s="392"/>
      <c r="S345" s="392"/>
      <c r="T345" s="39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390">
        <v>4607091388404</v>
      </c>
      <c r="E346" s="390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2"/>
      <c r="R346" s="392"/>
      <c r="S346" s="392"/>
      <c r="T346" s="393"/>
      <c r="U346" s="38" t="s">
        <v>48</v>
      </c>
      <c r="V346" s="38" t="s">
        <v>48</v>
      </c>
      <c r="W346" s="39" t="s">
        <v>0</v>
      </c>
      <c r="X346" s="57">
        <v>20</v>
      </c>
      <c r="Y346" s="54">
        <f>IFERROR(IF(X346="",0,CEILING((X346/$H346),1)*$H346),"")</f>
        <v>20.399999999999999</v>
      </c>
      <c r="Z346" s="40">
        <f>IFERROR(IF(Y346=0,"",ROUNDUP(Y346/H346,0)*0.00753),"")</f>
        <v>6.0240000000000002E-2</v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22.745098039215687</v>
      </c>
      <c r="BN346" s="76">
        <f>IFERROR(Y346*I346/H346,"0")</f>
        <v>23.2</v>
      </c>
      <c r="BO346" s="76">
        <f>IFERROR(1/J346*(X346/H346),"0")</f>
        <v>5.0276520864756161E-2</v>
      </c>
      <c r="BP346" s="76">
        <f>IFERROR(1/J346*(Y346/H346),"0")</f>
        <v>5.128205128205128E-2</v>
      </c>
    </row>
    <row r="347" spans="1:68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8"/>
      <c r="P347" s="394" t="s">
        <v>43</v>
      </c>
      <c r="Q347" s="395"/>
      <c r="R347" s="395"/>
      <c r="S347" s="395"/>
      <c r="T347" s="395"/>
      <c r="U347" s="395"/>
      <c r="V347" s="396"/>
      <c r="W347" s="41" t="s">
        <v>42</v>
      </c>
      <c r="X347" s="42">
        <f>IFERROR(X343/H343,"0")+IFERROR(X344/H344,"0")+IFERROR(X345/H345,"0")+IFERROR(X346/H346,"0")</f>
        <v>7.8431372549019613</v>
      </c>
      <c r="Y347" s="42">
        <f>IFERROR(Y343/H343,"0")+IFERROR(Y344/H344,"0")+IFERROR(Y345/H345,"0")+IFERROR(Y346/H346,"0")</f>
        <v>8</v>
      </c>
      <c r="Z347" s="42">
        <f>IFERROR(IF(Z343="",0,Z343),"0")+IFERROR(IF(Z344="",0,Z344),"0")+IFERROR(IF(Z345="",0,Z345),"0")+IFERROR(IF(Z346="",0,Z346),"0")</f>
        <v>6.0240000000000002E-2</v>
      </c>
      <c r="AA347" s="65"/>
      <c r="AB347" s="65"/>
      <c r="AC347" s="65"/>
    </row>
    <row r="348" spans="1:68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8"/>
      <c r="P348" s="394" t="s">
        <v>43</v>
      </c>
      <c r="Q348" s="395"/>
      <c r="R348" s="395"/>
      <c r="S348" s="395"/>
      <c r="T348" s="395"/>
      <c r="U348" s="395"/>
      <c r="V348" s="396"/>
      <c r="W348" s="41" t="s">
        <v>0</v>
      </c>
      <c r="X348" s="42">
        <f>IFERROR(SUM(X343:X346),"0")</f>
        <v>20</v>
      </c>
      <c r="Y348" s="42">
        <f>IFERROR(SUM(Y343:Y346),"0")</f>
        <v>20.399999999999999</v>
      </c>
      <c r="Z348" s="41"/>
      <c r="AA348" s="65"/>
      <c r="AB348" s="65"/>
      <c r="AC348" s="65"/>
    </row>
    <row r="349" spans="1:68" ht="14.25" customHeight="1" x14ac:dyDescent="0.25">
      <c r="A349" s="389" t="s">
        <v>506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89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390">
        <v>4680115881808</v>
      </c>
      <c r="E350" s="39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2"/>
      <c r="R350" s="392"/>
      <c r="S350" s="392"/>
      <c r="T350" s="39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390">
        <v>4680115881822</v>
      </c>
      <c r="E351" s="39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2"/>
      <c r="R351" s="392"/>
      <c r="S351" s="392"/>
      <c r="T351" s="39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390">
        <v>4680115880016</v>
      </c>
      <c r="E352" s="390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2"/>
      <c r="R352" s="392"/>
      <c r="S352" s="392"/>
      <c r="T352" s="393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8"/>
      <c r="P353" s="394" t="s">
        <v>43</v>
      </c>
      <c r="Q353" s="395"/>
      <c r="R353" s="395"/>
      <c r="S353" s="395"/>
      <c r="T353" s="395"/>
      <c r="U353" s="395"/>
      <c r="V353" s="396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8"/>
      <c r="P354" s="394" t="s">
        <v>43</v>
      </c>
      <c r="Q354" s="395"/>
      <c r="R354" s="395"/>
      <c r="S354" s="395"/>
      <c r="T354" s="395"/>
      <c r="U354" s="395"/>
      <c r="V354" s="396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12" t="s">
        <v>515</v>
      </c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  <c r="U355" s="412"/>
      <c r="V355" s="412"/>
      <c r="W355" s="412"/>
      <c r="X355" s="412"/>
      <c r="Y355" s="412"/>
      <c r="Z355" s="412"/>
      <c r="AA355" s="63"/>
      <c r="AB355" s="63"/>
      <c r="AC355" s="63"/>
    </row>
    <row r="356" spans="1:68" ht="14.25" customHeight="1" x14ac:dyDescent="0.25">
      <c r="A356" s="389" t="s">
        <v>79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89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390">
        <v>4607091383836</v>
      </c>
      <c r="E357" s="390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2"/>
      <c r="R357" s="392"/>
      <c r="S357" s="392"/>
      <c r="T357" s="393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8"/>
      <c r="P358" s="394" t="s">
        <v>43</v>
      </c>
      <c r="Q358" s="395"/>
      <c r="R358" s="395"/>
      <c r="S358" s="395"/>
      <c r="T358" s="395"/>
      <c r="U358" s="395"/>
      <c r="V358" s="396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8"/>
      <c r="P359" s="394" t="s">
        <v>43</v>
      </c>
      <c r="Q359" s="395"/>
      <c r="R359" s="395"/>
      <c r="S359" s="395"/>
      <c r="T359" s="395"/>
      <c r="U359" s="395"/>
      <c r="V359" s="396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389" t="s">
        <v>84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89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390">
        <v>4607091387919</v>
      </c>
      <c r="E361" s="390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2"/>
      <c r="R361" s="392"/>
      <c r="S361" s="392"/>
      <c r="T361" s="393"/>
      <c r="U361" s="38" t="s">
        <v>48</v>
      </c>
      <c r="V361" s="38" t="s">
        <v>48</v>
      </c>
      <c r="W361" s="39" t="s">
        <v>0</v>
      </c>
      <c r="X361" s="57">
        <v>45</v>
      </c>
      <c r="Y361" s="54">
        <f>IFERROR(IF(X361="",0,CEILING((X361/$H361),1)*$H361),"")</f>
        <v>48.599999999999994</v>
      </c>
      <c r="Z361" s="40">
        <f>IFERROR(IF(Y361=0,"",ROUNDUP(Y361/H361,0)*0.02175),"")</f>
        <v>0.1305</v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48.133333333333333</v>
      </c>
      <c r="BN361" s="76">
        <f>IFERROR(Y361*I361/H361,"0")</f>
        <v>51.983999999999995</v>
      </c>
      <c r="BO361" s="76">
        <f>IFERROR(1/J361*(X361/H361),"0")</f>
        <v>9.9206349206349201E-2</v>
      </c>
      <c r="BP361" s="76">
        <f>IFERROR(1/J361*(Y361/H361),"0")</f>
        <v>0.10714285714285714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390">
        <v>4680115883604</v>
      </c>
      <c r="E362" s="390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5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2"/>
      <c r="R362" s="392"/>
      <c r="S362" s="392"/>
      <c r="T362" s="393"/>
      <c r="U362" s="38" t="s">
        <v>48</v>
      </c>
      <c r="V362" s="38" t="s">
        <v>48</v>
      </c>
      <c r="W362" s="39" t="s">
        <v>0</v>
      </c>
      <c r="X362" s="57">
        <v>21</v>
      </c>
      <c r="Y362" s="54">
        <f>IFERROR(IF(X362="",0,CEILING((X362/$H362),1)*$H362),"")</f>
        <v>21</v>
      </c>
      <c r="Z362" s="40">
        <f>IFERROR(IF(Y362=0,"",ROUNDUP(Y362/H362,0)*0.00753),"")</f>
        <v>7.5300000000000006E-2</v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23.72</v>
      </c>
      <c r="BN362" s="76">
        <f>IFERROR(Y362*I362/H362,"0")</f>
        <v>23.72</v>
      </c>
      <c r="BO362" s="76">
        <f>IFERROR(1/J362*(X362/H362),"0")</f>
        <v>6.4102564102564097E-2</v>
      </c>
      <c r="BP362" s="76">
        <f>IFERROR(1/J362*(Y362/H362),"0")</f>
        <v>6.4102564102564097E-2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390">
        <v>4680115883567</v>
      </c>
      <c r="E363" s="390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5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2"/>
      <c r="R363" s="392"/>
      <c r="S363" s="392"/>
      <c r="T363" s="393"/>
      <c r="U363" s="38" t="s">
        <v>48</v>
      </c>
      <c r="V363" s="38" t="s">
        <v>48</v>
      </c>
      <c r="W363" s="39" t="s">
        <v>0</v>
      </c>
      <c r="X363" s="57">
        <v>8</v>
      </c>
      <c r="Y363" s="54">
        <f>IFERROR(IF(X363="",0,CEILING((X363/$H363),1)*$H363),"")</f>
        <v>8.4</v>
      </c>
      <c r="Z363" s="40">
        <f>IFERROR(IF(Y363=0,"",ROUNDUP(Y363/H363,0)*0.00753),"")</f>
        <v>3.0120000000000001E-2</v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8.9904761904761905</v>
      </c>
      <c r="BN363" s="76">
        <f>IFERROR(Y363*I363/H363,"0")</f>
        <v>9.44</v>
      </c>
      <c r="BO363" s="76">
        <f>IFERROR(1/J363*(X363/H363),"0")</f>
        <v>2.4420024420024417E-2</v>
      </c>
      <c r="BP363" s="76">
        <f>IFERROR(1/J363*(Y363/H363),"0")</f>
        <v>2.564102564102564E-2</v>
      </c>
    </row>
    <row r="364" spans="1:68" x14ac:dyDescent="0.2">
      <c r="A364" s="397"/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8"/>
      <c r="P364" s="394" t="s">
        <v>43</v>
      </c>
      <c r="Q364" s="395"/>
      <c r="R364" s="395"/>
      <c r="S364" s="395"/>
      <c r="T364" s="395"/>
      <c r="U364" s="395"/>
      <c r="V364" s="396"/>
      <c r="W364" s="41" t="s">
        <v>42</v>
      </c>
      <c r="X364" s="42">
        <f>IFERROR(X361/H361,"0")+IFERROR(X362/H362,"0")+IFERROR(X363/H363,"0")</f>
        <v>19.365079365079364</v>
      </c>
      <c r="Y364" s="42">
        <f>IFERROR(Y361/H361,"0")+IFERROR(Y362/H362,"0")+IFERROR(Y363/H363,"0")</f>
        <v>20</v>
      </c>
      <c r="Z364" s="42">
        <f>IFERROR(IF(Z361="",0,Z361),"0")+IFERROR(IF(Z362="",0,Z362),"0")+IFERROR(IF(Z363="",0,Z363),"0")</f>
        <v>0.23592000000000002</v>
      </c>
      <c r="AA364" s="65"/>
      <c r="AB364" s="65"/>
      <c r="AC364" s="65"/>
    </row>
    <row r="365" spans="1:68" x14ac:dyDescent="0.2">
      <c r="A365" s="397"/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8"/>
      <c r="P365" s="394" t="s">
        <v>43</v>
      </c>
      <c r="Q365" s="395"/>
      <c r="R365" s="395"/>
      <c r="S365" s="395"/>
      <c r="T365" s="395"/>
      <c r="U365" s="395"/>
      <c r="V365" s="396"/>
      <c r="W365" s="41" t="s">
        <v>0</v>
      </c>
      <c r="X365" s="42">
        <f>IFERROR(SUM(X361:X363),"0")</f>
        <v>74</v>
      </c>
      <c r="Y365" s="42">
        <f>IFERROR(SUM(Y361:Y363),"0")</f>
        <v>78</v>
      </c>
      <c r="Z365" s="41"/>
      <c r="AA365" s="65"/>
      <c r="AB365" s="65"/>
      <c r="AC365" s="65"/>
    </row>
    <row r="366" spans="1:68" ht="27.75" customHeight="1" x14ac:dyDescent="0.2">
      <c r="A366" s="425" t="s">
        <v>524</v>
      </c>
      <c r="B366" s="425"/>
      <c r="C366" s="425"/>
      <c r="D366" s="425"/>
      <c r="E366" s="425"/>
      <c r="F366" s="425"/>
      <c r="G366" s="425"/>
      <c r="H366" s="425"/>
      <c r="I366" s="425"/>
      <c r="J366" s="425"/>
      <c r="K366" s="425"/>
      <c r="L366" s="425"/>
      <c r="M366" s="425"/>
      <c r="N366" s="425"/>
      <c r="O366" s="425"/>
      <c r="P366" s="425"/>
      <c r="Q366" s="425"/>
      <c r="R366" s="425"/>
      <c r="S366" s="425"/>
      <c r="T366" s="425"/>
      <c r="U366" s="425"/>
      <c r="V366" s="425"/>
      <c r="W366" s="425"/>
      <c r="X366" s="425"/>
      <c r="Y366" s="425"/>
      <c r="Z366" s="425"/>
      <c r="AA366" s="53"/>
      <c r="AB366" s="53"/>
      <c r="AC366" s="53"/>
    </row>
    <row r="367" spans="1:68" ht="16.5" customHeight="1" x14ac:dyDescent="0.25">
      <c r="A367" s="412" t="s">
        <v>525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412"/>
      <c r="Z367" s="412"/>
      <c r="AA367" s="63"/>
      <c r="AB367" s="63"/>
      <c r="AC367" s="63"/>
    </row>
    <row r="368" spans="1:68" ht="14.25" customHeight="1" x14ac:dyDescent="0.25">
      <c r="A368" s="389" t="s">
        <v>123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89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390">
        <v>4680115884847</v>
      </c>
      <c r="E369" s="39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8" t="s">
        <v>48</v>
      </c>
      <c r="V369" s="38" t="s">
        <v>48</v>
      </c>
      <c r="W369" s="39" t="s">
        <v>0</v>
      </c>
      <c r="X369" s="57">
        <v>300</v>
      </c>
      <c r="Y369" s="54">
        <f t="shared" ref="Y369:Y377" si="62">IFERROR(IF(X369="",0,CEILING((X369/$H369),1)*$H369),"")</f>
        <v>300</v>
      </c>
      <c r="Z369" s="40">
        <f>IFERROR(IF(Y369=0,"",ROUNDUP(Y369/H369,0)*0.02175),"")</f>
        <v>0.43499999999999994</v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309.60000000000002</v>
      </c>
      <c r="BN369" s="76">
        <f t="shared" ref="BN369:BN377" si="64">IFERROR(Y369*I369/H369,"0")</f>
        <v>309.60000000000002</v>
      </c>
      <c r="BO369" s="76">
        <f t="shared" ref="BO369:BO377" si="65">IFERROR(1/J369*(X369/H369),"0")</f>
        <v>0.41666666666666663</v>
      </c>
      <c r="BP369" s="76">
        <f t="shared" ref="BP369:BP377" si="66">IFERROR(1/J369*(Y369/H369),"0")</f>
        <v>0.41666666666666663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390">
        <v>4680115884847</v>
      </c>
      <c r="E370" s="39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2"/>
      <c r="R370" s="392"/>
      <c r="S370" s="392"/>
      <c r="T370" s="39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390">
        <v>4680115884854</v>
      </c>
      <c r="E371" s="39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8" t="s">
        <v>48</v>
      </c>
      <c r="V371" s="38" t="s">
        <v>48</v>
      </c>
      <c r="W371" s="39" t="s">
        <v>0</v>
      </c>
      <c r="X371" s="57">
        <v>1250</v>
      </c>
      <c r="Y371" s="54">
        <f t="shared" si="62"/>
        <v>1260</v>
      </c>
      <c r="Z371" s="40">
        <f>IFERROR(IF(Y371=0,"",ROUNDUP(Y371/H371,0)*0.02175),"")</f>
        <v>1.827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1290</v>
      </c>
      <c r="BN371" s="76">
        <f t="shared" si="64"/>
        <v>1300.32</v>
      </c>
      <c r="BO371" s="76">
        <f t="shared" si="65"/>
        <v>1.7361111111111109</v>
      </c>
      <c r="BP371" s="76">
        <f t="shared" si="66"/>
        <v>1.75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390">
        <v>4680115884854</v>
      </c>
      <c r="E372" s="39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5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2"/>
      <c r="R372" s="392"/>
      <c r="S372" s="392"/>
      <c r="T372" s="393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390">
        <v>4680115884830</v>
      </c>
      <c r="E373" s="39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2"/>
      <c r="R373" s="392"/>
      <c r="S373" s="392"/>
      <c r="T373" s="393"/>
      <c r="U373" s="38" t="s">
        <v>48</v>
      </c>
      <c r="V373" s="38" t="s">
        <v>48</v>
      </c>
      <c r="W373" s="39" t="s">
        <v>0</v>
      </c>
      <c r="X373" s="57">
        <v>1500</v>
      </c>
      <c r="Y373" s="54">
        <f t="shared" si="62"/>
        <v>1500</v>
      </c>
      <c r="Z373" s="40">
        <f>IFERROR(IF(Y373=0,"",ROUNDUP(Y373/H373,0)*0.02175),"")</f>
        <v>2.1749999999999998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1548</v>
      </c>
      <c r="BN373" s="76">
        <f t="shared" si="64"/>
        <v>1548</v>
      </c>
      <c r="BO373" s="76">
        <f t="shared" si="65"/>
        <v>2.083333333333333</v>
      </c>
      <c r="BP373" s="76">
        <f t="shared" si="66"/>
        <v>2.083333333333333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390">
        <v>4680115884830</v>
      </c>
      <c r="E374" s="39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5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2"/>
      <c r="R374" s="392"/>
      <c r="S374" s="392"/>
      <c r="T374" s="39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390">
        <v>4680115882638</v>
      </c>
      <c r="E375" s="390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2"/>
      <c r="R375" s="392"/>
      <c r="S375" s="392"/>
      <c r="T375" s="39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390">
        <v>4680115884922</v>
      </c>
      <c r="E376" s="39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2"/>
      <c r="R376" s="392"/>
      <c r="S376" s="392"/>
      <c r="T376" s="39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390">
        <v>4680115884861</v>
      </c>
      <c r="E377" s="390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2"/>
      <c r="R377" s="392"/>
      <c r="S377" s="392"/>
      <c r="T377" s="393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397"/>
      <c r="B378" s="397"/>
      <c r="C378" s="397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8"/>
      <c r="P378" s="394" t="s">
        <v>43</v>
      </c>
      <c r="Q378" s="395"/>
      <c r="R378" s="395"/>
      <c r="S378" s="395"/>
      <c r="T378" s="395"/>
      <c r="U378" s="395"/>
      <c r="V378" s="396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203.33333333333331</v>
      </c>
      <c r="Y378" s="42">
        <f>IFERROR(Y369/H369,"0")+IFERROR(Y370/H370,"0")+IFERROR(Y371/H371,"0")+IFERROR(Y372/H372,"0")+IFERROR(Y373/H373,"0")+IFERROR(Y374/H374,"0")+IFERROR(Y375/H375,"0")+IFERROR(Y376/H376,"0")+IFERROR(Y377/H377,"0")</f>
        <v>204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4.4369999999999994</v>
      </c>
      <c r="AA378" s="65"/>
      <c r="AB378" s="65"/>
      <c r="AC378" s="65"/>
    </row>
    <row r="379" spans="1:68" x14ac:dyDescent="0.2">
      <c r="A379" s="397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8"/>
      <c r="P379" s="394" t="s">
        <v>43</v>
      </c>
      <c r="Q379" s="395"/>
      <c r="R379" s="395"/>
      <c r="S379" s="395"/>
      <c r="T379" s="395"/>
      <c r="U379" s="395"/>
      <c r="V379" s="396"/>
      <c r="W379" s="41" t="s">
        <v>0</v>
      </c>
      <c r="X379" s="42">
        <f>IFERROR(SUM(X369:X377),"0")</f>
        <v>3050</v>
      </c>
      <c r="Y379" s="42">
        <f>IFERROR(SUM(Y369:Y377),"0")</f>
        <v>3060</v>
      </c>
      <c r="Z379" s="41"/>
      <c r="AA379" s="65"/>
      <c r="AB379" s="65"/>
      <c r="AC379" s="65"/>
    </row>
    <row r="380" spans="1:68" ht="14.25" customHeight="1" x14ac:dyDescent="0.25">
      <c r="A380" s="389" t="s">
        <v>164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390">
        <v>4607091383980</v>
      </c>
      <c r="E381" s="390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2"/>
      <c r="R381" s="392"/>
      <c r="S381" s="392"/>
      <c r="T381" s="393"/>
      <c r="U381" s="38" t="s">
        <v>48</v>
      </c>
      <c r="V381" s="38" t="s">
        <v>48</v>
      </c>
      <c r="W381" s="39" t="s">
        <v>0</v>
      </c>
      <c r="X381" s="57">
        <v>2500</v>
      </c>
      <c r="Y381" s="54">
        <f>IFERROR(IF(X381="",0,CEILING((X381/$H381),1)*$H381),"")</f>
        <v>2505</v>
      </c>
      <c r="Z381" s="40">
        <f>IFERROR(IF(Y381=0,"",ROUNDUP(Y381/H381,0)*0.02175),"")</f>
        <v>3.6322499999999995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2580</v>
      </c>
      <c r="BN381" s="76">
        <f>IFERROR(Y381*I381/H381,"0")</f>
        <v>2585.1600000000003</v>
      </c>
      <c r="BO381" s="76">
        <f>IFERROR(1/J381*(X381/H381),"0")</f>
        <v>3.4722222222222219</v>
      </c>
      <c r="BP381" s="76">
        <f>IFERROR(1/J381*(Y381/H381),"0")</f>
        <v>3.4791666666666665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390">
        <v>4607091384178</v>
      </c>
      <c r="E382" s="390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2"/>
      <c r="R382" s="392"/>
      <c r="S382" s="392"/>
      <c r="T382" s="393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8"/>
      <c r="P383" s="394" t="s">
        <v>43</v>
      </c>
      <c r="Q383" s="395"/>
      <c r="R383" s="395"/>
      <c r="S383" s="395"/>
      <c r="T383" s="395"/>
      <c r="U383" s="395"/>
      <c r="V383" s="396"/>
      <c r="W383" s="41" t="s">
        <v>42</v>
      </c>
      <c r="X383" s="42">
        <f>IFERROR(X381/H381,"0")+IFERROR(X382/H382,"0")</f>
        <v>166.66666666666666</v>
      </c>
      <c r="Y383" s="42">
        <f>IFERROR(Y381/H381,"0")+IFERROR(Y382/H382,"0")</f>
        <v>167</v>
      </c>
      <c r="Z383" s="42">
        <f>IFERROR(IF(Z381="",0,Z381),"0")+IFERROR(IF(Z382="",0,Z382),"0")</f>
        <v>3.6322499999999995</v>
      </c>
      <c r="AA383" s="65"/>
      <c r="AB383" s="65"/>
      <c r="AC383" s="65"/>
    </row>
    <row r="384" spans="1:68" x14ac:dyDescent="0.2">
      <c r="A384" s="397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8"/>
      <c r="P384" s="394" t="s">
        <v>43</v>
      </c>
      <c r="Q384" s="395"/>
      <c r="R384" s="395"/>
      <c r="S384" s="395"/>
      <c r="T384" s="395"/>
      <c r="U384" s="395"/>
      <c r="V384" s="396"/>
      <c r="W384" s="41" t="s">
        <v>0</v>
      </c>
      <c r="X384" s="42">
        <f>IFERROR(SUM(X381:X382),"0")</f>
        <v>2500</v>
      </c>
      <c r="Y384" s="42">
        <f>IFERROR(SUM(Y381:Y382),"0")</f>
        <v>2505</v>
      </c>
      <c r="Z384" s="41"/>
      <c r="AA384" s="65"/>
      <c r="AB384" s="65"/>
      <c r="AC384" s="65"/>
    </row>
    <row r="385" spans="1:68" ht="14.25" customHeight="1" x14ac:dyDescent="0.25">
      <c r="A385" s="389" t="s">
        <v>84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389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390">
        <v>4607091383928</v>
      </c>
      <c r="E386" s="39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2"/>
      <c r="R386" s="392"/>
      <c r="S386" s="392"/>
      <c r="T386" s="393"/>
      <c r="U386" s="38" t="s">
        <v>48</v>
      </c>
      <c r="V386" s="38" t="s">
        <v>48</v>
      </c>
      <c r="W386" s="39" t="s">
        <v>0</v>
      </c>
      <c r="X386" s="57">
        <v>2400</v>
      </c>
      <c r="Y386" s="54">
        <f>IFERROR(IF(X386="",0,CEILING((X386/$H386),1)*$H386),"")</f>
        <v>2402.4</v>
      </c>
      <c r="Z386" s="40">
        <f>IFERROR(IF(Y386=0,"",ROUNDUP(Y386/H386,0)*0.02175),"")</f>
        <v>6.6989999999999998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2575.3846153846148</v>
      </c>
      <c r="BN386" s="76">
        <f>IFERROR(Y386*I386/H386,"0")</f>
        <v>2577.96</v>
      </c>
      <c r="BO386" s="76">
        <f>IFERROR(1/J386*(X386/H386),"0")</f>
        <v>5.4945054945054936</v>
      </c>
      <c r="BP386" s="76">
        <f>IFERROR(1/J386*(Y386/H386),"0")</f>
        <v>5.5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390">
        <v>4607091383928</v>
      </c>
      <c r="E387" s="390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2"/>
      <c r="R387" s="392"/>
      <c r="S387" s="392"/>
      <c r="T387" s="39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390">
        <v>4607091384260</v>
      </c>
      <c r="E388" s="390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5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2"/>
      <c r="R388" s="392"/>
      <c r="S388" s="392"/>
      <c r="T388" s="393"/>
      <c r="U388" s="38" t="s">
        <v>48</v>
      </c>
      <c r="V388" s="38" t="s">
        <v>48</v>
      </c>
      <c r="W388" s="39" t="s">
        <v>0</v>
      </c>
      <c r="X388" s="57">
        <v>320</v>
      </c>
      <c r="Y388" s="54">
        <f>IFERROR(IF(X388="",0,CEILING((X388/$H388),1)*$H388),"")</f>
        <v>327.59999999999997</v>
      </c>
      <c r="Z388" s="40">
        <f>IFERROR(IF(Y388=0,"",ROUNDUP(Y388/H388,0)*0.02175),"")</f>
        <v>0.91349999999999998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343.13846153846163</v>
      </c>
      <c r="BN388" s="76">
        <f>IFERROR(Y388*I388/H388,"0")</f>
        <v>351.28800000000001</v>
      </c>
      <c r="BO388" s="76">
        <f>IFERROR(1/J388*(X388/H388),"0")</f>
        <v>0.73260073260073266</v>
      </c>
      <c r="BP388" s="76">
        <f>IFERROR(1/J388*(Y388/H388),"0")</f>
        <v>0.75</v>
      </c>
    </row>
    <row r="389" spans="1:68" x14ac:dyDescent="0.2">
      <c r="A389" s="397"/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8"/>
      <c r="P389" s="394" t="s">
        <v>43</v>
      </c>
      <c r="Q389" s="395"/>
      <c r="R389" s="395"/>
      <c r="S389" s="395"/>
      <c r="T389" s="395"/>
      <c r="U389" s="395"/>
      <c r="V389" s="396"/>
      <c r="W389" s="41" t="s">
        <v>42</v>
      </c>
      <c r="X389" s="42">
        <f>IFERROR(X386/H386,"0")+IFERROR(X387/H387,"0")+IFERROR(X388/H388,"0")</f>
        <v>348.71794871794873</v>
      </c>
      <c r="Y389" s="42">
        <f>IFERROR(Y386/H386,"0")+IFERROR(Y387/H387,"0")+IFERROR(Y388/H388,"0")</f>
        <v>350</v>
      </c>
      <c r="Z389" s="42">
        <f>IFERROR(IF(Z386="",0,Z386),"0")+IFERROR(IF(Z387="",0,Z387),"0")+IFERROR(IF(Z388="",0,Z388),"0")</f>
        <v>7.6124999999999998</v>
      </c>
      <c r="AA389" s="65"/>
      <c r="AB389" s="65"/>
      <c r="AC389" s="65"/>
    </row>
    <row r="390" spans="1:68" x14ac:dyDescent="0.2">
      <c r="A390" s="397"/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8"/>
      <c r="P390" s="394" t="s">
        <v>43</v>
      </c>
      <c r="Q390" s="395"/>
      <c r="R390" s="395"/>
      <c r="S390" s="395"/>
      <c r="T390" s="395"/>
      <c r="U390" s="395"/>
      <c r="V390" s="396"/>
      <c r="W390" s="41" t="s">
        <v>0</v>
      </c>
      <c r="X390" s="42">
        <f>IFERROR(SUM(X386:X388),"0")</f>
        <v>2720</v>
      </c>
      <c r="Y390" s="42">
        <f>IFERROR(SUM(Y386:Y388),"0")</f>
        <v>2730</v>
      </c>
      <c r="Z390" s="41"/>
      <c r="AA390" s="65"/>
      <c r="AB390" s="65"/>
      <c r="AC390" s="65"/>
    </row>
    <row r="391" spans="1:68" ht="14.25" customHeight="1" x14ac:dyDescent="0.25">
      <c r="A391" s="389" t="s">
        <v>194</v>
      </c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89"/>
      <c r="N391" s="389"/>
      <c r="O391" s="389"/>
      <c r="P391" s="389"/>
      <c r="Q391" s="389"/>
      <c r="R391" s="389"/>
      <c r="S391" s="389"/>
      <c r="T391" s="389"/>
      <c r="U391" s="389"/>
      <c r="V391" s="389"/>
      <c r="W391" s="389"/>
      <c r="X391" s="389"/>
      <c r="Y391" s="389"/>
      <c r="Z391" s="389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390">
        <v>4607091384673</v>
      </c>
      <c r="E392" s="39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2"/>
      <c r="R392" s="392"/>
      <c r="S392" s="392"/>
      <c r="T392" s="393"/>
      <c r="U392" s="38" t="s">
        <v>48</v>
      </c>
      <c r="V392" s="38" t="s">
        <v>48</v>
      </c>
      <c r="W392" s="39" t="s">
        <v>0</v>
      </c>
      <c r="X392" s="57">
        <v>450</v>
      </c>
      <c r="Y392" s="54">
        <f>IFERROR(IF(X392="",0,CEILING((X392/$H392),1)*$H392),"")</f>
        <v>452.4</v>
      </c>
      <c r="Z392" s="40">
        <f>IFERROR(IF(Y392=0,"",ROUNDUP(Y392/H392,0)*0.02175),"")</f>
        <v>1.2614999999999998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482.53846153846155</v>
      </c>
      <c r="BN392" s="76">
        <f>IFERROR(Y392*I392/H392,"0")</f>
        <v>485.11200000000008</v>
      </c>
      <c r="BO392" s="76">
        <f>IFERROR(1/J392*(X392/H392),"0")</f>
        <v>1.0302197802197801</v>
      </c>
      <c r="BP392" s="76">
        <f>IFERROR(1/J392*(Y392/H392),"0")</f>
        <v>1.0357142857142856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390">
        <v>4607091384673</v>
      </c>
      <c r="E393" s="390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5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2"/>
      <c r="R393" s="392"/>
      <c r="S393" s="392"/>
      <c r="T393" s="393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8"/>
      <c r="P394" s="394" t="s">
        <v>43</v>
      </c>
      <c r="Q394" s="395"/>
      <c r="R394" s="395"/>
      <c r="S394" s="395"/>
      <c r="T394" s="395"/>
      <c r="U394" s="395"/>
      <c r="V394" s="396"/>
      <c r="W394" s="41" t="s">
        <v>42</v>
      </c>
      <c r="X394" s="42">
        <f>IFERROR(X392/H392,"0")+IFERROR(X393/H393,"0")</f>
        <v>57.692307692307693</v>
      </c>
      <c r="Y394" s="42">
        <f>IFERROR(Y392/H392,"0")+IFERROR(Y393/H393,"0")</f>
        <v>58</v>
      </c>
      <c r="Z394" s="42">
        <f>IFERROR(IF(Z392="",0,Z392),"0")+IFERROR(IF(Z393="",0,Z393),"0")</f>
        <v>1.2614999999999998</v>
      </c>
      <c r="AA394" s="65"/>
      <c r="AB394" s="65"/>
      <c r="AC394" s="65"/>
    </row>
    <row r="395" spans="1:68" x14ac:dyDescent="0.2">
      <c r="A395" s="397"/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8"/>
      <c r="P395" s="394" t="s">
        <v>43</v>
      </c>
      <c r="Q395" s="395"/>
      <c r="R395" s="395"/>
      <c r="S395" s="395"/>
      <c r="T395" s="395"/>
      <c r="U395" s="395"/>
      <c r="V395" s="396"/>
      <c r="W395" s="41" t="s">
        <v>0</v>
      </c>
      <c r="X395" s="42">
        <f>IFERROR(SUM(X392:X393),"0")</f>
        <v>450</v>
      </c>
      <c r="Y395" s="42">
        <f>IFERROR(SUM(Y392:Y393),"0")</f>
        <v>452.4</v>
      </c>
      <c r="Z395" s="41"/>
      <c r="AA395" s="65"/>
      <c r="AB395" s="65"/>
      <c r="AC395" s="65"/>
    </row>
    <row r="396" spans="1:68" ht="16.5" customHeight="1" x14ac:dyDescent="0.25">
      <c r="A396" s="412" t="s">
        <v>553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412"/>
      <c r="AA396" s="63"/>
      <c r="AB396" s="63"/>
      <c r="AC396" s="63"/>
    </row>
    <row r="397" spans="1:68" ht="14.25" customHeight="1" x14ac:dyDescent="0.25">
      <c r="A397" s="389" t="s">
        <v>123</v>
      </c>
      <c r="B397" s="389"/>
      <c r="C397" s="389"/>
      <c r="D397" s="389"/>
      <c r="E397" s="389"/>
      <c r="F397" s="389"/>
      <c r="G397" s="389"/>
      <c r="H397" s="389"/>
      <c r="I397" s="389"/>
      <c r="J397" s="389"/>
      <c r="K397" s="389"/>
      <c r="L397" s="389"/>
      <c r="M397" s="389"/>
      <c r="N397" s="389"/>
      <c r="O397" s="389"/>
      <c r="P397" s="389"/>
      <c r="Q397" s="389"/>
      <c r="R397" s="389"/>
      <c r="S397" s="389"/>
      <c r="T397" s="389"/>
      <c r="U397" s="389"/>
      <c r="V397" s="389"/>
      <c r="W397" s="389"/>
      <c r="X397" s="389"/>
      <c r="Y397" s="389"/>
      <c r="Z397" s="389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390">
        <v>4680115881907</v>
      </c>
      <c r="E398" s="39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507" t="s">
        <v>556</v>
      </c>
      <c r="Q398" s="392"/>
      <c r="R398" s="392"/>
      <c r="S398" s="392"/>
      <c r="T398" s="39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390">
        <v>4680115884892</v>
      </c>
      <c r="E399" s="390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2"/>
      <c r="R399" s="392"/>
      <c r="S399" s="392"/>
      <c r="T399" s="393"/>
      <c r="U399" s="38" t="s">
        <v>48</v>
      </c>
      <c r="V399" s="38" t="s">
        <v>48</v>
      </c>
      <c r="W399" s="39" t="s">
        <v>0</v>
      </c>
      <c r="X399" s="57">
        <v>148</v>
      </c>
      <c r="Y399" s="54">
        <f>IFERROR(IF(X399="",0,CEILING((X399/$H399),1)*$H399),"")</f>
        <v>151.20000000000002</v>
      </c>
      <c r="Z399" s="40">
        <f>IFERROR(IF(Y399=0,"",ROUNDUP(Y399/H399,0)*0.02175),"")</f>
        <v>0.30449999999999999</v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154.57777777777775</v>
      </c>
      <c r="BN399" s="76">
        <f>IFERROR(Y399*I399/H399,"0")</f>
        <v>157.91999999999999</v>
      </c>
      <c r="BO399" s="76">
        <f>IFERROR(1/J399*(X399/H399),"0")</f>
        <v>0.24470899470899468</v>
      </c>
      <c r="BP399" s="76">
        <f>IFERROR(1/J399*(Y399/H399),"0")</f>
        <v>0.25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390">
        <v>4680115884885</v>
      </c>
      <c r="E400" s="390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2"/>
      <c r="R400" s="392"/>
      <c r="S400" s="392"/>
      <c r="T400" s="39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390">
        <v>4680115884908</v>
      </c>
      <c r="E401" s="390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51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2"/>
      <c r="R401" s="392"/>
      <c r="S401" s="392"/>
      <c r="T401" s="393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397"/>
      <c r="B402" s="397"/>
      <c r="C402" s="397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8"/>
      <c r="P402" s="394" t="s">
        <v>43</v>
      </c>
      <c r="Q402" s="395"/>
      <c r="R402" s="395"/>
      <c r="S402" s="395"/>
      <c r="T402" s="395"/>
      <c r="U402" s="395"/>
      <c r="V402" s="396"/>
      <c r="W402" s="41" t="s">
        <v>42</v>
      </c>
      <c r="X402" s="42">
        <f>IFERROR(X398/H398,"0")+IFERROR(X399/H399,"0")+IFERROR(X400/H400,"0")+IFERROR(X401/H401,"0")</f>
        <v>13.703703703703702</v>
      </c>
      <c r="Y402" s="42">
        <f>IFERROR(Y398/H398,"0")+IFERROR(Y399/H399,"0")+IFERROR(Y400/H400,"0")+IFERROR(Y401/H401,"0")</f>
        <v>14</v>
      </c>
      <c r="Z402" s="42">
        <f>IFERROR(IF(Z398="",0,Z398),"0")+IFERROR(IF(Z399="",0,Z399),"0")+IFERROR(IF(Z400="",0,Z400),"0")+IFERROR(IF(Z401="",0,Z401),"0")</f>
        <v>0.30449999999999999</v>
      </c>
      <c r="AA402" s="65"/>
      <c r="AB402" s="65"/>
      <c r="AC402" s="65"/>
    </row>
    <row r="403" spans="1:68" x14ac:dyDescent="0.2">
      <c r="A403" s="397"/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8"/>
      <c r="P403" s="394" t="s">
        <v>43</v>
      </c>
      <c r="Q403" s="395"/>
      <c r="R403" s="395"/>
      <c r="S403" s="395"/>
      <c r="T403" s="395"/>
      <c r="U403" s="395"/>
      <c r="V403" s="396"/>
      <c r="W403" s="41" t="s">
        <v>0</v>
      </c>
      <c r="X403" s="42">
        <f>IFERROR(SUM(X398:X401),"0")</f>
        <v>148</v>
      </c>
      <c r="Y403" s="42">
        <f>IFERROR(SUM(Y398:Y401),"0")</f>
        <v>151.20000000000002</v>
      </c>
      <c r="Z403" s="41"/>
      <c r="AA403" s="65"/>
      <c r="AB403" s="65"/>
      <c r="AC403" s="65"/>
    </row>
    <row r="404" spans="1:68" ht="14.25" customHeight="1" x14ac:dyDescent="0.25">
      <c r="A404" s="389" t="s">
        <v>79</v>
      </c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89"/>
      <c r="N404" s="389"/>
      <c r="O404" s="389"/>
      <c r="P404" s="389"/>
      <c r="Q404" s="389"/>
      <c r="R404" s="389"/>
      <c r="S404" s="389"/>
      <c r="T404" s="389"/>
      <c r="U404" s="389"/>
      <c r="V404" s="389"/>
      <c r="W404" s="389"/>
      <c r="X404" s="389"/>
      <c r="Y404" s="389"/>
      <c r="Z404" s="389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390">
        <v>4607091384802</v>
      </c>
      <c r="E405" s="39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2"/>
      <c r="R405" s="392"/>
      <c r="S405" s="392"/>
      <c r="T405" s="393"/>
      <c r="U405" s="38" t="s">
        <v>48</v>
      </c>
      <c r="V405" s="38" t="s">
        <v>48</v>
      </c>
      <c r="W405" s="39" t="s">
        <v>0</v>
      </c>
      <c r="X405" s="57">
        <v>20</v>
      </c>
      <c r="Y405" s="54">
        <f>IFERROR(IF(X405="",0,CEILING((X405/$H405),1)*$H405),"")</f>
        <v>21.9</v>
      </c>
      <c r="Z405" s="40">
        <f>IFERROR(IF(Y405=0,"",ROUNDUP(Y405/H405,0)*0.00753),"")</f>
        <v>3.7650000000000003E-2</v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21.187214611872147</v>
      </c>
      <c r="BN405" s="76">
        <f>IFERROR(Y405*I405/H405,"0")</f>
        <v>23.199999999999996</v>
      </c>
      <c r="BO405" s="76">
        <f>IFERROR(1/J405*(X405/H405),"0")</f>
        <v>2.9270577215782696E-2</v>
      </c>
      <c r="BP405" s="76">
        <f>IFERROR(1/J405*(Y405/H405),"0")</f>
        <v>3.2051282051282048E-2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390">
        <v>4607091384802</v>
      </c>
      <c r="E406" s="390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2"/>
      <c r="R406" s="392"/>
      <c r="S406" s="392"/>
      <c r="T406" s="39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390">
        <v>4607091384826</v>
      </c>
      <c r="E407" s="390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2"/>
      <c r="R407" s="392"/>
      <c r="S407" s="392"/>
      <c r="T407" s="393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8"/>
      <c r="P408" s="394" t="s">
        <v>43</v>
      </c>
      <c r="Q408" s="395"/>
      <c r="R408" s="395"/>
      <c r="S408" s="395"/>
      <c r="T408" s="395"/>
      <c r="U408" s="395"/>
      <c r="V408" s="396"/>
      <c r="W408" s="41" t="s">
        <v>42</v>
      </c>
      <c r="X408" s="42">
        <f>IFERROR(X405/H405,"0")+IFERROR(X406/H406,"0")+IFERROR(X407/H407,"0")</f>
        <v>4.5662100456621006</v>
      </c>
      <c r="Y408" s="42">
        <f>IFERROR(Y405/H405,"0")+IFERROR(Y406/H406,"0")+IFERROR(Y407/H407,"0")</f>
        <v>5</v>
      </c>
      <c r="Z408" s="42">
        <f>IFERROR(IF(Z405="",0,Z405),"0")+IFERROR(IF(Z406="",0,Z406),"0")+IFERROR(IF(Z407="",0,Z407),"0")</f>
        <v>3.7650000000000003E-2</v>
      </c>
      <c r="AA408" s="65"/>
      <c r="AB408" s="65"/>
      <c r="AC408" s="65"/>
    </row>
    <row r="409" spans="1:68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8"/>
      <c r="P409" s="394" t="s">
        <v>43</v>
      </c>
      <c r="Q409" s="395"/>
      <c r="R409" s="395"/>
      <c r="S409" s="395"/>
      <c r="T409" s="395"/>
      <c r="U409" s="395"/>
      <c r="V409" s="396"/>
      <c r="W409" s="41" t="s">
        <v>0</v>
      </c>
      <c r="X409" s="42">
        <f>IFERROR(SUM(X405:X407),"0")</f>
        <v>20</v>
      </c>
      <c r="Y409" s="42">
        <f>IFERROR(SUM(Y405:Y407),"0")</f>
        <v>21.9</v>
      </c>
      <c r="Z409" s="41"/>
      <c r="AA409" s="65"/>
      <c r="AB409" s="65"/>
      <c r="AC409" s="65"/>
    </row>
    <row r="410" spans="1:68" ht="14.25" customHeight="1" x14ac:dyDescent="0.25">
      <c r="A410" s="389" t="s">
        <v>84</v>
      </c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89"/>
      <c r="O410" s="389"/>
      <c r="P410" s="389"/>
      <c r="Q410" s="389"/>
      <c r="R410" s="389"/>
      <c r="S410" s="389"/>
      <c r="T410" s="389"/>
      <c r="U410" s="389"/>
      <c r="V410" s="389"/>
      <c r="W410" s="389"/>
      <c r="X410" s="389"/>
      <c r="Y410" s="389"/>
      <c r="Z410" s="389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390">
        <v>4607091384246</v>
      </c>
      <c r="E411" s="390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2"/>
      <c r="R411" s="392"/>
      <c r="S411" s="392"/>
      <c r="T411" s="393"/>
      <c r="U411" s="38" t="s">
        <v>48</v>
      </c>
      <c r="V411" s="38" t="s">
        <v>48</v>
      </c>
      <c r="W411" s="39" t="s">
        <v>0</v>
      </c>
      <c r="X411" s="57">
        <v>260</v>
      </c>
      <c r="Y411" s="54">
        <f>IFERROR(IF(X411="",0,CEILING((X411/$H411),1)*$H411),"")</f>
        <v>265.2</v>
      </c>
      <c r="Z411" s="40">
        <f>IFERROR(IF(Y411=0,"",ROUNDUP(Y411/H411,0)*0.02175),"")</f>
        <v>0.73949999999999994</v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278.80000000000007</v>
      </c>
      <c r="BN411" s="76">
        <f>IFERROR(Y411*I411/H411,"0")</f>
        <v>284.37600000000003</v>
      </c>
      <c r="BO411" s="76">
        <f>IFERROR(1/J411*(X411/H411),"0")</f>
        <v>0.59523809523809523</v>
      </c>
      <c r="BP411" s="76">
        <f>IFERROR(1/J411*(Y411/H411),"0")</f>
        <v>0.6071428571428571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390">
        <v>4680115881976</v>
      </c>
      <c r="E412" s="390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2"/>
      <c r="R412" s="392"/>
      <c r="S412" s="392"/>
      <c r="T412" s="39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390">
        <v>4607091384253</v>
      </c>
      <c r="E413" s="39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2"/>
      <c r="R413" s="392"/>
      <c r="S413" s="392"/>
      <c r="T413" s="39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390">
        <v>4607091384253</v>
      </c>
      <c r="E414" s="390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5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2"/>
      <c r="R414" s="392"/>
      <c r="S414" s="392"/>
      <c r="T414" s="39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390">
        <v>4680115881969</v>
      </c>
      <c r="E415" s="390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2"/>
      <c r="R415" s="392"/>
      <c r="S415" s="392"/>
      <c r="T415" s="39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8"/>
      <c r="P416" s="394" t="s">
        <v>43</v>
      </c>
      <c r="Q416" s="395"/>
      <c r="R416" s="395"/>
      <c r="S416" s="395"/>
      <c r="T416" s="395"/>
      <c r="U416" s="395"/>
      <c r="V416" s="396"/>
      <c r="W416" s="41" t="s">
        <v>42</v>
      </c>
      <c r="X416" s="42">
        <f>IFERROR(X411/H411,"0")+IFERROR(X412/H412,"0")+IFERROR(X413/H413,"0")+IFERROR(X414/H414,"0")+IFERROR(X415/H415,"0")</f>
        <v>33.333333333333336</v>
      </c>
      <c r="Y416" s="42">
        <f>IFERROR(Y411/H411,"0")+IFERROR(Y412/H412,"0")+IFERROR(Y413/H413,"0")+IFERROR(Y414/H414,"0")+IFERROR(Y415/H415,"0")</f>
        <v>34</v>
      </c>
      <c r="Z416" s="42">
        <f>IFERROR(IF(Z411="",0,Z411),"0")+IFERROR(IF(Z412="",0,Z412),"0")+IFERROR(IF(Z413="",0,Z413),"0")+IFERROR(IF(Z414="",0,Z414),"0")+IFERROR(IF(Z415="",0,Z415),"0")</f>
        <v>0.73949999999999994</v>
      </c>
      <c r="AA416" s="65"/>
      <c r="AB416" s="65"/>
      <c r="AC416" s="65"/>
    </row>
    <row r="417" spans="1:68" x14ac:dyDescent="0.2">
      <c r="A417" s="397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8"/>
      <c r="P417" s="394" t="s">
        <v>43</v>
      </c>
      <c r="Q417" s="395"/>
      <c r="R417" s="395"/>
      <c r="S417" s="395"/>
      <c r="T417" s="395"/>
      <c r="U417" s="395"/>
      <c r="V417" s="396"/>
      <c r="W417" s="41" t="s">
        <v>0</v>
      </c>
      <c r="X417" s="42">
        <f>IFERROR(SUM(X411:X415),"0")</f>
        <v>260</v>
      </c>
      <c r="Y417" s="42">
        <f>IFERROR(SUM(Y411:Y415),"0")</f>
        <v>265.2</v>
      </c>
      <c r="Z417" s="41"/>
      <c r="AA417" s="65"/>
      <c r="AB417" s="65"/>
      <c r="AC417" s="65"/>
    </row>
    <row r="418" spans="1:68" ht="14.25" customHeight="1" x14ac:dyDescent="0.25">
      <c r="A418" s="389" t="s">
        <v>194</v>
      </c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389"/>
      <c r="P418" s="389"/>
      <c r="Q418" s="389"/>
      <c r="R418" s="389"/>
      <c r="S418" s="389"/>
      <c r="T418" s="389"/>
      <c r="U418" s="389"/>
      <c r="V418" s="389"/>
      <c r="W418" s="389"/>
      <c r="X418" s="389"/>
      <c r="Y418" s="389"/>
      <c r="Z418" s="389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390">
        <v>4607091389357</v>
      </c>
      <c r="E419" s="390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2"/>
      <c r="R419" s="392"/>
      <c r="S419" s="392"/>
      <c r="T419" s="393"/>
      <c r="U419" s="38" t="s">
        <v>48</v>
      </c>
      <c r="V419" s="38" t="s">
        <v>48</v>
      </c>
      <c r="W419" s="39" t="s">
        <v>0</v>
      </c>
      <c r="X419" s="57">
        <v>80</v>
      </c>
      <c r="Y419" s="54">
        <f>IFERROR(IF(X419="",0,CEILING((X419/$H419),1)*$H419),"")</f>
        <v>85.8</v>
      </c>
      <c r="Z419" s="40">
        <f>IFERROR(IF(Y419=0,"",ROUNDUP(Y419/H419,0)*0.02175),"")</f>
        <v>0.23924999999999999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84.92307692307692</v>
      </c>
      <c r="BN419" s="76">
        <f>IFERROR(Y419*I419/H419,"0")</f>
        <v>91.08</v>
      </c>
      <c r="BO419" s="76">
        <f>IFERROR(1/J419*(X419/H419),"0")</f>
        <v>0.18315018315018317</v>
      </c>
      <c r="BP419" s="76">
        <f>IFERROR(1/J419*(Y419/H419),"0")</f>
        <v>0.19642857142857142</v>
      </c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8"/>
      <c r="P420" s="394" t="s">
        <v>43</v>
      </c>
      <c r="Q420" s="395"/>
      <c r="R420" s="395"/>
      <c r="S420" s="395"/>
      <c r="T420" s="395"/>
      <c r="U420" s="395"/>
      <c r="V420" s="396"/>
      <c r="W420" s="41" t="s">
        <v>42</v>
      </c>
      <c r="X420" s="42">
        <f>IFERROR(X419/H419,"0")</f>
        <v>10.256410256410257</v>
      </c>
      <c r="Y420" s="42">
        <f>IFERROR(Y419/H419,"0")</f>
        <v>11</v>
      </c>
      <c r="Z420" s="42">
        <f>IFERROR(IF(Z419="",0,Z419),"0")</f>
        <v>0.23924999999999999</v>
      </c>
      <c r="AA420" s="65"/>
      <c r="AB420" s="65"/>
      <c r="AC420" s="65"/>
    </row>
    <row r="421" spans="1:68" x14ac:dyDescent="0.2">
      <c r="A421" s="397"/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8"/>
      <c r="P421" s="394" t="s">
        <v>43</v>
      </c>
      <c r="Q421" s="395"/>
      <c r="R421" s="395"/>
      <c r="S421" s="395"/>
      <c r="T421" s="395"/>
      <c r="U421" s="395"/>
      <c r="V421" s="396"/>
      <c r="W421" s="41" t="s">
        <v>0</v>
      </c>
      <c r="X421" s="42">
        <f>IFERROR(SUM(X419:X419),"0")</f>
        <v>80</v>
      </c>
      <c r="Y421" s="42">
        <f>IFERROR(SUM(Y419:Y419),"0")</f>
        <v>85.8</v>
      </c>
      <c r="Z421" s="41"/>
      <c r="AA421" s="65"/>
      <c r="AB421" s="65"/>
      <c r="AC421" s="65"/>
    </row>
    <row r="422" spans="1:68" ht="27.75" customHeight="1" x14ac:dyDescent="0.2">
      <c r="A422" s="425" t="s">
        <v>579</v>
      </c>
      <c r="B422" s="425"/>
      <c r="C422" s="425"/>
      <c r="D422" s="425"/>
      <c r="E422" s="425"/>
      <c r="F422" s="425"/>
      <c r="G422" s="425"/>
      <c r="H422" s="425"/>
      <c r="I422" s="425"/>
      <c r="J422" s="425"/>
      <c r="K422" s="425"/>
      <c r="L422" s="425"/>
      <c r="M422" s="425"/>
      <c r="N422" s="425"/>
      <c r="O422" s="425"/>
      <c r="P422" s="425"/>
      <c r="Q422" s="425"/>
      <c r="R422" s="425"/>
      <c r="S422" s="425"/>
      <c r="T422" s="425"/>
      <c r="U422" s="425"/>
      <c r="V422" s="425"/>
      <c r="W422" s="425"/>
      <c r="X422" s="425"/>
      <c r="Y422" s="425"/>
      <c r="Z422" s="425"/>
      <c r="AA422" s="53"/>
      <c r="AB422" s="53"/>
      <c r="AC422" s="53"/>
    </row>
    <row r="423" spans="1:68" ht="16.5" customHeight="1" x14ac:dyDescent="0.25">
      <c r="A423" s="412" t="s">
        <v>580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412"/>
      <c r="AA423" s="63"/>
      <c r="AB423" s="63"/>
      <c r="AC423" s="63"/>
    </row>
    <row r="424" spans="1:68" ht="14.25" customHeight="1" x14ac:dyDescent="0.25">
      <c r="A424" s="389" t="s">
        <v>123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390">
        <v>4607091389708</v>
      </c>
      <c r="E425" s="390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4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2"/>
      <c r="R425" s="392"/>
      <c r="S425" s="392"/>
      <c r="T425" s="393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8"/>
      <c r="P426" s="394" t="s">
        <v>43</v>
      </c>
      <c r="Q426" s="395"/>
      <c r="R426" s="395"/>
      <c r="S426" s="395"/>
      <c r="T426" s="395"/>
      <c r="U426" s="395"/>
      <c r="V426" s="396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397"/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8"/>
      <c r="P427" s="394" t="s">
        <v>43</v>
      </c>
      <c r="Q427" s="395"/>
      <c r="R427" s="395"/>
      <c r="S427" s="395"/>
      <c r="T427" s="395"/>
      <c r="U427" s="395"/>
      <c r="V427" s="396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389" t="s">
        <v>79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89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390">
        <v>4607091389753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">
        <v>585</v>
      </c>
      <c r="Q429" s="392"/>
      <c r="R429" s="392"/>
      <c r="S429" s="392"/>
      <c r="T429" s="393"/>
      <c r="U429" s="38" t="s">
        <v>48</v>
      </c>
      <c r="V429" s="38" t="s">
        <v>48</v>
      </c>
      <c r="W429" s="39" t="s">
        <v>0</v>
      </c>
      <c r="X429" s="57">
        <v>60</v>
      </c>
      <c r="Y429" s="54">
        <f t="shared" ref="Y429:Y449" si="67">IFERROR(IF(X429="",0,CEILING((X429/$H429),1)*$H429),"")</f>
        <v>63</v>
      </c>
      <c r="Z429" s="40">
        <f>IFERROR(IF(Y429=0,"",ROUNDUP(Y429/H429,0)*0.00753),"")</f>
        <v>0.11295000000000001</v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63.28571428571427</v>
      </c>
      <c r="BN429" s="76">
        <f t="shared" ref="BN429:BN449" si="69">IFERROR(Y429*I429/H429,"0")</f>
        <v>66.449999999999989</v>
      </c>
      <c r="BO429" s="76">
        <f t="shared" ref="BO429:BO449" si="70">IFERROR(1/J429*(X429/H429),"0")</f>
        <v>9.1575091575091569E-2</v>
      </c>
      <c r="BP429" s="76">
        <f t="shared" ref="BP429:BP449" si="71">IFERROR(1/J429*(Y429/H429),"0")</f>
        <v>9.6153846153846145E-2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390">
        <v>4607091389753</v>
      </c>
      <c r="E430" s="39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">
        <v>587</v>
      </c>
      <c r="Q430" s="392"/>
      <c r="R430" s="392"/>
      <c r="S430" s="392"/>
      <c r="T430" s="39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390">
        <v>4607091389760</v>
      </c>
      <c r="E431" s="39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">
        <v>590</v>
      </c>
      <c r="Q431" s="392"/>
      <c r="R431" s="392"/>
      <c r="S431" s="392"/>
      <c r="T431" s="39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390">
        <v>4607091389746</v>
      </c>
      <c r="E432" s="39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">
        <v>593</v>
      </c>
      <c r="Q432" s="392"/>
      <c r="R432" s="392"/>
      <c r="S432" s="392"/>
      <c r="T432" s="39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390">
        <v>4607091389746</v>
      </c>
      <c r="E433" s="39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93" t="s">
        <v>593</v>
      </c>
      <c r="Q433" s="392"/>
      <c r="R433" s="392"/>
      <c r="S433" s="392"/>
      <c r="T433" s="393"/>
      <c r="U433" s="38" t="s">
        <v>48</v>
      </c>
      <c r="V433" s="38" t="s">
        <v>48</v>
      </c>
      <c r="W433" s="39" t="s">
        <v>0</v>
      </c>
      <c r="X433" s="57">
        <v>160</v>
      </c>
      <c r="Y433" s="54">
        <f t="shared" si="67"/>
        <v>163.80000000000001</v>
      </c>
      <c r="Z433" s="40">
        <f>IFERROR(IF(Y433=0,"",ROUNDUP(Y433/H433,0)*0.00753),"")</f>
        <v>0.29366999999999999</v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168.76190476190473</v>
      </c>
      <c r="BN433" s="76">
        <f t="shared" si="69"/>
        <v>172.77</v>
      </c>
      <c r="BO433" s="76">
        <f t="shared" si="70"/>
        <v>0.24420024420024419</v>
      </c>
      <c r="BP433" s="76">
        <f t="shared" si="71"/>
        <v>0.25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390">
        <v>4680115883147</v>
      </c>
      <c r="E434" s="39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94" t="s">
        <v>597</v>
      </c>
      <c r="Q434" s="392"/>
      <c r="R434" s="392"/>
      <c r="S434" s="392"/>
      <c r="T434" s="39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390">
        <v>4680115883147</v>
      </c>
      <c r="E435" s="390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390">
        <v>4607091384338</v>
      </c>
      <c r="E436" s="39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96" t="s">
        <v>601</v>
      </c>
      <c r="Q436" s="392"/>
      <c r="R436" s="392"/>
      <c r="S436" s="392"/>
      <c r="T436" s="39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390">
        <v>4607091384338</v>
      </c>
      <c r="E437" s="390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390">
        <v>4680115883154</v>
      </c>
      <c r="E438" s="39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1" t="s">
        <v>605</v>
      </c>
      <c r="Q438" s="392"/>
      <c r="R438" s="392"/>
      <c r="S438" s="392"/>
      <c r="T438" s="39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390">
        <v>4680115883154</v>
      </c>
      <c r="E439" s="390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390">
        <v>4607091389524</v>
      </c>
      <c r="E440" s="39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">
        <v>609</v>
      </c>
      <c r="Q440" s="392"/>
      <c r="R440" s="392"/>
      <c r="S440" s="392"/>
      <c r="T440" s="39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390">
        <v>4607091389524</v>
      </c>
      <c r="E441" s="390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390">
        <v>4680115883161</v>
      </c>
      <c r="E442" s="39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85" t="s">
        <v>613</v>
      </c>
      <c r="Q442" s="392"/>
      <c r="R442" s="392"/>
      <c r="S442" s="392"/>
      <c r="T442" s="39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390">
        <v>4680115883161</v>
      </c>
      <c r="E443" s="390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390">
        <v>4607091389531</v>
      </c>
      <c r="E444" s="39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">
        <v>617</v>
      </c>
      <c r="Q444" s="392"/>
      <c r="R444" s="392"/>
      <c r="S444" s="392"/>
      <c r="T444" s="39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390">
        <v>4607091389531</v>
      </c>
      <c r="E445" s="39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88" t="s">
        <v>617</v>
      </c>
      <c r="Q445" s="392"/>
      <c r="R445" s="392"/>
      <c r="S445" s="392"/>
      <c r="T445" s="39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390">
        <v>4607091384345</v>
      </c>
      <c r="E446" s="390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">
        <v>621</v>
      </c>
      <c r="Q446" s="392"/>
      <c r="R446" s="392"/>
      <c r="S446" s="392"/>
      <c r="T446" s="39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390">
        <v>4680115883185</v>
      </c>
      <c r="E447" s="39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75" t="s">
        <v>624</v>
      </c>
      <c r="Q447" s="392"/>
      <c r="R447" s="392"/>
      <c r="S447" s="392"/>
      <c r="T447" s="39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390">
        <v>4680115883185</v>
      </c>
      <c r="E448" s="390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2"/>
      <c r="R448" s="392"/>
      <c r="S448" s="392"/>
      <c r="T448" s="39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390">
        <v>4680115882928</v>
      </c>
      <c r="E449" s="390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2"/>
      <c r="R449" s="392"/>
      <c r="S449" s="392"/>
      <c r="T449" s="39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8"/>
      <c r="P450" s="394" t="s">
        <v>43</v>
      </c>
      <c r="Q450" s="395"/>
      <c r="R450" s="395"/>
      <c r="S450" s="395"/>
      <c r="T450" s="395"/>
      <c r="U450" s="395"/>
      <c r="V450" s="396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52.38095238095238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54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0.40661999999999998</v>
      </c>
      <c r="AA450" s="65"/>
      <c r="AB450" s="65"/>
      <c r="AC450" s="65"/>
    </row>
    <row r="451" spans="1:68" x14ac:dyDescent="0.2">
      <c r="A451" s="397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4" t="s">
        <v>43</v>
      </c>
      <c r="Q451" s="395"/>
      <c r="R451" s="395"/>
      <c r="S451" s="395"/>
      <c r="T451" s="395"/>
      <c r="U451" s="395"/>
      <c r="V451" s="396"/>
      <c r="W451" s="41" t="s">
        <v>0</v>
      </c>
      <c r="X451" s="42">
        <f>IFERROR(SUM(X429:X449),"0")</f>
        <v>220</v>
      </c>
      <c r="Y451" s="42">
        <f>IFERROR(SUM(Y429:Y449),"0")</f>
        <v>226.8</v>
      </c>
      <c r="Z451" s="41"/>
      <c r="AA451" s="65"/>
      <c r="AB451" s="65"/>
      <c r="AC451" s="65"/>
    </row>
    <row r="452" spans="1:68" ht="14.25" customHeight="1" x14ac:dyDescent="0.25">
      <c r="A452" s="389" t="s">
        <v>84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89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390">
        <v>4607091384352</v>
      </c>
      <c r="E453" s="390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2"/>
      <c r="R453" s="392"/>
      <c r="S453" s="392"/>
      <c r="T453" s="39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390">
        <v>4607091389654</v>
      </c>
      <c r="E454" s="390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2"/>
      <c r="R454" s="392"/>
      <c r="S454" s="392"/>
      <c r="T454" s="393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397"/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8"/>
      <c r="P455" s="394" t="s">
        <v>43</v>
      </c>
      <c r="Q455" s="395"/>
      <c r="R455" s="395"/>
      <c r="S455" s="395"/>
      <c r="T455" s="395"/>
      <c r="U455" s="395"/>
      <c r="V455" s="396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4" t="s">
        <v>43</v>
      </c>
      <c r="Q456" s="395"/>
      <c r="R456" s="395"/>
      <c r="S456" s="395"/>
      <c r="T456" s="395"/>
      <c r="U456" s="395"/>
      <c r="V456" s="396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389" t="s">
        <v>109</v>
      </c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Q457" s="389"/>
      <c r="R457" s="389"/>
      <c r="S457" s="389"/>
      <c r="T457" s="389"/>
      <c r="U457" s="389"/>
      <c r="V457" s="389"/>
      <c r="W457" s="389"/>
      <c r="X457" s="389"/>
      <c r="Y457" s="389"/>
      <c r="Z457" s="389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390">
        <v>4680115884335</v>
      </c>
      <c r="E458" s="39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390">
        <v>4680115884342</v>
      </c>
      <c r="E459" s="390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390">
        <v>4680115884113</v>
      </c>
      <c r="E460" s="390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8"/>
      <c r="P461" s="394" t="s">
        <v>43</v>
      </c>
      <c r="Q461" s="395"/>
      <c r="R461" s="395"/>
      <c r="S461" s="395"/>
      <c r="T461" s="395"/>
      <c r="U461" s="395"/>
      <c r="V461" s="396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4" t="s">
        <v>43</v>
      </c>
      <c r="Q462" s="395"/>
      <c r="R462" s="395"/>
      <c r="S462" s="395"/>
      <c r="T462" s="395"/>
      <c r="U462" s="395"/>
      <c r="V462" s="396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12" t="s">
        <v>640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3"/>
      <c r="AB463" s="63"/>
      <c r="AC463" s="63"/>
    </row>
    <row r="464" spans="1:68" ht="14.25" customHeight="1" x14ac:dyDescent="0.25">
      <c r="A464" s="389" t="s">
        <v>164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390">
        <v>4607091389364</v>
      </c>
      <c r="E465" s="390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473" t="s">
        <v>643</v>
      </c>
      <c r="Q465" s="392"/>
      <c r="R465" s="392"/>
      <c r="S465" s="392"/>
      <c r="T465" s="393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8"/>
      <c r="P466" s="394" t="s">
        <v>43</v>
      </c>
      <c r="Q466" s="395"/>
      <c r="R466" s="395"/>
      <c r="S466" s="395"/>
      <c r="T466" s="395"/>
      <c r="U466" s="395"/>
      <c r="V466" s="396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8"/>
      <c r="P467" s="394" t="s">
        <v>43</v>
      </c>
      <c r="Q467" s="395"/>
      <c r="R467" s="395"/>
      <c r="S467" s="395"/>
      <c r="T467" s="395"/>
      <c r="U467" s="395"/>
      <c r="V467" s="396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389" t="s">
        <v>79</v>
      </c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89"/>
      <c r="O468" s="389"/>
      <c r="P468" s="389"/>
      <c r="Q468" s="389"/>
      <c r="R468" s="389"/>
      <c r="S468" s="389"/>
      <c r="T468" s="389"/>
      <c r="U468" s="389"/>
      <c r="V468" s="389"/>
      <c r="W468" s="389"/>
      <c r="X468" s="389"/>
      <c r="Y468" s="389"/>
      <c r="Z468" s="389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390">
        <v>4607091389739</v>
      </c>
      <c r="E469" s="39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">
        <v>646</v>
      </c>
      <c r="Q469" s="392"/>
      <c r="R469" s="392"/>
      <c r="S469" s="392"/>
      <c r="T469" s="393"/>
      <c r="U469" s="38" t="s">
        <v>48</v>
      </c>
      <c r="V469" s="38" t="s">
        <v>48</v>
      </c>
      <c r="W469" s="39" t="s">
        <v>0</v>
      </c>
      <c r="X469" s="57">
        <v>380</v>
      </c>
      <c r="Y469" s="54">
        <f t="shared" ref="Y469:Y474" si="73">IFERROR(IF(X469="",0,CEILING((X469/$H469),1)*$H469),"")</f>
        <v>382.2</v>
      </c>
      <c r="Z469" s="40">
        <f>IFERROR(IF(Y469=0,"",ROUNDUP(Y469/H469,0)*0.00753),"")</f>
        <v>0.68523000000000001</v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400.80952380952374</v>
      </c>
      <c r="BN469" s="76">
        <f t="shared" ref="BN469:BN474" si="75">IFERROR(Y469*I469/H469,"0")</f>
        <v>403.12999999999994</v>
      </c>
      <c r="BO469" s="76">
        <f t="shared" ref="BO469:BO474" si="76">IFERROR(1/J469*(X469/H469),"0")</f>
        <v>0.57997557997557991</v>
      </c>
      <c r="BP469" s="76">
        <f t="shared" ref="BP469:BP474" si="77">IFERROR(1/J469*(Y469/H469),"0")</f>
        <v>0.58333333333333326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390">
        <v>4607091389739</v>
      </c>
      <c r="E470" s="39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390">
        <v>4607091389425</v>
      </c>
      <c r="E471" s="390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">
        <v>650</v>
      </c>
      <c r="Q471" s="392"/>
      <c r="R471" s="392"/>
      <c r="S471" s="392"/>
      <c r="T471" s="39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390">
        <v>4680115880771</v>
      </c>
      <c r="E472" s="390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67" t="s">
        <v>653</v>
      </c>
      <c r="Q472" s="392"/>
      <c r="R472" s="392"/>
      <c r="S472" s="392"/>
      <c r="T472" s="39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390">
        <v>4607091389500</v>
      </c>
      <c r="E473" s="39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">
        <v>656</v>
      </c>
      <c r="Q473" s="392"/>
      <c r="R473" s="392"/>
      <c r="S473" s="392"/>
      <c r="T473" s="39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390">
        <v>4607091389500</v>
      </c>
      <c r="E474" s="39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397"/>
      <c r="B475" s="397"/>
      <c r="C475" s="397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8"/>
      <c r="P475" s="394" t="s">
        <v>43</v>
      </c>
      <c r="Q475" s="395"/>
      <c r="R475" s="395"/>
      <c r="S475" s="395"/>
      <c r="T475" s="395"/>
      <c r="U475" s="395"/>
      <c r="V475" s="396"/>
      <c r="W475" s="41" t="s">
        <v>42</v>
      </c>
      <c r="X475" s="42">
        <f>IFERROR(X469/H469,"0")+IFERROR(X470/H470,"0")+IFERROR(X471/H471,"0")+IFERROR(X472/H472,"0")+IFERROR(X473/H473,"0")+IFERROR(X474/H474,"0")</f>
        <v>90.476190476190467</v>
      </c>
      <c r="Y475" s="42">
        <f>IFERROR(Y469/H469,"0")+IFERROR(Y470/H470,"0")+IFERROR(Y471/H471,"0")+IFERROR(Y472/H472,"0")+IFERROR(Y473/H473,"0")+IFERROR(Y474/H474,"0")</f>
        <v>91</v>
      </c>
      <c r="Z475" s="42">
        <f>IFERROR(IF(Z469="",0,Z469),"0")+IFERROR(IF(Z470="",0,Z470),"0")+IFERROR(IF(Z471="",0,Z471),"0")+IFERROR(IF(Z472="",0,Z472),"0")+IFERROR(IF(Z473="",0,Z473),"0")+IFERROR(IF(Z474="",0,Z474),"0")</f>
        <v>0.68523000000000001</v>
      </c>
      <c r="AA475" s="65"/>
      <c r="AB475" s="65"/>
      <c r="AC475" s="65"/>
    </row>
    <row r="476" spans="1:68" x14ac:dyDescent="0.2">
      <c r="A476" s="397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8"/>
      <c r="P476" s="394" t="s">
        <v>43</v>
      </c>
      <c r="Q476" s="395"/>
      <c r="R476" s="395"/>
      <c r="S476" s="395"/>
      <c r="T476" s="395"/>
      <c r="U476" s="395"/>
      <c r="V476" s="396"/>
      <c r="W476" s="41" t="s">
        <v>0</v>
      </c>
      <c r="X476" s="42">
        <f>IFERROR(SUM(X469:X474),"0")</f>
        <v>380</v>
      </c>
      <c r="Y476" s="42">
        <f>IFERROR(SUM(Y469:Y474),"0")</f>
        <v>382.2</v>
      </c>
      <c r="Z476" s="41"/>
      <c r="AA476" s="65"/>
      <c r="AB476" s="65"/>
      <c r="AC476" s="65"/>
    </row>
    <row r="477" spans="1:68" ht="14.25" customHeight="1" x14ac:dyDescent="0.25">
      <c r="A477" s="389" t="s">
        <v>109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390">
        <v>4680115884359</v>
      </c>
      <c r="E478" s="390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2"/>
      <c r="R478" s="392"/>
      <c r="S478" s="392"/>
      <c r="T478" s="39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390">
        <v>4680115884571</v>
      </c>
      <c r="E479" s="390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2"/>
      <c r="R479" s="392"/>
      <c r="S479" s="392"/>
      <c r="T479" s="39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7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8"/>
      <c r="P480" s="394" t="s">
        <v>43</v>
      </c>
      <c r="Q480" s="395"/>
      <c r="R480" s="395"/>
      <c r="S480" s="395"/>
      <c r="T480" s="395"/>
      <c r="U480" s="395"/>
      <c r="V480" s="396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8"/>
      <c r="P481" s="394" t="s">
        <v>43</v>
      </c>
      <c r="Q481" s="395"/>
      <c r="R481" s="395"/>
      <c r="S481" s="395"/>
      <c r="T481" s="395"/>
      <c r="U481" s="395"/>
      <c r="V481" s="396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389" t="s">
        <v>118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390">
        <v>4680115884090</v>
      </c>
      <c r="E483" s="390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2"/>
      <c r="R483" s="392"/>
      <c r="S483" s="392"/>
      <c r="T483" s="393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8"/>
      <c r="P484" s="394" t="s">
        <v>43</v>
      </c>
      <c r="Q484" s="395"/>
      <c r="R484" s="395"/>
      <c r="S484" s="395"/>
      <c r="T484" s="395"/>
      <c r="U484" s="395"/>
      <c r="V484" s="396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8"/>
      <c r="P485" s="394" t="s">
        <v>43</v>
      </c>
      <c r="Q485" s="395"/>
      <c r="R485" s="395"/>
      <c r="S485" s="395"/>
      <c r="T485" s="395"/>
      <c r="U485" s="395"/>
      <c r="V485" s="396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389" t="s">
        <v>664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389"/>
      <c r="Z486" s="389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390">
        <v>4680115884564</v>
      </c>
      <c r="E487" s="390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2"/>
      <c r="R487" s="392"/>
      <c r="S487" s="392"/>
      <c r="T487" s="393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8"/>
      <c r="P488" s="394" t="s">
        <v>43</v>
      </c>
      <c r="Q488" s="395"/>
      <c r="R488" s="395"/>
      <c r="S488" s="395"/>
      <c r="T488" s="395"/>
      <c r="U488" s="395"/>
      <c r="V488" s="396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8"/>
      <c r="P489" s="394" t="s">
        <v>43</v>
      </c>
      <c r="Q489" s="395"/>
      <c r="R489" s="395"/>
      <c r="S489" s="395"/>
      <c r="T489" s="395"/>
      <c r="U489" s="395"/>
      <c r="V489" s="396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12" t="s">
        <v>667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63"/>
      <c r="AB490" s="63"/>
      <c r="AC490" s="63"/>
    </row>
    <row r="491" spans="1:68" ht="14.25" customHeight="1" x14ac:dyDescent="0.25">
      <c r="A491" s="389" t="s">
        <v>79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390">
        <v>4680115885189</v>
      </c>
      <c r="E492" s="390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2"/>
      <c r="R492" s="392"/>
      <c r="S492" s="392"/>
      <c r="T492" s="39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390">
        <v>4680115885172</v>
      </c>
      <c r="E493" s="390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2"/>
      <c r="R493" s="392"/>
      <c r="S493" s="392"/>
      <c r="T493" s="39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390">
        <v>4680115885110</v>
      </c>
      <c r="E494" s="390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2"/>
      <c r="R494" s="392"/>
      <c r="S494" s="392"/>
      <c r="T494" s="39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7"/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8"/>
      <c r="P495" s="394" t="s">
        <v>43</v>
      </c>
      <c r="Q495" s="395"/>
      <c r="R495" s="395"/>
      <c r="S495" s="395"/>
      <c r="T495" s="395"/>
      <c r="U495" s="395"/>
      <c r="V495" s="396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8"/>
      <c r="P496" s="394" t="s">
        <v>43</v>
      </c>
      <c r="Q496" s="395"/>
      <c r="R496" s="395"/>
      <c r="S496" s="395"/>
      <c r="T496" s="395"/>
      <c r="U496" s="395"/>
      <c r="V496" s="396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12" t="s">
        <v>674</v>
      </c>
      <c r="B497" s="412"/>
      <c r="C497" s="412"/>
      <c r="D497" s="412"/>
      <c r="E497" s="412"/>
      <c r="F497" s="412"/>
      <c r="G497" s="412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412"/>
      <c r="S497" s="412"/>
      <c r="T497" s="412"/>
      <c r="U497" s="412"/>
      <c r="V497" s="412"/>
      <c r="W497" s="412"/>
      <c r="X497" s="412"/>
      <c r="Y497" s="412"/>
      <c r="Z497" s="412"/>
      <c r="AA497" s="63"/>
      <c r="AB497" s="63"/>
      <c r="AC497" s="63"/>
    </row>
    <row r="498" spans="1:68" ht="14.25" customHeight="1" x14ac:dyDescent="0.25">
      <c r="A498" s="389" t="s">
        <v>79</v>
      </c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89"/>
      <c r="O498" s="389"/>
      <c r="P498" s="389"/>
      <c r="Q498" s="389"/>
      <c r="R498" s="389"/>
      <c r="S498" s="389"/>
      <c r="T498" s="389"/>
      <c r="U498" s="389"/>
      <c r="V498" s="389"/>
      <c r="W498" s="389"/>
      <c r="X498" s="389"/>
      <c r="Y498" s="389"/>
      <c r="Z498" s="389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390">
        <v>4680115885738</v>
      </c>
      <c r="E499" s="390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458" t="s">
        <v>677</v>
      </c>
      <c r="Q499" s="392"/>
      <c r="R499" s="392"/>
      <c r="S499" s="392"/>
      <c r="T499" s="39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390">
        <v>4680115885103</v>
      </c>
      <c r="E500" s="390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2"/>
      <c r="R500" s="392"/>
      <c r="S500" s="392"/>
      <c r="T500" s="393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8"/>
      <c r="P501" s="394" t="s">
        <v>43</v>
      </c>
      <c r="Q501" s="395"/>
      <c r="R501" s="395"/>
      <c r="S501" s="395"/>
      <c r="T501" s="395"/>
      <c r="U501" s="395"/>
      <c r="V501" s="396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8"/>
      <c r="P502" s="394" t="s">
        <v>43</v>
      </c>
      <c r="Q502" s="395"/>
      <c r="R502" s="395"/>
      <c r="S502" s="395"/>
      <c r="T502" s="395"/>
      <c r="U502" s="395"/>
      <c r="V502" s="396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389" t="s">
        <v>194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390">
        <v>4680115885509</v>
      </c>
      <c r="E504" s="390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451" t="s">
        <v>682</v>
      </c>
      <c r="Q504" s="392"/>
      <c r="R504" s="392"/>
      <c r="S504" s="392"/>
      <c r="T504" s="393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8"/>
      <c r="P505" s="394" t="s">
        <v>43</v>
      </c>
      <c r="Q505" s="395"/>
      <c r="R505" s="395"/>
      <c r="S505" s="395"/>
      <c r="T505" s="395"/>
      <c r="U505" s="395"/>
      <c r="V505" s="396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8"/>
      <c r="P506" s="394" t="s">
        <v>43</v>
      </c>
      <c r="Q506" s="395"/>
      <c r="R506" s="395"/>
      <c r="S506" s="395"/>
      <c r="T506" s="395"/>
      <c r="U506" s="395"/>
      <c r="V506" s="396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25" t="s">
        <v>683</v>
      </c>
      <c r="B507" s="425"/>
      <c r="C507" s="425"/>
      <c r="D507" s="425"/>
      <c r="E507" s="425"/>
      <c r="F507" s="425"/>
      <c r="G507" s="425"/>
      <c r="H507" s="425"/>
      <c r="I507" s="425"/>
      <c r="J507" s="425"/>
      <c r="K507" s="425"/>
      <c r="L507" s="425"/>
      <c r="M507" s="425"/>
      <c r="N507" s="425"/>
      <c r="O507" s="425"/>
      <c r="P507" s="425"/>
      <c r="Q507" s="425"/>
      <c r="R507" s="425"/>
      <c r="S507" s="425"/>
      <c r="T507" s="425"/>
      <c r="U507" s="425"/>
      <c r="V507" s="425"/>
      <c r="W507" s="425"/>
      <c r="X507" s="425"/>
      <c r="Y507" s="425"/>
      <c r="Z507" s="425"/>
      <c r="AA507" s="53"/>
      <c r="AB507" s="53"/>
      <c r="AC507" s="53"/>
    </row>
    <row r="508" spans="1:68" ht="16.5" customHeight="1" x14ac:dyDescent="0.25">
      <c r="A508" s="412" t="s">
        <v>683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412"/>
      <c r="Z508" s="412"/>
      <c r="AA508" s="63"/>
      <c r="AB508" s="63"/>
      <c r="AC508" s="63"/>
    </row>
    <row r="509" spans="1:68" ht="14.25" customHeight="1" x14ac:dyDescent="0.25">
      <c r="A509" s="389" t="s">
        <v>123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89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390">
        <v>4607091389067</v>
      </c>
      <c r="E510" s="39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2"/>
      <c r="R510" s="392"/>
      <c r="S510" s="392"/>
      <c r="T510" s="39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390">
        <v>4680115885271</v>
      </c>
      <c r="E511" s="39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453" t="s">
        <v>688</v>
      </c>
      <c r="Q511" s="392"/>
      <c r="R511" s="392"/>
      <c r="S511" s="392"/>
      <c r="T511" s="39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390">
        <v>4680115884502</v>
      </c>
      <c r="E512" s="39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2"/>
      <c r="R512" s="392"/>
      <c r="S512" s="392"/>
      <c r="T512" s="39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390">
        <v>4607091389104</v>
      </c>
      <c r="E513" s="39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4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2"/>
      <c r="R513" s="392"/>
      <c r="S513" s="392"/>
      <c r="T513" s="393"/>
      <c r="U513" s="38" t="s">
        <v>48</v>
      </c>
      <c r="V513" s="38" t="s">
        <v>48</v>
      </c>
      <c r="W513" s="39" t="s">
        <v>0</v>
      </c>
      <c r="X513" s="57">
        <v>100</v>
      </c>
      <c r="Y513" s="54">
        <f t="shared" si="78"/>
        <v>100.32000000000001</v>
      </c>
      <c r="Z513" s="40">
        <f t="shared" si="79"/>
        <v>0.22724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106.81818181818181</v>
      </c>
      <c r="BN513" s="76">
        <f t="shared" si="81"/>
        <v>107.16</v>
      </c>
      <c r="BO513" s="76">
        <f t="shared" si="82"/>
        <v>0.18210955710955709</v>
      </c>
      <c r="BP513" s="76">
        <f t="shared" si="83"/>
        <v>0.18269230769230771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390">
        <v>4680115884519</v>
      </c>
      <c r="E514" s="39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2"/>
      <c r="R514" s="392"/>
      <c r="S514" s="392"/>
      <c r="T514" s="39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390">
        <v>4680115885226</v>
      </c>
      <c r="E515" s="39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2"/>
      <c r="R515" s="392"/>
      <c r="S515" s="392"/>
      <c r="T515" s="393"/>
      <c r="U515" s="38" t="s">
        <v>48</v>
      </c>
      <c r="V515" s="38" t="s">
        <v>48</v>
      </c>
      <c r="W515" s="39" t="s">
        <v>0</v>
      </c>
      <c r="X515" s="57">
        <v>700</v>
      </c>
      <c r="Y515" s="54">
        <f t="shared" si="78"/>
        <v>702.24</v>
      </c>
      <c r="Z515" s="40">
        <f t="shared" si="79"/>
        <v>1.5906800000000001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747.72727272727275</v>
      </c>
      <c r="BN515" s="76">
        <f t="shared" si="81"/>
        <v>750.11999999999989</v>
      </c>
      <c r="BO515" s="76">
        <f t="shared" si="82"/>
        <v>1.2747668997668997</v>
      </c>
      <c r="BP515" s="76">
        <f t="shared" si="83"/>
        <v>1.278846153846154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390">
        <v>4680115880603</v>
      </c>
      <c r="E516" s="39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4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2"/>
      <c r="R516" s="392"/>
      <c r="S516" s="392"/>
      <c r="T516" s="39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390">
        <v>4607091389098</v>
      </c>
      <c r="E517" s="390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4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2"/>
      <c r="R517" s="392"/>
      <c r="S517" s="392"/>
      <c r="T517" s="39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390">
        <v>4607091389982</v>
      </c>
      <c r="E518" s="390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2"/>
      <c r="R518" s="392"/>
      <c r="S518" s="392"/>
      <c r="T518" s="39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397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8"/>
      <c r="P519" s="394" t="s">
        <v>43</v>
      </c>
      <c r="Q519" s="395"/>
      <c r="R519" s="395"/>
      <c r="S519" s="395"/>
      <c r="T519" s="395"/>
      <c r="U519" s="395"/>
      <c r="V519" s="396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151.5151515151515</v>
      </c>
      <c r="Y519" s="42">
        <f>IFERROR(Y510/H510,"0")+IFERROR(Y511/H511,"0")+IFERROR(Y512/H512,"0")+IFERROR(Y513/H513,"0")+IFERROR(Y514/H514,"0")+IFERROR(Y515/H515,"0")+IFERROR(Y516/H516,"0")+IFERROR(Y517/H517,"0")+IFERROR(Y518/H518,"0")</f>
        <v>152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1.81792</v>
      </c>
      <c r="AA519" s="65"/>
      <c r="AB519" s="65"/>
      <c r="AC519" s="65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8"/>
      <c r="P520" s="394" t="s">
        <v>43</v>
      </c>
      <c r="Q520" s="395"/>
      <c r="R520" s="395"/>
      <c r="S520" s="395"/>
      <c r="T520" s="395"/>
      <c r="U520" s="395"/>
      <c r="V520" s="396"/>
      <c r="W520" s="41" t="s">
        <v>0</v>
      </c>
      <c r="X520" s="42">
        <f>IFERROR(SUM(X510:X518),"0")</f>
        <v>800</v>
      </c>
      <c r="Y520" s="42">
        <f>IFERROR(SUM(Y510:Y518),"0")</f>
        <v>802.56000000000006</v>
      </c>
      <c r="Z520" s="41"/>
      <c r="AA520" s="65"/>
      <c r="AB520" s="65"/>
      <c r="AC520" s="65"/>
    </row>
    <row r="521" spans="1:68" ht="14.25" customHeight="1" x14ac:dyDescent="0.25">
      <c r="A521" s="389" t="s">
        <v>164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89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390">
        <v>4607091388930</v>
      </c>
      <c r="E522" s="390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2"/>
      <c r="R522" s="392"/>
      <c r="S522" s="392"/>
      <c r="T522" s="393"/>
      <c r="U522" s="38" t="s">
        <v>48</v>
      </c>
      <c r="V522" s="38" t="s">
        <v>48</v>
      </c>
      <c r="W522" s="39" t="s">
        <v>0</v>
      </c>
      <c r="X522" s="57">
        <v>320</v>
      </c>
      <c r="Y522" s="54">
        <f>IFERROR(IF(X522="",0,CEILING((X522/$H522),1)*$H522),"")</f>
        <v>322.08000000000004</v>
      </c>
      <c r="Z522" s="40">
        <f>IFERROR(IF(Y522=0,"",ROUNDUP(Y522/H522,0)*0.01196),"")</f>
        <v>0.72955999999999999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341.81818181818181</v>
      </c>
      <c r="BN522" s="76">
        <f>IFERROR(Y522*I522/H522,"0")</f>
        <v>344.04</v>
      </c>
      <c r="BO522" s="76">
        <f>IFERROR(1/J522*(X522/H522),"0")</f>
        <v>0.58275058275058278</v>
      </c>
      <c r="BP522" s="76">
        <f>IFERROR(1/J522*(Y522/H522),"0")</f>
        <v>0.58653846153846168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390">
        <v>4680115880054</v>
      </c>
      <c r="E523" s="390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2"/>
      <c r="R523" s="392"/>
      <c r="S523" s="392"/>
      <c r="T523" s="39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397"/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8"/>
      <c r="P524" s="394" t="s">
        <v>43</v>
      </c>
      <c r="Q524" s="395"/>
      <c r="R524" s="395"/>
      <c r="S524" s="395"/>
      <c r="T524" s="395"/>
      <c r="U524" s="395"/>
      <c r="V524" s="396"/>
      <c r="W524" s="41" t="s">
        <v>42</v>
      </c>
      <c r="X524" s="42">
        <f>IFERROR(X522/H522,"0")+IFERROR(X523/H523,"0")</f>
        <v>60.606060606060602</v>
      </c>
      <c r="Y524" s="42">
        <f>IFERROR(Y522/H522,"0")+IFERROR(Y523/H523,"0")</f>
        <v>61.000000000000007</v>
      </c>
      <c r="Z524" s="42">
        <f>IFERROR(IF(Z522="",0,Z522),"0")+IFERROR(IF(Z523="",0,Z523),"0")</f>
        <v>0.72955999999999999</v>
      </c>
      <c r="AA524" s="65"/>
      <c r="AB524" s="65"/>
      <c r="AC524" s="65"/>
    </row>
    <row r="525" spans="1:68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8"/>
      <c r="P525" s="394" t="s">
        <v>43</v>
      </c>
      <c r="Q525" s="395"/>
      <c r="R525" s="395"/>
      <c r="S525" s="395"/>
      <c r="T525" s="395"/>
      <c r="U525" s="395"/>
      <c r="V525" s="396"/>
      <c r="W525" s="41" t="s">
        <v>0</v>
      </c>
      <c r="X525" s="42">
        <f>IFERROR(SUM(X522:X523),"0")</f>
        <v>320</v>
      </c>
      <c r="Y525" s="42">
        <f>IFERROR(SUM(Y522:Y523),"0")</f>
        <v>322.08000000000004</v>
      </c>
      <c r="Z525" s="41"/>
      <c r="AA525" s="65"/>
      <c r="AB525" s="65"/>
      <c r="AC525" s="65"/>
    </row>
    <row r="526" spans="1:68" ht="14.25" customHeight="1" x14ac:dyDescent="0.25">
      <c r="A526" s="389" t="s">
        <v>79</v>
      </c>
      <c r="B526" s="389"/>
      <c r="C526" s="389"/>
      <c r="D526" s="389"/>
      <c r="E526" s="389"/>
      <c r="F526" s="389"/>
      <c r="G526" s="389"/>
      <c r="H526" s="389"/>
      <c r="I526" s="389"/>
      <c r="J526" s="389"/>
      <c r="K526" s="389"/>
      <c r="L526" s="389"/>
      <c r="M526" s="389"/>
      <c r="N526" s="389"/>
      <c r="O526" s="389"/>
      <c r="P526" s="389"/>
      <c r="Q526" s="389"/>
      <c r="R526" s="389"/>
      <c r="S526" s="389"/>
      <c r="T526" s="389"/>
      <c r="U526" s="389"/>
      <c r="V526" s="389"/>
      <c r="W526" s="389"/>
      <c r="X526" s="389"/>
      <c r="Y526" s="389"/>
      <c r="Z526" s="389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390">
        <v>4680115883116</v>
      </c>
      <c r="E527" s="39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2"/>
      <c r="R527" s="392"/>
      <c r="S527" s="392"/>
      <c r="T527" s="393"/>
      <c r="U527" s="38" t="s">
        <v>48</v>
      </c>
      <c r="V527" s="38" t="s">
        <v>48</v>
      </c>
      <c r="W527" s="39" t="s">
        <v>0</v>
      </c>
      <c r="X527" s="57">
        <v>240</v>
      </c>
      <c r="Y527" s="54">
        <f t="shared" ref="Y527:Y532" si="84">IFERROR(IF(X527="",0,CEILING((X527/$H527),1)*$H527),"")</f>
        <v>242.88000000000002</v>
      </c>
      <c r="Z527" s="40">
        <f>IFERROR(IF(Y527=0,"",ROUNDUP(Y527/H527,0)*0.01196),"")</f>
        <v>0.55015999999999998</v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256.36363636363632</v>
      </c>
      <c r="BN527" s="76">
        <f t="shared" ref="BN527:BN532" si="86">IFERROR(Y527*I527/H527,"0")</f>
        <v>259.44</v>
      </c>
      <c r="BO527" s="76">
        <f t="shared" ref="BO527:BO532" si="87">IFERROR(1/J527*(X527/H527),"0")</f>
        <v>0.43706293706293708</v>
      </c>
      <c r="BP527" s="76">
        <f t="shared" ref="BP527:BP532" si="88">IFERROR(1/J527*(Y527/H527),"0")</f>
        <v>0.44230769230769235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390">
        <v>4680115883093</v>
      </c>
      <c r="E528" s="39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2"/>
      <c r="R528" s="392"/>
      <c r="S528" s="392"/>
      <c r="T528" s="393"/>
      <c r="U528" s="38" t="s">
        <v>48</v>
      </c>
      <c r="V528" s="38" t="s">
        <v>48</v>
      </c>
      <c r="W528" s="39" t="s">
        <v>0</v>
      </c>
      <c r="X528" s="57">
        <v>240</v>
      </c>
      <c r="Y528" s="54">
        <f t="shared" si="84"/>
        <v>242.88000000000002</v>
      </c>
      <c r="Z528" s="40">
        <f>IFERROR(IF(Y528=0,"",ROUNDUP(Y528/H528,0)*0.01196),"")</f>
        <v>0.55015999999999998</v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256.36363636363632</v>
      </c>
      <c r="BN528" s="76">
        <f t="shared" si="86"/>
        <v>259.44</v>
      </c>
      <c r="BO528" s="76">
        <f t="shared" si="87"/>
        <v>0.43706293706293708</v>
      </c>
      <c r="BP528" s="76">
        <f t="shared" si="88"/>
        <v>0.44230769230769235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390">
        <v>4680115883109</v>
      </c>
      <c r="E529" s="390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2"/>
      <c r="R529" s="392"/>
      <c r="S529" s="392"/>
      <c r="T529" s="393"/>
      <c r="U529" s="38" t="s">
        <v>48</v>
      </c>
      <c r="V529" s="38" t="s">
        <v>48</v>
      </c>
      <c r="W529" s="39" t="s">
        <v>0</v>
      </c>
      <c r="X529" s="57">
        <v>30</v>
      </c>
      <c r="Y529" s="54">
        <f t="shared" si="84"/>
        <v>31.68</v>
      </c>
      <c r="Z529" s="40">
        <f>IFERROR(IF(Y529=0,"",ROUNDUP(Y529/H529,0)*0.01196),"")</f>
        <v>7.1760000000000004E-2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32.04545454545454</v>
      </c>
      <c r="BN529" s="76">
        <f t="shared" si="86"/>
        <v>33.839999999999996</v>
      </c>
      <c r="BO529" s="76">
        <f t="shared" si="87"/>
        <v>5.4632867132867136E-2</v>
      </c>
      <c r="BP529" s="76">
        <f t="shared" si="88"/>
        <v>5.7692307692307696E-2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390">
        <v>4680115882072</v>
      </c>
      <c r="E530" s="390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2"/>
      <c r="R530" s="392"/>
      <c r="S530" s="392"/>
      <c r="T530" s="39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390">
        <v>4680115882102</v>
      </c>
      <c r="E531" s="39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2"/>
      <c r="R531" s="392"/>
      <c r="S531" s="392"/>
      <c r="T531" s="39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390">
        <v>4680115882096</v>
      </c>
      <c r="E532" s="390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2"/>
      <c r="R532" s="392"/>
      <c r="S532" s="392"/>
      <c r="T532" s="393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8"/>
      <c r="P533" s="394" t="s">
        <v>43</v>
      </c>
      <c r="Q533" s="395"/>
      <c r="R533" s="395"/>
      <c r="S533" s="395"/>
      <c r="T533" s="395"/>
      <c r="U533" s="395"/>
      <c r="V533" s="396"/>
      <c r="W533" s="41" t="s">
        <v>42</v>
      </c>
      <c r="X533" s="42">
        <f>IFERROR(X527/H527,"0")+IFERROR(X528/H528,"0")+IFERROR(X529/H529,"0")+IFERROR(X530/H530,"0")+IFERROR(X531/H531,"0")+IFERROR(X532/H532,"0")</f>
        <v>96.590909090909093</v>
      </c>
      <c r="Y533" s="42">
        <f>IFERROR(Y527/H527,"0")+IFERROR(Y528/H528,"0")+IFERROR(Y529/H529,"0")+IFERROR(Y530/H530,"0")+IFERROR(Y531/H531,"0")+IFERROR(Y532/H532,"0")</f>
        <v>98</v>
      </c>
      <c r="Z533" s="42">
        <f>IFERROR(IF(Z527="",0,Z527),"0")+IFERROR(IF(Z528="",0,Z528),"0")+IFERROR(IF(Z529="",0,Z529),"0")+IFERROR(IF(Z530="",0,Z530),"0")+IFERROR(IF(Z531="",0,Z531),"0")+IFERROR(IF(Z532="",0,Z532),"0")</f>
        <v>1.17208</v>
      </c>
      <c r="AA533" s="65"/>
      <c r="AB533" s="65"/>
      <c r="AC533" s="65"/>
    </row>
    <row r="534" spans="1:68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8"/>
      <c r="P534" s="394" t="s">
        <v>43</v>
      </c>
      <c r="Q534" s="395"/>
      <c r="R534" s="395"/>
      <c r="S534" s="395"/>
      <c r="T534" s="395"/>
      <c r="U534" s="395"/>
      <c r="V534" s="396"/>
      <c r="W534" s="41" t="s">
        <v>0</v>
      </c>
      <c r="X534" s="42">
        <f>IFERROR(SUM(X527:X532),"0")</f>
        <v>510</v>
      </c>
      <c r="Y534" s="42">
        <f>IFERROR(SUM(Y527:Y532),"0")</f>
        <v>517.44000000000005</v>
      </c>
      <c r="Z534" s="41"/>
      <c r="AA534" s="65"/>
      <c r="AB534" s="65"/>
      <c r="AC534" s="65"/>
    </row>
    <row r="535" spans="1:68" ht="14.25" customHeight="1" x14ac:dyDescent="0.25">
      <c r="A535" s="389" t="s">
        <v>84</v>
      </c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89"/>
      <c r="O535" s="389"/>
      <c r="P535" s="389"/>
      <c r="Q535" s="389"/>
      <c r="R535" s="389"/>
      <c r="S535" s="389"/>
      <c r="T535" s="389"/>
      <c r="U535" s="389"/>
      <c r="V535" s="389"/>
      <c r="W535" s="389"/>
      <c r="X535" s="389"/>
      <c r="Y535" s="389"/>
      <c r="Z535" s="389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390">
        <v>4607091383409</v>
      </c>
      <c r="E536" s="39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2"/>
      <c r="R536" s="392"/>
      <c r="S536" s="392"/>
      <c r="T536" s="39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390">
        <v>4607091383416</v>
      </c>
      <c r="E537" s="390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2"/>
      <c r="R537" s="392"/>
      <c r="S537" s="392"/>
      <c r="T537" s="39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390">
        <v>4680115883536</v>
      </c>
      <c r="E538" s="390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2"/>
      <c r="R538" s="392"/>
      <c r="S538" s="392"/>
      <c r="T538" s="393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397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8"/>
      <c r="P539" s="394" t="s">
        <v>43</v>
      </c>
      <c r="Q539" s="395"/>
      <c r="R539" s="395"/>
      <c r="S539" s="395"/>
      <c r="T539" s="395"/>
      <c r="U539" s="395"/>
      <c r="V539" s="396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8"/>
      <c r="P540" s="394" t="s">
        <v>43</v>
      </c>
      <c r="Q540" s="395"/>
      <c r="R540" s="395"/>
      <c r="S540" s="395"/>
      <c r="T540" s="395"/>
      <c r="U540" s="395"/>
      <c r="V540" s="396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389" t="s">
        <v>194</v>
      </c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89"/>
      <c r="O541" s="389"/>
      <c r="P541" s="389"/>
      <c r="Q541" s="389"/>
      <c r="R541" s="389"/>
      <c r="S541" s="389"/>
      <c r="T541" s="389"/>
      <c r="U541" s="389"/>
      <c r="V541" s="389"/>
      <c r="W541" s="389"/>
      <c r="X541" s="389"/>
      <c r="Y541" s="389"/>
      <c r="Z541" s="389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390">
        <v>4680115885035</v>
      </c>
      <c r="E542" s="390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2"/>
      <c r="R542" s="392"/>
      <c r="S542" s="392"/>
      <c r="T542" s="39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8"/>
      <c r="P543" s="394" t="s">
        <v>43</v>
      </c>
      <c r="Q543" s="395"/>
      <c r="R543" s="395"/>
      <c r="S543" s="395"/>
      <c r="T543" s="395"/>
      <c r="U543" s="395"/>
      <c r="V543" s="396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397"/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8"/>
      <c r="P544" s="394" t="s">
        <v>43</v>
      </c>
      <c r="Q544" s="395"/>
      <c r="R544" s="395"/>
      <c r="S544" s="395"/>
      <c r="T544" s="395"/>
      <c r="U544" s="395"/>
      <c r="V544" s="396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25" t="s">
        <v>727</v>
      </c>
      <c r="B545" s="425"/>
      <c r="C545" s="425"/>
      <c r="D545" s="425"/>
      <c r="E545" s="425"/>
      <c r="F545" s="425"/>
      <c r="G545" s="425"/>
      <c r="H545" s="425"/>
      <c r="I545" s="425"/>
      <c r="J545" s="425"/>
      <c r="K545" s="425"/>
      <c r="L545" s="425"/>
      <c r="M545" s="425"/>
      <c r="N545" s="425"/>
      <c r="O545" s="425"/>
      <c r="P545" s="425"/>
      <c r="Q545" s="425"/>
      <c r="R545" s="425"/>
      <c r="S545" s="425"/>
      <c r="T545" s="425"/>
      <c r="U545" s="425"/>
      <c r="V545" s="425"/>
      <c r="W545" s="425"/>
      <c r="X545" s="425"/>
      <c r="Y545" s="425"/>
      <c r="Z545" s="425"/>
      <c r="AA545" s="53"/>
      <c r="AB545" s="53"/>
      <c r="AC545" s="53"/>
    </row>
    <row r="546" spans="1:68" ht="16.5" customHeight="1" x14ac:dyDescent="0.25">
      <c r="A546" s="412" t="s">
        <v>727</v>
      </c>
      <c r="B546" s="412"/>
      <c r="C546" s="412"/>
      <c r="D546" s="412"/>
      <c r="E546" s="412"/>
      <c r="F546" s="412"/>
      <c r="G546" s="412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  <c r="U546" s="412"/>
      <c r="V546" s="412"/>
      <c r="W546" s="412"/>
      <c r="X546" s="412"/>
      <c r="Y546" s="412"/>
      <c r="Z546" s="412"/>
      <c r="AA546" s="63"/>
      <c r="AB546" s="63"/>
      <c r="AC546" s="63"/>
    </row>
    <row r="547" spans="1:68" ht="14.25" customHeight="1" x14ac:dyDescent="0.25">
      <c r="A547" s="389" t="s">
        <v>123</v>
      </c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389"/>
      <c r="P547" s="389"/>
      <c r="Q547" s="389"/>
      <c r="R547" s="389"/>
      <c r="S547" s="389"/>
      <c r="T547" s="389"/>
      <c r="U547" s="389"/>
      <c r="V547" s="389"/>
      <c r="W547" s="389"/>
      <c r="X547" s="389"/>
      <c r="Y547" s="389"/>
      <c r="Z547" s="389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390">
        <v>4640242181011</v>
      </c>
      <c r="E548" s="390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426" t="s">
        <v>730</v>
      </c>
      <c r="Q548" s="392"/>
      <c r="R548" s="392"/>
      <c r="S548" s="392"/>
      <c r="T548" s="39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390">
        <v>4640242180441</v>
      </c>
      <c r="E549" s="39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427" t="s">
        <v>733</v>
      </c>
      <c r="Q549" s="392"/>
      <c r="R549" s="392"/>
      <c r="S549" s="392"/>
      <c r="T549" s="39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390">
        <v>4640242180564</v>
      </c>
      <c r="E550" s="390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428" t="s">
        <v>736</v>
      </c>
      <c r="Q550" s="392"/>
      <c r="R550" s="392"/>
      <c r="S550" s="392"/>
      <c r="T550" s="393"/>
      <c r="U550" s="38" t="s">
        <v>48</v>
      </c>
      <c r="V550" s="38" t="s">
        <v>48</v>
      </c>
      <c r="W550" s="39" t="s">
        <v>0</v>
      </c>
      <c r="X550" s="57">
        <v>50</v>
      </c>
      <c r="Y550" s="54">
        <f t="shared" si="89"/>
        <v>60</v>
      </c>
      <c r="Z550" s="40">
        <f>IFERROR(IF(Y550=0,"",ROUNDUP(Y550/H550,0)*0.02175),"")</f>
        <v>0.10874999999999999</v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52</v>
      </c>
      <c r="BN550" s="76">
        <f t="shared" si="91"/>
        <v>62.400000000000006</v>
      </c>
      <c r="BO550" s="76">
        <f t="shared" si="92"/>
        <v>7.4404761904761904E-2</v>
      </c>
      <c r="BP550" s="76">
        <f t="shared" si="93"/>
        <v>8.9285714285714274E-2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390">
        <v>4640242180922</v>
      </c>
      <c r="E551" s="390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429" t="s">
        <v>739</v>
      </c>
      <c r="Q551" s="392"/>
      <c r="R551" s="392"/>
      <c r="S551" s="392"/>
      <c r="T551" s="39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390">
        <v>4640242181189</v>
      </c>
      <c r="E552" s="39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430" t="s">
        <v>742</v>
      </c>
      <c r="Q552" s="392"/>
      <c r="R552" s="392"/>
      <c r="S552" s="392"/>
      <c r="T552" s="39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390">
        <v>4640242180038</v>
      </c>
      <c r="E553" s="39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431" t="s">
        <v>745</v>
      </c>
      <c r="Q553" s="392"/>
      <c r="R553" s="392"/>
      <c r="S553" s="392"/>
      <c r="T553" s="39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390">
        <v>4640242181172</v>
      </c>
      <c r="E554" s="390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432" t="s">
        <v>748</v>
      </c>
      <c r="Q554" s="392"/>
      <c r="R554" s="392"/>
      <c r="S554" s="392"/>
      <c r="T554" s="39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8"/>
      <c r="P555" s="394" t="s">
        <v>43</v>
      </c>
      <c r="Q555" s="395"/>
      <c r="R555" s="395"/>
      <c r="S555" s="395"/>
      <c r="T555" s="395"/>
      <c r="U555" s="395"/>
      <c r="V555" s="396"/>
      <c r="W555" s="41" t="s">
        <v>42</v>
      </c>
      <c r="X555" s="42">
        <f>IFERROR(X548/H548,"0")+IFERROR(X549/H549,"0")+IFERROR(X550/H550,"0")+IFERROR(X551/H551,"0")+IFERROR(X552/H552,"0")+IFERROR(X553/H553,"0")+IFERROR(X554/H554,"0")</f>
        <v>4.166666666666667</v>
      </c>
      <c r="Y555" s="42">
        <f>IFERROR(Y548/H548,"0")+IFERROR(Y549/H549,"0")+IFERROR(Y550/H550,"0")+IFERROR(Y551/H551,"0")+IFERROR(Y552/H552,"0")+IFERROR(Y553/H553,"0")+IFERROR(Y554/H554,"0")</f>
        <v>5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0.10874999999999999</v>
      </c>
      <c r="AA555" s="65"/>
      <c r="AB555" s="65"/>
      <c r="AC555" s="65"/>
    </row>
    <row r="556" spans="1:68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8"/>
      <c r="P556" s="394" t="s">
        <v>43</v>
      </c>
      <c r="Q556" s="395"/>
      <c r="R556" s="395"/>
      <c r="S556" s="395"/>
      <c r="T556" s="395"/>
      <c r="U556" s="395"/>
      <c r="V556" s="396"/>
      <c r="W556" s="41" t="s">
        <v>0</v>
      </c>
      <c r="X556" s="42">
        <f>IFERROR(SUM(X548:X554),"0")</f>
        <v>50</v>
      </c>
      <c r="Y556" s="42">
        <f>IFERROR(SUM(Y548:Y554),"0")</f>
        <v>60</v>
      </c>
      <c r="Z556" s="41"/>
      <c r="AA556" s="65"/>
      <c r="AB556" s="65"/>
      <c r="AC556" s="65"/>
    </row>
    <row r="557" spans="1:68" ht="14.25" customHeight="1" x14ac:dyDescent="0.25">
      <c r="A557" s="389" t="s">
        <v>164</v>
      </c>
      <c r="B557" s="389"/>
      <c r="C557" s="389"/>
      <c r="D557" s="389"/>
      <c r="E557" s="389"/>
      <c r="F557" s="389"/>
      <c r="G557" s="389"/>
      <c r="H557" s="389"/>
      <c r="I557" s="389"/>
      <c r="J557" s="389"/>
      <c r="K557" s="389"/>
      <c r="L557" s="389"/>
      <c r="M557" s="389"/>
      <c r="N557" s="389"/>
      <c r="O557" s="389"/>
      <c r="P557" s="389"/>
      <c r="Q557" s="389"/>
      <c r="R557" s="389"/>
      <c r="S557" s="389"/>
      <c r="T557" s="389"/>
      <c r="U557" s="389"/>
      <c r="V557" s="389"/>
      <c r="W557" s="389"/>
      <c r="X557" s="389"/>
      <c r="Y557" s="389"/>
      <c r="Z557" s="389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390">
        <v>4640242180519</v>
      </c>
      <c r="E558" s="390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420" t="s">
        <v>751</v>
      </c>
      <c r="Q558" s="392"/>
      <c r="R558" s="392"/>
      <c r="S558" s="392"/>
      <c r="T558" s="39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390">
        <v>4640242180526</v>
      </c>
      <c r="E559" s="390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421" t="s">
        <v>754</v>
      </c>
      <c r="Q559" s="392"/>
      <c r="R559" s="392"/>
      <c r="S559" s="392"/>
      <c r="T559" s="39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390">
        <v>4640242180090</v>
      </c>
      <c r="E560" s="390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422" t="s">
        <v>757</v>
      </c>
      <c r="Q560" s="392"/>
      <c r="R560" s="392"/>
      <c r="S560" s="392"/>
      <c r="T560" s="39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390">
        <v>4640242181363</v>
      </c>
      <c r="E561" s="390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423" t="s">
        <v>760</v>
      </c>
      <c r="Q561" s="392"/>
      <c r="R561" s="392"/>
      <c r="S561" s="392"/>
      <c r="T561" s="39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8"/>
      <c r="P562" s="394" t="s">
        <v>43</v>
      </c>
      <c r="Q562" s="395"/>
      <c r="R562" s="395"/>
      <c r="S562" s="395"/>
      <c r="T562" s="395"/>
      <c r="U562" s="395"/>
      <c r="V562" s="396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8"/>
      <c r="P563" s="394" t="s">
        <v>43</v>
      </c>
      <c r="Q563" s="395"/>
      <c r="R563" s="395"/>
      <c r="S563" s="395"/>
      <c r="T563" s="395"/>
      <c r="U563" s="395"/>
      <c r="V563" s="396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389" t="s">
        <v>79</v>
      </c>
      <c r="B564" s="389"/>
      <c r="C564" s="389"/>
      <c r="D564" s="389"/>
      <c r="E564" s="389"/>
      <c r="F564" s="389"/>
      <c r="G564" s="389"/>
      <c r="H564" s="389"/>
      <c r="I564" s="389"/>
      <c r="J564" s="389"/>
      <c r="K564" s="389"/>
      <c r="L564" s="389"/>
      <c r="M564" s="389"/>
      <c r="N564" s="389"/>
      <c r="O564" s="389"/>
      <c r="P564" s="389"/>
      <c r="Q564" s="389"/>
      <c r="R564" s="389"/>
      <c r="S564" s="389"/>
      <c r="T564" s="389"/>
      <c r="U564" s="389"/>
      <c r="V564" s="389"/>
      <c r="W564" s="389"/>
      <c r="X564" s="389"/>
      <c r="Y564" s="389"/>
      <c r="Z564" s="389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390">
        <v>4640242181615</v>
      </c>
      <c r="E565" s="39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24" t="s">
        <v>763</v>
      </c>
      <c r="Q565" s="392"/>
      <c r="R565" s="392"/>
      <c r="S565" s="392"/>
      <c r="T565" s="39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390">
        <v>4640242181639</v>
      </c>
      <c r="E566" s="39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766</v>
      </c>
      <c r="Q566" s="392"/>
      <c r="R566" s="392"/>
      <c r="S566" s="392"/>
      <c r="T566" s="39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390">
        <v>4640242181622</v>
      </c>
      <c r="E567" s="390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414" t="s">
        <v>769</v>
      </c>
      <c r="Q567" s="392"/>
      <c r="R567" s="392"/>
      <c r="S567" s="392"/>
      <c r="T567" s="39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390">
        <v>4640242180816</v>
      </c>
      <c r="E568" s="39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772</v>
      </c>
      <c r="Q568" s="392"/>
      <c r="R568" s="392"/>
      <c r="S568" s="392"/>
      <c r="T568" s="393"/>
      <c r="U568" s="38" t="s">
        <v>48</v>
      </c>
      <c r="V568" s="38" t="s">
        <v>48</v>
      </c>
      <c r="W568" s="39" t="s">
        <v>0</v>
      </c>
      <c r="X568" s="57">
        <v>60</v>
      </c>
      <c r="Y568" s="54">
        <f t="shared" si="94"/>
        <v>63</v>
      </c>
      <c r="Z568" s="40">
        <f>IFERROR(IF(Y568=0,"",ROUNDUP(Y568/H568,0)*0.00753),"")</f>
        <v>0.11295000000000001</v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63.714285714285715</v>
      </c>
      <c r="BN568" s="76">
        <f t="shared" si="96"/>
        <v>66.900000000000006</v>
      </c>
      <c r="BO568" s="76">
        <f t="shared" si="97"/>
        <v>9.1575091575091569E-2</v>
      </c>
      <c r="BP568" s="76">
        <f t="shared" si="98"/>
        <v>9.6153846153846145E-2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390">
        <v>4640242180595</v>
      </c>
      <c r="E569" s="390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416" t="s">
        <v>775</v>
      </c>
      <c r="Q569" s="392"/>
      <c r="R569" s="392"/>
      <c r="S569" s="392"/>
      <c r="T569" s="393"/>
      <c r="U569" s="38" t="s">
        <v>48</v>
      </c>
      <c r="V569" s="38" t="s">
        <v>48</v>
      </c>
      <c r="W569" s="39" t="s">
        <v>0</v>
      </c>
      <c r="X569" s="57">
        <v>420</v>
      </c>
      <c r="Y569" s="54">
        <f t="shared" si="94"/>
        <v>420</v>
      </c>
      <c r="Z569" s="40">
        <f>IFERROR(IF(Y569=0,"",ROUNDUP(Y569/H569,0)*0.00753),"")</f>
        <v>0.753</v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446</v>
      </c>
      <c r="BN569" s="76">
        <f t="shared" si="96"/>
        <v>446</v>
      </c>
      <c r="BO569" s="76">
        <f t="shared" si="97"/>
        <v>0.64102564102564097</v>
      </c>
      <c r="BP569" s="76">
        <f t="shared" si="98"/>
        <v>0.64102564102564097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390">
        <v>4640242180489</v>
      </c>
      <c r="E570" s="390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417" t="s">
        <v>778</v>
      </c>
      <c r="Q570" s="392"/>
      <c r="R570" s="392"/>
      <c r="S570" s="392"/>
      <c r="T570" s="393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397"/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8"/>
      <c r="P571" s="394" t="s">
        <v>43</v>
      </c>
      <c r="Q571" s="395"/>
      <c r="R571" s="395"/>
      <c r="S571" s="395"/>
      <c r="T571" s="395"/>
      <c r="U571" s="395"/>
      <c r="V571" s="396"/>
      <c r="W571" s="41" t="s">
        <v>42</v>
      </c>
      <c r="X571" s="42">
        <f>IFERROR(X565/H565,"0")+IFERROR(X566/H566,"0")+IFERROR(X567/H567,"0")+IFERROR(X568/H568,"0")+IFERROR(X569/H569,"0")+IFERROR(X570/H570,"0")</f>
        <v>114.28571428571428</v>
      </c>
      <c r="Y571" s="42">
        <f>IFERROR(Y565/H565,"0")+IFERROR(Y566/H566,"0")+IFERROR(Y567/H567,"0")+IFERROR(Y568/H568,"0")+IFERROR(Y569/H569,"0")+IFERROR(Y570/H570,"0")</f>
        <v>115</v>
      </c>
      <c r="Z571" s="42">
        <f>IFERROR(IF(Z565="",0,Z565),"0")+IFERROR(IF(Z566="",0,Z566),"0")+IFERROR(IF(Z567="",0,Z567),"0")+IFERROR(IF(Z568="",0,Z568),"0")+IFERROR(IF(Z569="",0,Z569),"0")+IFERROR(IF(Z570="",0,Z570),"0")</f>
        <v>0.86595</v>
      </c>
      <c r="AA571" s="65"/>
      <c r="AB571" s="65"/>
      <c r="AC571" s="65"/>
    </row>
    <row r="572" spans="1:68" x14ac:dyDescent="0.2">
      <c r="A572" s="397"/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8"/>
      <c r="P572" s="394" t="s">
        <v>43</v>
      </c>
      <c r="Q572" s="395"/>
      <c r="R572" s="395"/>
      <c r="S572" s="395"/>
      <c r="T572" s="395"/>
      <c r="U572" s="395"/>
      <c r="V572" s="396"/>
      <c r="W572" s="41" t="s">
        <v>0</v>
      </c>
      <c r="X572" s="42">
        <f>IFERROR(SUM(X565:X570),"0")</f>
        <v>480</v>
      </c>
      <c r="Y572" s="42">
        <f>IFERROR(SUM(Y565:Y570),"0")</f>
        <v>483</v>
      </c>
      <c r="Z572" s="41"/>
      <c r="AA572" s="65"/>
      <c r="AB572" s="65"/>
      <c r="AC572" s="65"/>
    </row>
    <row r="573" spans="1:68" ht="14.25" customHeight="1" x14ac:dyDescent="0.25">
      <c r="A573" s="389" t="s">
        <v>84</v>
      </c>
      <c r="B573" s="389"/>
      <c r="C573" s="389"/>
      <c r="D573" s="389"/>
      <c r="E573" s="389"/>
      <c r="F573" s="389"/>
      <c r="G573" s="389"/>
      <c r="H573" s="389"/>
      <c r="I573" s="389"/>
      <c r="J573" s="389"/>
      <c r="K573" s="389"/>
      <c r="L573" s="389"/>
      <c r="M573" s="389"/>
      <c r="N573" s="389"/>
      <c r="O573" s="389"/>
      <c r="P573" s="389"/>
      <c r="Q573" s="389"/>
      <c r="R573" s="389"/>
      <c r="S573" s="389"/>
      <c r="T573" s="389"/>
      <c r="U573" s="389"/>
      <c r="V573" s="389"/>
      <c r="W573" s="389"/>
      <c r="X573" s="389"/>
      <c r="Y573" s="389"/>
      <c r="Z573" s="389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390">
        <v>4640242180533</v>
      </c>
      <c r="E574" s="39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418" t="s">
        <v>781</v>
      </c>
      <c r="Q574" s="392"/>
      <c r="R574" s="392"/>
      <c r="S574" s="392"/>
      <c r="T574" s="39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390">
        <v>4640242180540</v>
      </c>
      <c r="E575" s="390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419" t="s">
        <v>784</v>
      </c>
      <c r="Q575" s="392"/>
      <c r="R575" s="392"/>
      <c r="S575" s="392"/>
      <c r="T575" s="393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8"/>
      <c r="P576" s="394" t="s">
        <v>43</v>
      </c>
      <c r="Q576" s="395"/>
      <c r="R576" s="395"/>
      <c r="S576" s="395"/>
      <c r="T576" s="395"/>
      <c r="U576" s="395"/>
      <c r="V576" s="396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397"/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8"/>
      <c r="P577" s="394" t="s">
        <v>43</v>
      </c>
      <c r="Q577" s="395"/>
      <c r="R577" s="395"/>
      <c r="S577" s="395"/>
      <c r="T577" s="395"/>
      <c r="U577" s="395"/>
      <c r="V577" s="396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389" t="s">
        <v>194</v>
      </c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389"/>
      <c r="M578" s="389"/>
      <c r="N578" s="389"/>
      <c r="O578" s="389"/>
      <c r="P578" s="389"/>
      <c r="Q578" s="389"/>
      <c r="R578" s="389"/>
      <c r="S578" s="389"/>
      <c r="T578" s="389"/>
      <c r="U578" s="389"/>
      <c r="V578" s="389"/>
      <c r="W578" s="389"/>
      <c r="X578" s="389"/>
      <c r="Y578" s="389"/>
      <c r="Z578" s="389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390">
        <v>4640242180120</v>
      </c>
      <c r="E579" s="39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408" t="s">
        <v>787</v>
      </c>
      <c r="Q579" s="392"/>
      <c r="R579" s="392"/>
      <c r="S579" s="392"/>
      <c r="T579" s="39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390">
        <v>4640242180120</v>
      </c>
      <c r="E580" s="39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409" t="s">
        <v>789</v>
      </c>
      <c r="Q580" s="392"/>
      <c r="R580" s="392"/>
      <c r="S580" s="392"/>
      <c r="T580" s="39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390">
        <v>4640242180137</v>
      </c>
      <c r="E581" s="39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410" t="s">
        <v>792</v>
      </c>
      <c r="Q581" s="392"/>
      <c r="R581" s="392"/>
      <c r="S581" s="392"/>
      <c r="T581" s="39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390">
        <v>4640242180137</v>
      </c>
      <c r="E582" s="390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411" t="s">
        <v>794</v>
      </c>
      <c r="Q582" s="392"/>
      <c r="R582" s="392"/>
      <c r="S582" s="392"/>
      <c r="T582" s="393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397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8"/>
      <c r="P583" s="394" t="s">
        <v>43</v>
      </c>
      <c r="Q583" s="395"/>
      <c r="R583" s="395"/>
      <c r="S583" s="395"/>
      <c r="T583" s="395"/>
      <c r="U583" s="395"/>
      <c r="V583" s="396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8"/>
      <c r="P584" s="394" t="s">
        <v>43</v>
      </c>
      <c r="Q584" s="395"/>
      <c r="R584" s="395"/>
      <c r="S584" s="395"/>
      <c r="T584" s="395"/>
      <c r="U584" s="395"/>
      <c r="V584" s="396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12" t="s">
        <v>795</v>
      </c>
      <c r="B585" s="412"/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X585" s="412"/>
      <c r="Y585" s="412"/>
      <c r="Z585" s="412"/>
      <c r="AA585" s="63"/>
      <c r="AB585" s="63"/>
      <c r="AC585" s="63"/>
    </row>
    <row r="586" spans="1:68" ht="14.25" customHeight="1" x14ac:dyDescent="0.25">
      <c r="A586" s="389" t="s">
        <v>123</v>
      </c>
      <c r="B586" s="389"/>
      <c r="C586" s="389"/>
      <c r="D586" s="389"/>
      <c r="E586" s="389"/>
      <c r="F586" s="389"/>
      <c r="G586" s="389"/>
      <c r="H586" s="389"/>
      <c r="I586" s="389"/>
      <c r="J586" s="389"/>
      <c r="K586" s="389"/>
      <c r="L586" s="389"/>
      <c r="M586" s="389"/>
      <c r="N586" s="389"/>
      <c r="O586" s="389"/>
      <c r="P586" s="389"/>
      <c r="Q586" s="389"/>
      <c r="R586" s="389"/>
      <c r="S586" s="389"/>
      <c r="T586" s="389"/>
      <c r="U586" s="389"/>
      <c r="V586" s="389"/>
      <c r="W586" s="389"/>
      <c r="X586" s="389"/>
      <c r="Y586" s="389"/>
      <c r="Z586" s="389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390">
        <v>4640242180045</v>
      </c>
      <c r="E587" s="39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404" t="s">
        <v>798</v>
      </c>
      <c r="Q587" s="392"/>
      <c r="R587" s="392"/>
      <c r="S587" s="392"/>
      <c r="T587" s="39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390">
        <v>4640242180601</v>
      </c>
      <c r="E588" s="390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405" t="s">
        <v>801</v>
      </c>
      <c r="Q588" s="392"/>
      <c r="R588" s="392"/>
      <c r="S588" s="392"/>
      <c r="T588" s="393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397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8"/>
      <c r="P589" s="394" t="s">
        <v>43</v>
      </c>
      <c r="Q589" s="395"/>
      <c r="R589" s="395"/>
      <c r="S589" s="395"/>
      <c r="T589" s="395"/>
      <c r="U589" s="395"/>
      <c r="V589" s="396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8"/>
      <c r="P590" s="394" t="s">
        <v>43</v>
      </c>
      <c r="Q590" s="395"/>
      <c r="R590" s="395"/>
      <c r="S590" s="395"/>
      <c r="T590" s="395"/>
      <c r="U590" s="395"/>
      <c r="V590" s="396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389" t="s">
        <v>164</v>
      </c>
      <c r="B591" s="389"/>
      <c r="C591" s="389"/>
      <c r="D591" s="389"/>
      <c r="E591" s="389"/>
      <c r="F591" s="389"/>
      <c r="G591" s="389"/>
      <c r="H591" s="389"/>
      <c r="I591" s="389"/>
      <c r="J591" s="389"/>
      <c r="K591" s="389"/>
      <c r="L591" s="389"/>
      <c r="M591" s="389"/>
      <c r="N591" s="389"/>
      <c r="O591" s="389"/>
      <c r="P591" s="389"/>
      <c r="Q591" s="389"/>
      <c r="R591" s="389"/>
      <c r="S591" s="389"/>
      <c r="T591" s="389"/>
      <c r="U591" s="389"/>
      <c r="V591" s="389"/>
      <c r="W591" s="389"/>
      <c r="X591" s="389"/>
      <c r="Y591" s="389"/>
      <c r="Z591" s="389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390">
        <v>4640242180090</v>
      </c>
      <c r="E592" s="390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406" t="s">
        <v>804</v>
      </c>
      <c r="Q592" s="392"/>
      <c r="R592" s="392"/>
      <c r="S592" s="392"/>
      <c r="T592" s="393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8"/>
      <c r="P593" s="394" t="s">
        <v>43</v>
      </c>
      <c r="Q593" s="395"/>
      <c r="R593" s="395"/>
      <c r="S593" s="395"/>
      <c r="T593" s="395"/>
      <c r="U593" s="395"/>
      <c r="V593" s="396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8"/>
      <c r="P594" s="394" t="s">
        <v>43</v>
      </c>
      <c r="Q594" s="395"/>
      <c r="R594" s="395"/>
      <c r="S594" s="395"/>
      <c r="T594" s="395"/>
      <c r="U594" s="395"/>
      <c r="V594" s="396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389" t="s">
        <v>79</v>
      </c>
      <c r="B595" s="389"/>
      <c r="C595" s="389"/>
      <c r="D595" s="389"/>
      <c r="E595" s="389"/>
      <c r="F595" s="389"/>
      <c r="G595" s="389"/>
      <c r="H595" s="389"/>
      <c r="I595" s="389"/>
      <c r="J595" s="389"/>
      <c r="K595" s="389"/>
      <c r="L595" s="389"/>
      <c r="M595" s="389"/>
      <c r="N595" s="389"/>
      <c r="O595" s="389"/>
      <c r="P595" s="389"/>
      <c r="Q595" s="389"/>
      <c r="R595" s="389"/>
      <c r="S595" s="389"/>
      <c r="T595" s="389"/>
      <c r="U595" s="389"/>
      <c r="V595" s="389"/>
      <c r="W595" s="389"/>
      <c r="X595" s="389"/>
      <c r="Y595" s="389"/>
      <c r="Z595" s="389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390">
        <v>4640242180076</v>
      </c>
      <c r="E596" s="390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407" t="s">
        <v>807</v>
      </c>
      <c r="Q596" s="392"/>
      <c r="R596" s="392"/>
      <c r="S596" s="392"/>
      <c r="T596" s="393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397"/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8"/>
      <c r="P597" s="394" t="s">
        <v>43</v>
      </c>
      <c r="Q597" s="395"/>
      <c r="R597" s="395"/>
      <c r="S597" s="395"/>
      <c r="T597" s="395"/>
      <c r="U597" s="395"/>
      <c r="V597" s="396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397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8"/>
      <c r="P598" s="394" t="s">
        <v>43</v>
      </c>
      <c r="Q598" s="395"/>
      <c r="R598" s="395"/>
      <c r="S598" s="395"/>
      <c r="T598" s="395"/>
      <c r="U598" s="395"/>
      <c r="V598" s="396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389" t="s">
        <v>84</v>
      </c>
      <c r="B599" s="389"/>
      <c r="C599" s="389"/>
      <c r="D599" s="389"/>
      <c r="E599" s="389"/>
      <c r="F599" s="389"/>
      <c r="G599" s="389"/>
      <c r="H599" s="389"/>
      <c r="I599" s="389"/>
      <c r="J599" s="389"/>
      <c r="K599" s="389"/>
      <c r="L599" s="389"/>
      <c r="M599" s="389"/>
      <c r="N599" s="389"/>
      <c r="O599" s="389"/>
      <c r="P599" s="389"/>
      <c r="Q599" s="389"/>
      <c r="R599" s="389"/>
      <c r="S599" s="389"/>
      <c r="T599" s="389"/>
      <c r="U599" s="389"/>
      <c r="V599" s="389"/>
      <c r="W599" s="389"/>
      <c r="X599" s="389"/>
      <c r="Y599" s="389"/>
      <c r="Z599" s="389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390">
        <v>4640242180106</v>
      </c>
      <c r="E600" s="390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391" t="s">
        <v>810</v>
      </c>
      <c r="Q600" s="392"/>
      <c r="R600" s="392"/>
      <c r="S600" s="392"/>
      <c r="T600" s="393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397"/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8"/>
      <c r="P601" s="394" t="s">
        <v>43</v>
      </c>
      <c r="Q601" s="395"/>
      <c r="R601" s="395"/>
      <c r="S601" s="395"/>
      <c r="T601" s="395"/>
      <c r="U601" s="395"/>
      <c r="V601" s="396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397"/>
      <c r="B602" s="397"/>
      <c r="C602" s="397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8"/>
      <c r="P602" s="394" t="s">
        <v>43</v>
      </c>
      <c r="Q602" s="395"/>
      <c r="R602" s="395"/>
      <c r="S602" s="395"/>
      <c r="T602" s="395"/>
      <c r="U602" s="395"/>
      <c r="V602" s="396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397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402"/>
      <c r="P603" s="399" t="s">
        <v>36</v>
      </c>
      <c r="Q603" s="400"/>
      <c r="R603" s="400"/>
      <c r="S603" s="400"/>
      <c r="T603" s="400"/>
      <c r="U603" s="400"/>
      <c r="V603" s="401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18011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18166.580000000002</v>
      </c>
      <c r="Z603" s="41"/>
      <c r="AA603" s="65"/>
      <c r="AB603" s="65"/>
      <c r="AC603" s="65"/>
    </row>
    <row r="604" spans="1:68" x14ac:dyDescent="0.2">
      <c r="A604" s="397"/>
      <c r="B604" s="397"/>
      <c r="C604" s="397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402"/>
      <c r="P604" s="399" t="s">
        <v>37</v>
      </c>
      <c r="Q604" s="400"/>
      <c r="R604" s="400"/>
      <c r="S604" s="400"/>
      <c r="T604" s="400"/>
      <c r="U604" s="400"/>
      <c r="V604" s="401"/>
      <c r="W604" s="41" t="s">
        <v>0</v>
      </c>
      <c r="X604" s="42">
        <f>IFERROR(SUM(BM22:BM600),"0")</f>
        <v>18987.357139755652</v>
      </c>
      <c r="Y604" s="42">
        <f>IFERROR(SUM(BN22:BN600),"0")</f>
        <v>19152.170000000006</v>
      </c>
      <c r="Z604" s="41"/>
      <c r="AA604" s="65"/>
      <c r="AB604" s="65"/>
      <c r="AC604" s="65"/>
    </row>
    <row r="605" spans="1:68" x14ac:dyDescent="0.2">
      <c r="A605" s="397"/>
      <c r="B605" s="397"/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402"/>
      <c r="P605" s="399" t="s">
        <v>38</v>
      </c>
      <c r="Q605" s="400"/>
      <c r="R605" s="400"/>
      <c r="S605" s="400"/>
      <c r="T605" s="400"/>
      <c r="U605" s="400"/>
      <c r="V605" s="401"/>
      <c r="W605" s="41" t="s">
        <v>23</v>
      </c>
      <c r="X605" s="43">
        <f>ROUNDUP(SUM(BO22:BO600),0)</f>
        <v>33</v>
      </c>
      <c r="Y605" s="43">
        <f>ROUNDUP(SUM(BP22:BP600),0)</f>
        <v>33</v>
      </c>
      <c r="Z605" s="41"/>
      <c r="AA605" s="65"/>
      <c r="AB605" s="65"/>
      <c r="AC605" s="65"/>
    </row>
    <row r="606" spans="1:68" x14ac:dyDescent="0.2">
      <c r="A606" s="397"/>
      <c r="B606" s="397"/>
      <c r="C606" s="397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402"/>
      <c r="P606" s="399" t="s">
        <v>39</v>
      </c>
      <c r="Q606" s="400"/>
      <c r="R606" s="400"/>
      <c r="S606" s="400"/>
      <c r="T606" s="400"/>
      <c r="U606" s="400"/>
      <c r="V606" s="401"/>
      <c r="W606" s="41" t="s">
        <v>0</v>
      </c>
      <c r="X606" s="42">
        <f>GrossWeightTotal+PalletQtyTotal*25</f>
        <v>19812.357139755652</v>
      </c>
      <c r="Y606" s="42">
        <f>GrossWeightTotalR+PalletQtyTotalR*25</f>
        <v>19977.170000000006</v>
      </c>
      <c r="Z606" s="41"/>
      <c r="AA606" s="65"/>
      <c r="AB606" s="65"/>
      <c r="AC606" s="65"/>
    </row>
    <row r="607" spans="1:68" x14ac:dyDescent="0.2">
      <c r="A607" s="397"/>
      <c r="B607" s="397"/>
      <c r="C607" s="397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402"/>
      <c r="P607" s="399" t="s">
        <v>40</v>
      </c>
      <c r="Q607" s="400"/>
      <c r="R607" s="400"/>
      <c r="S607" s="400"/>
      <c r="T607" s="400"/>
      <c r="U607" s="400"/>
      <c r="V607" s="401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2455.1598984735278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2478</v>
      </c>
      <c r="Z607" s="41"/>
      <c r="AA607" s="65"/>
      <c r="AB607" s="65"/>
      <c r="AC607" s="65"/>
    </row>
    <row r="608" spans="1:68" ht="14.25" x14ac:dyDescent="0.2">
      <c r="A608" s="397"/>
      <c r="B608" s="397"/>
      <c r="C608" s="397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402"/>
      <c r="P608" s="399" t="s">
        <v>41</v>
      </c>
      <c r="Q608" s="400"/>
      <c r="R608" s="400"/>
      <c r="S608" s="400"/>
      <c r="T608" s="400"/>
      <c r="U608" s="400"/>
      <c r="V608" s="401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38.080989999999993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386" t="s">
        <v>121</v>
      </c>
      <c r="D610" s="386" t="s">
        <v>121</v>
      </c>
      <c r="E610" s="386" t="s">
        <v>121</v>
      </c>
      <c r="F610" s="386" t="s">
        <v>121</v>
      </c>
      <c r="G610" s="386" t="s">
        <v>121</v>
      </c>
      <c r="H610" s="386" t="s">
        <v>121</v>
      </c>
      <c r="I610" s="386" t="s">
        <v>280</v>
      </c>
      <c r="J610" s="386" t="s">
        <v>280</v>
      </c>
      <c r="K610" s="386" t="s">
        <v>280</v>
      </c>
      <c r="L610" s="403"/>
      <c r="M610" s="386" t="s">
        <v>280</v>
      </c>
      <c r="N610" s="403"/>
      <c r="O610" s="386" t="s">
        <v>280</v>
      </c>
      <c r="P610" s="386" t="s">
        <v>280</v>
      </c>
      <c r="Q610" s="386" t="s">
        <v>280</v>
      </c>
      <c r="R610" s="386" t="s">
        <v>280</v>
      </c>
      <c r="S610" s="386" t="s">
        <v>280</v>
      </c>
      <c r="T610" s="386" t="s">
        <v>280</v>
      </c>
      <c r="U610" s="386" t="s">
        <v>280</v>
      </c>
      <c r="V610" s="386" t="s">
        <v>280</v>
      </c>
      <c r="W610" s="386" t="s">
        <v>524</v>
      </c>
      <c r="X610" s="386" t="s">
        <v>524</v>
      </c>
      <c r="Y610" s="386" t="s">
        <v>579</v>
      </c>
      <c r="Z610" s="386" t="s">
        <v>579</v>
      </c>
      <c r="AA610" s="386" t="s">
        <v>579</v>
      </c>
      <c r="AB610" s="386" t="s">
        <v>579</v>
      </c>
      <c r="AC610" s="78" t="s">
        <v>683</v>
      </c>
      <c r="AD610" s="386" t="s">
        <v>727</v>
      </c>
      <c r="AE610" s="386" t="s">
        <v>727</v>
      </c>
      <c r="AF610" s="1"/>
    </row>
    <row r="611" spans="1:32" ht="14.25" customHeight="1" thickTop="1" x14ac:dyDescent="0.2">
      <c r="A611" s="387" t="s">
        <v>10</v>
      </c>
      <c r="B611" s="386" t="s">
        <v>78</v>
      </c>
      <c r="C611" s="386" t="s">
        <v>122</v>
      </c>
      <c r="D611" s="386" t="s">
        <v>144</v>
      </c>
      <c r="E611" s="386" t="s">
        <v>200</v>
      </c>
      <c r="F611" s="386" t="s">
        <v>217</v>
      </c>
      <c r="G611" s="386" t="s">
        <v>248</v>
      </c>
      <c r="H611" s="386" t="s">
        <v>121</v>
      </c>
      <c r="I611" s="386" t="s">
        <v>281</v>
      </c>
      <c r="J611" s="386" t="s">
        <v>298</v>
      </c>
      <c r="K611" s="386" t="s">
        <v>364</v>
      </c>
      <c r="L611" s="1"/>
      <c r="M611" s="386" t="s">
        <v>381</v>
      </c>
      <c r="N611" s="1"/>
      <c r="O611" s="386" t="s">
        <v>399</v>
      </c>
      <c r="P611" s="386" t="s">
        <v>415</v>
      </c>
      <c r="Q611" s="386" t="s">
        <v>419</v>
      </c>
      <c r="R611" s="386" t="s">
        <v>428</v>
      </c>
      <c r="S611" s="386" t="s">
        <v>439</v>
      </c>
      <c r="T611" s="386" t="s">
        <v>442</v>
      </c>
      <c r="U611" s="386" t="s">
        <v>449</v>
      </c>
      <c r="V611" s="386" t="s">
        <v>515</v>
      </c>
      <c r="W611" s="386" t="s">
        <v>525</v>
      </c>
      <c r="X611" s="386" t="s">
        <v>553</v>
      </c>
      <c r="Y611" s="386" t="s">
        <v>580</v>
      </c>
      <c r="Z611" s="386" t="s">
        <v>640</v>
      </c>
      <c r="AA611" s="386" t="s">
        <v>667</v>
      </c>
      <c r="AB611" s="386" t="s">
        <v>674</v>
      </c>
      <c r="AC611" s="386" t="s">
        <v>683</v>
      </c>
      <c r="AD611" s="386" t="s">
        <v>727</v>
      </c>
      <c r="AE611" s="386" t="s">
        <v>795</v>
      </c>
      <c r="AF611" s="1"/>
    </row>
    <row r="612" spans="1:32" ht="13.5" thickBot="1" x14ac:dyDescent="0.25">
      <c r="A612" s="388"/>
      <c r="B612" s="386"/>
      <c r="C612" s="386"/>
      <c r="D612" s="386"/>
      <c r="E612" s="386"/>
      <c r="F612" s="386"/>
      <c r="G612" s="386"/>
      <c r="H612" s="386"/>
      <c r="I612" s="386"/>
      <c r="J612" s="386"/>
      <c r="K612" s="386"/>
      <c r="L612" s="1"/>
      <c r="M612" s="386"/>
      <c r="N612" s="1"/>
      <c r="O612" s="386"/>
      <c r="P612" s="386"/>
      <c r="Q612" s="386"/>
      <c r="R612" s="386"/>
      <c r="S612" s="386"/>
      <c r="T612" s="386"/>
      <c r="U612" s="386"/>
      <c r="V612" s="386"/>
      <c r="W612" s="386"/>
      <c r="X612" s="386"/>
      <c r="Y612" s="386"/>
      <c r="Z612" s="386"/>
      <c r="AA612" s="386"/>
      <c r="AB612" s="386"/>
      <c r="AC612" s="386"/>
      <c r="AD612" s="386"/>
      <c r="AE612" s="386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75.600000000000009</v>
      </c>
      <c r="E613" s="51">
        <f>IFERROR(Y104*1,"0")+IFERROR(Y105*1,"0")+IFERROR(Y106*1,"0")+IFERROR(Y110*1,"0")+IFERROR(Y111*1,"0")+IFERROR(Y112*1,"0")+IFERROR(Y113*1,"0")+IFERROR(Y114*1,"0")</f>
        <v>99.9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289.8</v>
      </c>
      <c r="G613" s="51">
        <f>IFERROR(Y148*1,"0")+IFERROR(Y149*1,"0")+IFERROR(Y153*1,"0")+IFERROR(Y154*1,"0")+IFERROR(Y158*1,"0")+IFERROR(Y159*1,"0")</f>
        <v>32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214.20000000000002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3242.6999999999994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2068.8000000000002</v>
      </c>
      <c r="V613" s="51">
        <f>IFERROR(Y357*1,"0")+IFERROR(Y361*1,"0")+IFERROR(Y362*1,"0")+IFERROR(Y363*1,"0")</f>
        <v>78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8747.4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524.1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226.8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382.2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1642.0800000000004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543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2024-08-13T07:59:14Z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