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8,24 Пушкарный\"/>
    </mc:Choice>
  </mc:AlternateContent>
  <xr:revisionPtr revIDLastSave="0" documentId="13_ncr:1_{1B985A81-5CFC-464E-8C11-B23B6670EA5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BP575" i="2" s="1"/>
  <c r="BO574" i="2"/>
  <c r="BM574" i="2"/>
  <c r="Y574" i="2"/>
  <c r="Y576" i="2" s="1"/>
  <c r="X572" i="2"/>
  <c r="X571" i="2"/>
  <c r="BO570" i="2"/>
  <c r="BM570" i="2"/>
  <c r="Y570" i="2"/>
  <c r="BO569" i="2"/>
  <c r="BM569" i="2"/>
  <c r="Y569" i="2"/>
  <c r="BP569" i="2" s="1"/>
  <c r="BO568" i="2"/>
  <c r="BM568" i="2"/>
  <c r="Y568" i="2"/>
  <c r="BP568" i="2" s="1"/>
  <c r="BO567" i="2"/>
  <c r="BM567" i="2"/>
  <c r="Y567" i="2"/>
  <c r="BP567" i="2" s="1"/>
  <c r="BO566" i="2"/>
  <c r="BM566" i="2"/>
  <c r="Y566" i="2"/>
  <c r="BP566" i="2" s="1"/>
  <c r="BO565" i="2"/>
  <c r="BM565" i="2"/>
  <c r="Y565" i="2"/>
  <c r="BP565" i="2" s="1"/>
  <c r="X563" i="2"/>
  <c r="X562" i="2"/>
  <c r="BO561" i="2"/>
  <c r="BM561" i="2"/>
  <c r="Y561" i="2"/>
  <c r="BP561" i="2" s="1"/>
  <c r="BO560" i="2"/>
  <c r="BM560" i="2"/>
  <c r="Y560" i="2"/>
  <c r="BP560" i="2" s="1"/>
  <c r="BO559" i="2"/>
  <c r="BN559" i="2"/>
  <c r="BM559" i="2"/>
  <c r="Z559" i="2"/>
  <c r="Y559" i="2"/>
  <c r="BP559" i="2" s="1"/>
  <c r="BO558" i="2"/>
  <c r="BM558" i="2"/>
  <c r="Y558" i="2"/>
  <c r="BP558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Y543" i="2"/>
  <c r="X543" i="2"/>
  <c r="BP542" i="2"/>
  <c r="BO542" i="2"/>
  <c r="BM542" i="2"/>
  <c r="Y542" i="2"/>
  <c r="Y544" i="2" s="1"/>
  <c r="P542" i="2"/>
  <c r="X540" i="2"/>
  <c r="X539" i="2"/>
  <c r="BO538" i="2"/>
  <c r="BM538" i="2"/>
  <c r="Y538" i="2"/>
  <c r="P538" i="2"/>
  <c r="BO537" i="2"/>
  <c r="BM537" i="2"/>
  <c r="Y537" i="2"/>
  <c r="BP537" i="2" s="1"/>
  <c r="P537" i="2"/>
  <c r="BO536" i="2"/>
  <c r="BM536" i="2"/>
  <c r="Y536" i="2"/>
  <c r="Y540" i="2" s="1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Z528" i="2"/>
  <c r="Y528" i="2"/>
  <c r="BN528" i="2" s="1"/>
  <c r="P528" i="2"/>
  <c r="BO527" i="2"/>
  <c r="BM527" i="2"/>
  <c r="Y527" i="2"/>
  <c r="P527" i="2"/>
  <c r="X525" i="2"/>
  <c r="X524" i="2"/>
  <c r="BO523" i="2"/>
  <c r="BM523" i="2"/>
  <c r="Y523" i="2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P517" i="2"/>
  <c r="BO516" i="2"/>
  <c r="BM516" i="2"/>
  <c r="Y516" i="2"/>
  <c r="P516" i="2"/>
  <c r="BO515" i="2"/>
  <c r="BM515" i="2"/>
  <c r="Y515" i="2"/>
  <c r="BN515" i="2" s="1"/>
  <c r="P515" i="2"/>
  <c r="BP514" i="2"/>
  <c r="BO514" i="2"/>
  <c r="BM514" i="2"/>
  <c r="Y514" i="2"/>
  <c r="BN514" i="2" s="1"/>
  <c r="P514" i="2"/>
  <c r="BO513" i="2"/>
  <c r="BM513" i="2"/>
  <c r="Y513" i="2"/>
  <c r="BP513" i="2" s="1"/>
  <c r="P513" i="2"/>
  <c r="BO512" i="2"/>
  <c r="BM512" i="2"/>
  <c r="Y512" i="2"/>
  <c r="P512" i="2"/>
  <c r="BO511" i="2"/>
  <c r="BM511" i="2"/>
  <c r="Y511" i="2"/>
  <c r="BO510" i="2"/>
  <c r="BM510" i="2"/>
  <c r="Y510" i="2"/>
  <c r="P510" i="2"/>
  <c r="X506" i="2"/>
  <c r="X505" i="2"/>
  <c r="BO504" i="2"/>
  <c r="BM504" i="2"/>
  <c r="Y504" i="2"/>
  <c r="X502" i="2"/>
  <c r="X501" i="2"/>
  <c r="BO500" i="2"/>
  <c r="BM500" i="2"/>
  <c r="Y500" i="2"/>
  <c r="P500" i="2"/>
  <c r="BO499" i="2"/>
  <c r="BM499" i="2"/>
  <c r="Y499" i="2"/>
  <c r="Z499" i="2" s="1"/>
  <c r="X496" i="2"/>
  <c r="X495" i="2"/>
  <c r="BO494" i="2"/>
  <c r="BM494" i="2"/>
  <c r="Y494" i="2"/>
  <c r="P494" i="2"/>
  <c r="BO493" i="2"/>
  <c r="BM493" i="2"/>
  <c r="Y493" i="2"/>
  <c r="P493" i="2"/>
  <c r="BO492" i="2"/>
  <c r="BM492" i="2"/>
  <c r="Y492" i="2"/>
  <c r="P492" i="2"/>
  <c r="X489" i="2"/>
  <c r="X488" i="2"/>
  <c r="BO487" i="2"/>
  <c r="BM487" i="2"/>
  <c r="Y487" i="2"/>
  <c r="P487" i="2"/>
  <c r="X485" i="2"/>
  <c r="X484" i="2"/>
  <c r="BO483" i="2"/>
  <c r="BM483" i="2"/>
  <c r="Y483" i="2"/>
  <c r="Y484" i="2" s="1"/>
  <c r="P483" i="2"/>
  <c r="X481" i="2"/>
  <c r="X480" i="2"/>
  <c r="BP479" i="2"/>
  <c r="BO479" i="2"/>
  <c r="BN479" i="2"/>
  <c r="BM479" i="2"/>
  <c r="Z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N473" i="2" s="1"/>
  <c r="BO472" i="2"/>
  <c r="BM472" i="2"/>
  <c r="Z472" i="2"/>
  <c r="Y472" i="2"/>
  <c r="BN472" i="2" s="1"/>
  <c r="BP471" i="2"/>
  <c r="BO471" i="2"/>
  <c r="BM471" i="2"/>
  <c r="Y471" i="2"/>
  <c r="BN471" i="2" s="1"/>
  <c r="BO470" i="2"/>
  <c r="BM470" i="2"/>
  <c r="Y470" i="2"/>
  <c r="P470" i="2"/>
  <c r="BO469" i="2"/>
  <c r="BM469" i="2"/>
  <c r="Y469" i="2"/>
  <c r="X467" i="2"/>
  <c r="Y466" i="2"/>
  <c r="X466" i="2"/>
  <c r="BP465" i="2"/>
  <c r="BO465" i="2"/>
  <c r="BM465" i="2"/>
  <c r="Y465" i="2"/>
  <c r="Y467" i="2" s="1"/>
  <c r="X462" i="2"/>
  <c r="X461" i="2"/>
  <c r="BO460" i="2"/>
  <c r="BM460" i="2"/>
  <c r="Y460" i="2"/>
  <c r="BP460" i="2" s="1"/>
  <c r="P460" i="2"/>
  <c r="BO459" i="2"/>
  <c r="BM459" i="2"/>
  <c r="Z459" i="2"/>
  <c r="Y459" i="2"/>
  <c r="BN459" i="2" s="1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BO446" i="2"/>
  <c r="BM446" i="2"/>
  <c r="Y446" i="2"/>
  <c r="Z446" i="2" s="1"/>
  <c r="BO445" i="2"/>
  <c r="BM445" i="2"/>
  <c r="Y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BP438" i="2" s="1"/>
  <c r="BO437" i="2"/>
  <c r="BM437" i="2"/>
  <c r="Z437" i="2"/>
  <c r="Y437" i="2"/>
  <c r="BN437" i="2" s="1"/>
  <c r="P437" i="2"/>
  <c r="BO436" i="2"/>
  <c r="BN436" i="2"/>
  <c r="BM436" i="2"/>
  <c r="Z436" i="2"/>
  <c r="Y436" i="2"/>
  <c r="BP436" i="2" s="1"/>
  <c r="BP435" i="2"/>
  <c r="BO435" i="2"/>
  <c r="BN435" i="2"/>
  <c r="BM435" i="2"/>
  <c r="Z435" i="2"/>
  <c r="Y435" i="2"/>
  <c r="P435" i="2"/>
  <c r="BO434" i="2"/>
  <c r="BM434" i="2"/>
  <c r="Y434" i="2"/>
  <c r="BP434" i="2" s="1"/>
  <c r="BO433" i="2"/>
  <c r="BM433" i="2"/>
  <c r="Y433" i="2"/>
  <c r="BO432" i="2"/>
  <c r="BM432" i="2"/>
  <c r="Y432" i="2"/>
  <c r="BO431" i="2"/>
  <c r="BM431" i="2"/>
  <c r="Y431" i="2"/>
  <c r="BN431" i="2" s="1"/>
  <c r="BO430" i="2"/>
  <c r="BM430" i="2"/>
  <c r="Y430" i="2"/>
  <c r="BP430" i="2" s="1"/>
  <c r="BO429" i="2"/>
  <c r="BM429" i="2"/>
  <c r="Y429" i="2"/>
  <c r="X427" i="2"/>
  <c r="Y426" i="2"/>
  <c r="X426" i="2"/>
  <c r="BP425" i="2"/>
  <c r="BO425" i="2"/>
  <c r="BN425" i="2"/>
  <c r="BM425" i="2"/>
  <c r="Z425" i="2"/>
  <c r="Z426" i="2" s="1"/>
  <c r="Y425" i="2"/>
  <c r="Y427" i="2" s="1"/>
  <c r="P425" i="2"/>
  <c r="X421" i="2"/>
  <c r="Y420" i="2"/>
  <c r="X420" i="2"/>
  <c r="BP419" i="2"/>
  <c r="BO419" i="2"/>
  <c r="BN419" i="2"/>
  <c r="BM419" i="2"/>
  <c r="Z419" i="2"/>
  <c r="Z420" i="2" s="1"/>
  <c r="Y419" i="2"/>
  <c r="Y421" i="2" s="1"/>
  <c r="P419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P406" i="2"/>
  <c r="BO406" i="2"/>
  <c r="BM406" i="2"/>
  <c r="Y406" i="2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Z393" i="2" s="1"/>
  <c r="P393" i="2"/>
  <c r="BO392" i="2"/>
  <c r="BM392" i="2"/>
  <c r="Y392" i="2"/>
  <c r="P392" i="2"/>
  <c r="X390" i="2"/>
  <c r="X389" i="2"/>
  <c r="BO388" i="2"/>
  <c r="BM388" i="2"/>
  <c r="Y388" i="2"/>
  <c r="BP388" i="2" s="1"/>
  <c r="P388" i="2"/>
  <c r="BO387" i="2"/>
  <c r="BM387" i="2"/>
  <c r="Y387" i="2"/>
  <c r="P387" i="2"/>
  <c r="BO386" i="2"/>
  <c r="BM386" i="2"/>
  <c r="Z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P369" i="2"/>
  <c r="BO369" i="2"/>
  <c r="BM369" i="2"/>
  <c r="Y369" i="2"/>
  <c r="P369" i="2"/>
  <c r="X365" i="2"/>
  <c r="X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P361" i="2"/>
  <c r="X359" i="2"/>
  <c r="X358" i="2"/>
  <c r="BO357" i="2"/>
  <c r="BM357" i="2"/>
  <c r="Z357" i="2"/>
  <c r="Z358" i="2" s="1"/>
  <c r="Y357" i="2"/>
  <c r="BN357" i="2" s="1"/>
  <c r="P357" i="2"/>
  <c r="X354" i="2"/>
  <c r="X353" i="2"/>
  <c r="BO352" i="2"/>
  <c r="BM352" i="2"/>
  <c r="Y352" i="2"/>
  <c r="P352" i="2"/>
  <c r="BO351" i="2"/>
  <c r="BM351" i="2"/>
  <c r="Z351" i="2"/>
  <c r="Y351" i="2"/>
  <c r="BN351" i="2" s="1"/>
  <c r="P351" i="2"/>
  <c r="BO350" i="2"/>
  <c r="BN350" i="2"/>
  <c r="BM350" i="2"/>
  <c r="Z350" i="2"/>
  <c r="Y350" i="2"/>
  <c r="BP350" i="2" s="1"/>
  <c r="P350" i="2"/>
  <c r="X348" i="2"/>
  <c r="X347" i="2"/>
  <c r="BO346" i="2"/>
  <c r="BN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X335" i="2"/>
  <c r="X334" i="2"/>
  <c r="BO333" i="2"/>
  <c r="BM333" i="2"/>
  <c r="Y333" i="2"/>
  <c r="Z333" i="2" s="1"/>
  <c r="P333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Y316" i="2"/>
  <c r="P316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BO313" i="2"/>
  <c r="BM313" i="2"/>
  <c r="Y313" i="2"/>
  <c r="BP313" i="2" s="1"/>
  <c r="BO312" i="2"/>
  <c r="BN312" i="2"/>
  <c r="BM312" i="2"/>
  <c r="Z312" i="2"/>
  <c r="Y312" i="2"/>
  <c r="BP312" i="2" s="1"/>
  <c r="BO311" i="2"/>
  <c r="BM311" i="2"/>
  <c r="Y311" i="2"/>
  <c r="X308" i="2"/>
  <c r="X307" i="2"/>
  <c r="BO306" i="2"/>
  <c r="BM306" i="2"/>
  <c r="Y306" i="2"/>
  <c r="BN306" i="2" s="1"/>
  <c r="P306" i="2"/>
  <c r="BO305" i="2"/>
  <c r="BM305" i="2"/>
  <c r="Y305" i="2"/>
  <c r="P305" i="2"/>
  <c r="X303" i="2"/>
  <c r="X302" i="2"/>
  <c r="BO301" i="2"/>
  <c r="BM301" i="2"/>
  <c r="Y301" i="2"/>
  <c r="P301" i="2"/>
  <c r="X298" i="2"/>
  <c r="X297" i="2"/>
  <c r="BO296" i="2"/>
  <c r="BN296" i="2"/>
  <c r="BM296" i="2"/>
  <c r="Z296" i="2"/>
  <c r="Z297" i="2" s="1"/>
  <c r="Y296" i="2"/>
  <c r="S613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Y290" i="2"/>
  <c r="P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Z269" i="2" s="1"/>
  <c r="BO268" i="2"/>
  <c r="BM268" i="2"/>
  <c r="Y268" i="2"/>
  <c r="BP268" i="2" s="1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P261" i="2"/>
  <c r="BO260" i="2"/>
  <c r="BM260" i="2"/>
  <c r="Y260" i="2"/>
  <c r="Z260" i="2" s="1"/>
  <c r="P260" i="2"/>
  <c r="BO259" i="2"/>
  <c r="BM259" i="2"/>
  <c r="Y259" i="2"/>
  <c r="BP259" i="2" s="1"/>
  <c r="BO258" i="2"/>
  <c r="BM258" i="2"/>
  <c r="Y258" i="2"/>
  <c r="BP258" i="2" s="1"/>
  <c r="P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X251" i="2"/>
  <c r="X250" i="2"/>
  <c r="BO249" i="2"/>
  <c r="BM249" i="2"/>
  <c r="Y249" i="2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BO245" i="2"/>
  <c r="BM245" i="2"/>
  <c r="Z245" i="2"/>
  <c r="Y245" i="2"/>
  <c r="BN245" i="2" s="1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X239" i="2"/>
  <c r="X238" i="2"/>
  <c r="BO237" i="2"/>
  <c r="BM237" i="2"/>
  <c r="Y237" i="2"/>
  <c r="BP237" i="2" s="1"/>
  <c r="BO236" i="2"/>
  <c r="BM236" i="2"/>
  <c r="Y236" i="2"/>
  <c r="BP236" i="2" s="1"/>
  <c r="BO235" i="2"/>
  <c r="BM235" i="2"/>
  <c r="Z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Y238" i="2" s="1"/>
  <c r="X231" i="2"/>
  <c r="X230" i="2"/>
  <c r="BO229" i="2"/>
  <c r="BM229" i="2"/>
  <c r="Y229" i="2"/>
  <c r="P229" i="2"/>
  <c r="BO228" i="2"/>
  <c r="BM228" i="2"/>
  <c r="Y228" i="2"/>
  <c r="Z228" i="2" s="1"/>
  <c r="BO227" i="2"/>
  <c r="BM227" i="2"/>
  <c r="Y227" i="2"/>
  <c r="BO226" i="2"/>
  <c r="BM226" i="2"/>
  <c r="Y226" i="2"/>
  <c r="Z226" i="2" s="1"/>
  <c r="BP225" i="2"/>
  <c r="BO225" i="2"/>
  <c r="BM225" i="2"/>
  <c r="Y225" i="2"/>
  <c r="BO224" i="2"/>
  <c r="BM224" i="2"/>
  <c r="Y224" i="2"/>
  <c r="Z224" i="2" s="1"/>
  <c r="BO223" i="2"/>
  <c r="BM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P199" i="2"/>
  <c r="BO198" i="2"/>
  <c r="BM198" i="2"/>
  <c r="Y198" i="2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N173" i="2"/>
  <c r="BM173" i="2"/>
  <c r="Z173" i="2"/>
  <c r="Y173" i="2"/>
  <c r="BP173" i="2" s="1"/>
  <c r="P173" i="2"/>
  <c r="BO172" i="2"/>
  <c r="BM172" i="2"/>
  <c r="Y172" i="2"/>
  <c r="BP172" i="2" s="1"/>
  <c r="P172" i="2"/>
  <c r="BO171" i="2"/>
  <c r="BM171" i="2"/>
  <c r="Z171" i="2"/>
  <c r="Y171" i="2"/>
  <c r="BN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Y168" i="2" s="1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Z154" i="2" s="1"/>
  <c r="P154" i="2"/>
  <c r="BO153" i="2"/>
  <c r="BM153" i="2"/>
  <c r="Z153" i="2"/>
  <c r="Z155" i="2" s="1"/>
  <c r="Y153" i="2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N138" i="2"/>
  <c r="BM138" i="2"/>
  <c r="Z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Z133" i="2" s="1"/>
  <c r="P133" i="2"/>
  <c r="X131" i="2"/>
  <c r="X130" i="2"/>
  <c r="BO129" i="2"/>
  <c r="BM129" i="2"/>
  <c r="Z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P105" i="2"/>
  <c r="BO105" i="2"/>
  <c r="BN105" i="2"/>
  <c r="BM105" i="2"/>
  <c r="Z105" i="2"/>
  <c r="Y105" i="2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N97" i="2"/>
  <c r="BM97" i="2"/>
  <c r="Z97" i="2"/>
  <c r="Y97" i="2"/>
  <c r="P97" i="2"/>
  <c r="X95" i="2"/>
  <c r="X94" i="2"/>
  <c r="BO93" i="2"/>
  <c r="BN93" i="2"/>
  <c r="BM93" i="2"/>
  <c r="Z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Z85" i="2"/>
  <c r="Y85" i="2"/>
  <c r="BP85" i="2" s="1"/>
  <c r="BO84" i="2"/>
  <c r="BM84" i="2"/>
  <c r="Y84" i="2"/>
  <c r="BN84" i="2" s="1"/>
  <c r="BO83" i="2"/>
  <c r="BM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Y62" i="2"/>
  <c r="BP62" i="2" s="1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Y23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N39" i="2" l="1"/>
  <c r="BN43" i="2"/>
  <c r="BN47" i="2"/>
  <c r="BN58" i="2"/>
  <c r="BN62" i="2"/>
  <c r="BN73" i="2"/>
  <c r="BN154" i="2"/>
  <c r="BN198" i="2"/>
  <c r="Z198" i="2"/>
  <c r="BP227" i="2"/>
  <c r="BN227" i="2"/>
  <c r="Z227" i="2"/>
  <c r="BN233" i="2"/>
  <c r="BN268" i="2"/>
  <c r="Y277" i="2"/>
  <c r="Y276" i="2"/>
  <c r="BP275" i="2"/>
  <c r="BP289" i="2"/>
  <c r="BN289" i="2"/>
  <c r="Z289" i="2"/>
  <c r="BP323" i="2"/>
  <c r="BN323" i="2"/>
  <c r="Z323" i="2"/>
  <c r="BN352" i="2"/>
  <c r="Z352" i="2"/>
  <c r="BP376" i="2"/>
  <c r="BN376" i="2"/>
  <c r="Z376" i="2"/>
  <c r="BP400" i="2"/>
  <c r="BN400" i="2"/>
  <c r="Z400" i="2"/>
  <c r="Y461" i="2"/>
  <c r="Z458" i="2"/>
  <c r="BP511" i="2"/>
  <c r="Z511" i="2"/>
  <c r="BN538" i="2"/>
  <c r="BP538" i="2"/>
  <c r="BP570" i="2"/>
  <c r="BN570" i="2"/>
  <c r="Z570" i="2"/>
  <c r="BN588" i="2"/>
  <c r="BP588" i="2"/>
  <c r="BN22" i="2"/>
  <c r="Y36" i="2"/>
  <c r="Y40" i="2"/>
  <c r="Y44" i="2"/>
  <c r="Y48" i="2"/>
  <c r="Y75" i="2"/>
  <c r="BN68" i="2"/>
  <c r="Z70" i="2"/>
  <c r="BN71" i="2"/>
  <c r="Z83" i="2"/>
  <c r="BN110" i="2"/>
  <c r="Z112" i="2"/>
  <c r="BN113" i="2"/>
  <c r="Z121" i="2"/>
  <c r="BN121" i="2"/>
  <c r="BN134" i="2"/>
  <c r="Z136" i="2"/>
  <c r="BN136" i="2"/>
  <c r="BN142" i="2"/>
  <c r="Z149" i="2"/>
  <c r="BP166" i="2"/>
  <c r="Z166" i="2"/>
  <c r="BP190" i="2"/>
  <c r="Z190" i="2"/>
  <c r="BP198" i="2"/>
  <c r="BP199" i="2"/>
  <c r="BN199" i="2"/>
  <c r="Z199" i="2"/>
  <c r="Y200" i="2"/>
  <c r="BN222" i="2"/>
  <c r="BN224" i="2"/>
  <c r="BN225" i="2"/>
  <c r="Z225" i="2"/>
  <c r="BP229" i="2"/>
  <c r="Z229" i="2"/>
  <c r="BN248" i="2"/>
  <c r="BP254" i="2"/>
  <c r="BN254" i="2"/>
  <c r="Z254" i="2"/>
  <c r="BP261" i="2"/>
  <c r="BN261" i="2"/>
  <c r="Z261" i="2"/>
  <c r="BN281" i="2"/>
  <c r="Z281" i="2"/>
  <c r="BN316" i="2"/>
  <c r="Z316" i="2"/>
  <c r="BP344" i="2"/>
  <c r="BN344" i="2"/>
  <c r="Z344" i="2"/>
  <c r="BN361" i="2"/>
  <c r="Z361" i="2"/>
  <c r="BN387" i="2"/>
  <c r="Z387" i="2"/>
  <c r="BP414" i="2"/>
  <c r="Z414" i="2"/>
  <c r="BP445" i="2"/>
  <c r="BN445" i="2"/>
  <c r="Z445" i="2"/>
  <c r="BP493" i="2"/>
  <c r="BN493" i="2"/>
  <c r="Z493" i="2"/>
  <c r="Y506" i="2"/>
  <c r="Y505" i="2"/>
  <c r="BP504" i="2"/>
  <c r="BN504" i="2"/>
  <c r="Z504" i="2"/>
  <c r="Z505" i="2" s="1"/>
  <c r="BP510" i="2"/>
  <c r="BN510" i="2"/>
  <c r="Z510" i="2"/>
  <c r="BP517" i="2"/>
  <c r="BN517" i="2"/>
  <c r="Z517" i="2"/>
  <c r="BN566" i="2"/>
  <c r="Y161" i="2"/>
  <c r="BN158" i="2"/>
  <c r="BP171" i="2"/>
  <c r="BN243" i="2"/>
  <c r="BN260" i="2"/>
  <c r="BN333" i="2"/>
  <c r="Y389" i="2"/>
  <c r="BN441" i="2"/>
  <c r="BP528" i="2"/>
  <c r="BN530" i="2"/>
  <c r="BN558" i="2"/>
  <c r="BN561" i="2"/>
  <c r="BN568" i="2"/>
  <c r="BN575" i="2"/>
  <c r="AE613" i="2"/>
  <c r="BN596" i="2"/>
  <c r="Z328" i="2"/>
  <c r="BP328" i="2"/>
  <c r="Z339" i="2"/>
  <c r="BP339" i="2"/>
  <c r="Z209" i="2"/>
  <c r="Z179" i="2"/>
  <c r="Y341" i="2"/>
  <c r="BN269" i="2"/>
  <c r="BP373" i="2"/>
  <c r="Y319" i="2"/>
  <c r="BN56" i="2"/>
  <c r="Y144" i="2"/>
  <c r="BP174" i="2"/>
  <c r="BP211" i="2"/>
  <c r="BP220" i="2"/>
  <c r="BP228" i="2"/>
  <c r="BP242" i="2"/>
  <c r="Y250" i="2"/>
  <c r="BP246" i="2"/>
  <c r="BP249" i="2"/>
  <c r="Z249" i="2"/>
  <c r="BP255" i="2"/>
  <c r="Z255" i="2"/>
  <c r="BN255" i="2"/>
  <c r="BP332" i="2"/>
  <c r="BN332" i="2"/>
  <c r="BP375" i="2"/>
  <c r="Z375" i="2"/>
  <c r="BN375" i="2"/>
  <c r="Y395" i="2"/>
  <c r="BN392" i="2"/>
  <c r="BP432" i="2"/>
  <c r="Z432" i="2"/>
  <c r="BN470" i="2"/>
  <c r="Z470" i="2"/>
  <c r="BP516" i="2"/>
  <c r="Z516" i="2"/>
  <c r="BN516" i="2"/>
  <c r="X603" i="2"/>
  <c r="Z29" i="2"/>
  <c r="BP29" i="2"/>
  <c r="Z55" i="2"/>
  <c r="Y65" i="2"/>
  <c r="Z69" i="2"/>
  <c r="BP69" i="2"/>
  <c r="Y89" i="2"/>
  <c r="Z111" i="2"/>
  <c r="BP111" i="2"/>
  <c r="BP123" i="2"/>
  <c r="BP127" i="2"/>
  <c r="Z165" i="2"/>
  <c r="BP165" i="2"/>
  <c r="Z174" i="2"/>
  <c r="BP178" i="2"/>
  <c r="BP189" i="2"/>
  <c r="Z191" i="2"/>
  <c r="Z208" i="2"/>
  <c r="Z219" i="2"/>
  <c r="Z220" i="2"/>
  <c r="Z223" i="2"/>
  <c r="BP223" i="2"/>
  <c r="BP226" i="2"/>
  <c r="Z234" i="2"/>
  <c r="BP234" i="2"/>
  <c r="Z236" i="2"/>
  <c r="Z237" i="2"/>
  <c r="Z242" i="2"/>
  <c r="Z246" i="2"/>
  <c r="BN258" i="2"/>
  <c r="Z258" i="2"/>
  <c r="Y308" i="2"/>
  <c r="Z305" i="2"/>
  <c r="BN305" i="2"/>
  <c r="BP345" i="2"/>
  <c r="Z345" i="2"/>
  <c r="BN345" i="2"/>
  <c r="BN382" i="2"/>
  <c r="Z382" i="2"/>
  <c r="BP399" i="2"/>
  <c r="Z399" i="2"/>
  <c r="BN399" i="2"/>
  <c r="Y417" i="2"/>
  <c r="BN412" i="2"/>
  <c r="BN440" i="2"/>
  <c r="Z440" i="2"/>
  <c r="Z444" i="2"/>
  <c r="BN444" i="2"/>
  <c r="Y488" i="2"/>
  <c r="BP487" i="2"/>
  <c r="Z487" i="2"/>
  <c r="Z488" i="2" s="1"/>
  <c r="BN487" i="2"/>
  <c r="BP500" i="2"/>
  <c r="Z500" i="2"/>
  <c r="Z501" i="2" s="1"/>
  <c r="BN500" i="2"/>
  <c r="BP523" i="2"/>
  <c r="Z523" i="2"/>
  <c r="Z22" i="2"/>
  <c r="Z23" i="2" s="1"/>
  <c r="BP22" i="2"/>
  <c r="BP31" i="2"/>
  <c r="BP33" i="2"/>
  <c r="BN35" i="2"/>
  <c r="Z56" i="2"/>
  <c r="BN57" i="2"/>
  <c r="Z58" i="2"/>
  <c r="Z62" i="2"/>
  <c r="Z71" i="2"/>
  <c r="Z73" i="2"/>
  <c r="Z87" i="2"/>
  <c r="Y100" i="2"/>
  <c r="E613" i="2"/>
  <c r="BN106" i="2"/>
  <c r="Z113" i="2"/>
  <c r="Y124" i="2"/>
  <c r="Y140" i="2"/>
  <c r="Z137" i="2"/>
  <c r="BP142" i="2"/>
  <c r="Y156" i="2"/>
  <c r="Y175" i="2"/>
  <c r="Z178" i="2"/>
  <c r="BN179" i="2"/>
  <c r="BP209" i="2"/>
  <c r="BN211" i="2"/>
  <c r="BP222" i="2"/>
  <c r="BP224" i="2"/>
  <c r="BN228" i="2"/>
  <c r="Z233" i="2"/>
  <c r="BP233" i="2"/>
  <c r="BN235" i="2"/>
  <c r="BP245" i="2"/>
  <c r="BP247" i="2"/>
  <c r="BN247" i="2"/>
  <c r="BP248" i="2"/>
  <c r="BP338" i="2"/>
  <c r="Z338" i="2"/>
  <c r="BN338" i="2"/>
  <c r="Z343" i="2"/>
  <c r="BN343" i="2"/>
  <c r="Z353" i="2"/>
  <c r="Z369" i="2"/>
  <c r="BN369" i="2"/>
  <c r="BN406" i="2"/>
  <c r="Z406" i="2"/>
  <c r="BP415" i="2"/>
  <c r="Z415" i="2"/>
  <c r="BN415" i="2"/>
  <c r="BN439" i="2"/>
  <c r="BP439" i="2"/>
  <c r="BP447" i="2"/>
  <c r="Z447" i="2"/>
  <c r="BN447" i="2"/>
  <c r="Y489" i="2"/>
  <c r="X607" i="2"/>
  <c r="Y37" i="2"/>
  <c r="Z31" i="2"/>
  <c r="Z33" i="2"/>
  <c r="Y64" i="2"/>
  <c r="BP70" i="2"/>
  <c r="BP112" i="2"/>
  <c r="Y115" i="2"/>
  <c r="BN123" i="2"/>
  <c r="BN127" i="2"/>
  <c r="BP134" i="2"/>
  <c r="BN135" i="2"/>
  <c r="BP154" i="2"/>
  <c r="Y160" i="2"/>
  <c r="BP158" i="2"/>
  <c r="Y195" i="2"/>
  <c r="BP187" i="2"/>
  <c r="BN189" i="2"/>
  <c r="BN191" i="2"/>
  <c r="J613" i="2"/>
  <c r="Y201" i="2"/>
  <c r="BN208" i="2"/>
  <c r="BN226" i="2"/>
  <c r="Y230" i="2"/>
  <c r="BN237" i="2"/>
  <c r="BP290" i="2"/>
  <c r="Z290" i="2"/>
  <c r="BN290" i="2"/>
  <c r="BP301" i="2"/>
  <c r="Z301" i="2"/>
  <c r="Z302" i="2" s="1"/>
  <c r="BN301" i="2"/>
  <c r="BN330" i="2"/>
  <c r="Z330" i="2"/>
  <c r="Z363" i="2"/>
  <c r="BN363" i="2"/>
  <c r="BP429" i="2"/>
  <c r="Z429" i="2"/>
  <c r="BN429" i="2"/>
  <c r="BP433" i="2"/>
  <c r="Z433" i="2"/>
  <c r="BN433" i="2"/>
  <c r="BN454" i="2"/>
  <c r="Z454" i="2"/>
  <c r="BP470" i="2"/>
  <c r="BP494" i="2"/>
  <c r="Z494" i="2"/>
  <c r="BN494" i="2"/>
  <c r="BP512" i="2"/>
  <c r="Z512" i="2"/>
  <c r="BN512" i="2"/>
  <c r="Y534" i="2"/>
  <c r="Y533" i="2"/>
  <c r="Z527" i="2"/>
  <c r="BP269" i="2"/>
  <c r="BP306" i="2"/>
  <c r="BP331" i="2"/>
  <c r="Y384" i="2"/>
  <c r="BP407" i="2"/>
  <c r="BP411" i="2"/>
  <c r="Y416" i="2"/>
  <c r="Y456" i="2"/>
  <c r="Y475" i="2"/>
  <c r="BP469" i="2"/>
  <c r="Y485" i="2"/>
  <c r="AA613" i="2"/>
  <c r="Y525" i="2"/>
  <c r="AD613" i="2"/>
  <c r="Z558" i="2"/>
  <c r="Z566" i="2"/>
  <c r="BN574" i="2"/>
  <c r="Z575" i="2"/>
  <c r="Y589" i="2"/>
  <c r="Z596" i="2"/>
  <c r="Z597" i="2" s="1"/>
  <c r="BP596" i="2"/>
  <c r="Z306" i="2"/>
  <c r="BP315" i="2"/>
  <c r="Y318" i="2"/>
  <c r="Z324" i="2"/>
  <c r="BP324" i="2"/>
  <c r="Z329" i="2"/>
  <c r="Z331" i="2"/>
  <c r="BP352" i="2"/>
  <c r="BP357" i="2"/>
  <c r="Y359" i="2"/>
  <c r="Z370" i="2"/>
  <c r="Z377" i="2"/>
  <c r="Z381" i="2"/>
  <c r="Z383" i="2" s="1"/>
  <c r="BP387" i="2"/>
  <c r="BN388" i="2"/>
  <c r="BN393" i="2"/>
  <c r="Z401" i="2"/>
  <c r="Z405" i="2"/>
  <c r="Z408" i="2" s="1"/>
  <c r="Z407" i="2"/>
  <c r="Z411" i="2"/>
  <c r="BN413" i="2"/>
  <c r="Z430" i="2"/>
  <c r="Z431" i="2"/>
  <c r="BP431" i="2"/>
  <c r="Z434" i="2"/>
  <c r="BP437" i="2"/>
  <c r="Z443" i="2"/>
  <c r="BP443" i="2"/>
  <c r="BP446" i="2"/>
  <c r="Z449" i="2"/>
  <c r="Z453" i="2"/>
  <c r="BP459" i="2"/>
  <c r="BN460" i="2"/>
  <c r="Z469" i="2"/>
  <c r="Z483" i="2"/>
  <c r="Z484" i="2" s="1"/>
  <c r="BP483" i="2"/>
  <c r="Z492" i="2"/>
  <c r="BP492" i="2"/>
  <c r="Y502" i="2"/>
  <c r="Y501" i="2"/>
  <c r="Z518" i="2"/>
  <c r="Z522" i="2"/>
  <c r="Z524" i="2" s="1"/>
  <c r="Z532" i="2"/>
  <c r="BP532" i="2"/>
  <c r="BN536" i="2"/>
  <c r="BN560" i="2"/>
  <c r="Z561" i="2"/>
  <c r="Z568" i="2"/>
  <c r="Y572" i="2"/>
  <c r="BP530" i="2"/>
  <c r="Y539" i="2"/>
  <c r="Y562" i="2"/>
  <c r="BP574" i="2"/>
  <c r="BP587" i="2"/>
  <c r="BN270" i="2"/>
  <c r="BP281" i="2"/>
  <c r="BP316" i="2"/>
  <c r="BN329" i="2"/>
  <c r="BP333" i="2"/>
  <c r="BP351" i="2"/>
  <c r="Y358" i="2"/>
  <c r="BP361" i="2"/>
  <c r="BN362" i="2"/>
  <c r="BN377" i="2"/>
  <c r="BN381" i="2"/>
  <c r="BP386" i="2"/>
  <c r="BP393" i="2"/>
  <c r="BN401" i="2"/>
  <c r="BN405" i="2"/>
  <c r="BP413" i="2"/>
  <c r="BN446" i="2"/>
  <c r="BN449" i="2"/>
  <c r="BN453" i="2"/>
  <c r="BP458" i="2"/>
  <c r="BP472" i="2"/>
  <c r="BP473" i="2"/>
  <c r="BN483" i="2"/>
  <c r="BN492" i="2"/>
  <c r="AC613" i="2"/>
  <c r="BN518" i="2"/>
  <c r="BN522" i="2"/>
  <c r="Z536" i="2"/>
  <c r="BP536" i="2"/>
  <c r="Z560" i="2"/>
  <c r="Y577" i="2"/>
  <c r="Z587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Z139" i="2" s="1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Z283" i="2" s="1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Z402" i="2" s="1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50" i="2" s="1"/>
  <c r="Z266" i="2"/>
  <c r="Z268" i="2"/>
  <c r="Z270" i="2"/>
  <c r="Y298" i="2"/>
  <c r="Y303" i="2"/>
  <c r="Z332" i="2"/>
  <c r="Z334" i="2" s="1"/>
  <c r="Y348" i="2"/>
  <c r="Z362" i="2"/>
  <c r="Z364" i="2" s="1"/>
  <c r="Y379" i="2"/>
  <c r="BN386" i="2"/>
  <c r="Z388" i="2"/>
  <c r="Z389" i="2" s="1"/>
  <c r="Z392" i="2"/>
  <c r="Z394" i="2" s="1"/>
  <c r="Z412" i="2"/>
  <c r="Z416" i="2" s="1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450" i="2" l="1"/>
  <c r="Z89" i="2"/>
  <c r="Z200" i="2"/>
  <c r="Z216" i="2"/>
  <c r="Z181" i="2"/>
  <c r="Z533" i="2"/>
  <c r="Z340" i="2"/>
  <c r="Y603" i="2"/>
  <c r="Z495" i="2"/>
  <c r="Z378" i="2"/>
  <c r="Z107" i="2"/>
  <c r="Z455" i="2"/>
  <c r="Z539" i="2"/>
  <c r="Z475" i="2"/>
  <c r="Y605" i="2"/>
  <c r="Z562" i="2"/>
  <c r="Z307" i="2"/>
  <c r="Z519" i="2"/>
  <c r="Y607" i="2"/>
  <c r="Y604" i="2"/>
  <c r="Z238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<sst xmlns="http://schemas.openxmlformats.org/spreadsheetml/2006/main" count="3838" uniqueCount="849">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</sst>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45516</v>
      </c>
      <c r="R5" s="393"/>
      <c r="T5" s="394" t="s">
        <v>3</v>
      </c>
      <c r="U5" s="395"/>
      <c r="V5" s="396" t="s">
        <v>813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826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Понедельник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3"/>
      <c r="AB19" s="53"/>
      <c r="AC19" s="53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3"/>
      <c r="AB20" s="63"/>
      <c r="AC20" s="63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1">
        <v>4680115885004</v>
      </c>
      <c r="E22" s="45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1">
        <v>4680115885912</v>
      </c>
      <c r="E26" s="45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60" t="s">
        <v>87</v>
      </c>
      <c r="Q26" s="453"/>
      <c r="R26" s="453"/>
      <c r="S26" s="453"/>
      <c r="T26" s="45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1">
        <v>4607091383881</v>
      </c>
      <c r="E27" s="45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1">
        <v>4607091388237</v>
      </c>
      <c r="E28" s="45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1">
        <v>4607091383935</v>
      </c>
      <c r="E29" s="45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1">
        <v>4607091383935</v>
      </c>
      <c r="E30" s="45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1">
        <v>4680115881990</v>
      </c>
      <c r="E31" s="45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5" t="s">
        <v>98</v>
      </c>
      <c r="Q31" s="453"/>
      <c r="R31" s="453"/>
      <c r="S31" s="453"/>
      <c r="T31" s="45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451">
        <v>4680115881853</v>
      </c>
      <c r="E32" s="45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6" t="s">
        <v>101</v>
      </c>
      <c r="Q32" s="453"/>
      <c r="R32" s="453"/>
      <c r="S32" s="453"/>
      <c r="T32" s="45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451">
        <v>4680115885905</v>
      </c>
      <c r="E33" s="451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7" t="s">
        <v>104</v>
      </c>
      <c r="Q33" s="453"/>
      <c r="R33" s="453"/>
      <c r="S33" s="453"/>
      <c r="T33" s="45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451">
        <v>4607091383911</v>
      </c>
      <c r="E34" s="45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451">
        <v>4607091388244</v>
      </c>
      <c r="E35" s="45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50" t="s">
        <v>109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451">
        <v>4607091388503</v>
      </c>
      <c r="E39" s="45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50" t="s">
        <v>114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451">
        <v>4607091388282</v>
      </c>
      <c r="E43" s="45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50" t="s">
        <v>118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451">
        <v>4607091389111</v>
      </c>
      <c r="E47" s="45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8" t="s">
        <v>121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3"/>
      <c r="AB50" s="53"/>
      <c r="AC50" s="53"/>
    </row>
    <row r="51" spans="1:68" ht="16.5" customHeight="1" x14ac:dyDescent="0.25">
      <c r="A51" s="449" t="s">
        <v>122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3"/>
      <c r="AB51" s="63"/>
      <c r="AC51" s="63"/>
    </row>
    <row r="52" spans="1:68" ht="14.25" customHeight="1" x14ac:dyDescent="0.25">
      <c r="A52" s="450" t="s">
        <v>123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451">
        <v>4607091385670</v>
      </c>
      <c r="E53" s="45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38" t="s">
        <v>48</v>
      </c>
      <c r="V53" s="38" t="s">
        <v>48</v>
      </c>
      <c r="W53" s="39" t="s">
        <v>0</v>
      </c>
      <c r="X53" s="57">
        <v>200</v>
      </c>
      <c r="Y53" s="54">
        <f t="shared" ref="Y53:Y58" si="6">IFERROR(IF(X53="",0,CEILING((X53/$H53),1)*$H53),"")</f>
        <v>205.20000000000002</v>
      </c>
      <c r="Z53" s="40">
        <f>IFERROR(IF(Y53=0,"",ROUNDUP(Y53/H53,0)*0.02175),"")</f>
        <v>0.41324999999999995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208.88888888888889</v>
      </c>
      <c r="BN53" s="76">
        <f t="shared" ref="BN53:BN58" si="8">IFERROR(Y53*I53/H53,"0")</f>
        <v>214.32</v>
      </c>
      <c r="BO53" s="76">
        <f t="shared" ref="BO53:BO58" si="9">IFERROR(1/J53*(X53/H53),"0")</f>
        <v>0.3306878306878307</v>
      </c>
      <c r="BP53" s="76">
        <f t="shared" ref="BP53:BP58" si="10">IFERROR(1/J53*(Y53/H53),"0")</f>
        <v>0.33928571428571425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451">
        <v>4607091385670</v>
      </c>
      <c r="E54" s="451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451">
        <v>4680115883956</v>
      </c>
      <c r="E55" s="451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451">
        <v>4607091385687</v>
      </c>
      <c r="E56" s="45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451">
        <v>4680115882539</v>
      </c>
      <c r="E57" s="451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451">
        <v>4680115883949</v>
      </c>
      <c r="E58" s="451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1" t="s">
        <v>42</v>
      </c>
      <c r="X59" s="42">
        <f>IFERROR(X53/H53,"0")+IFERROR(X54/H54,"0")+IFERROR(X55/H55,"0")+IFERROR(X56/H56,"0")+IFERROR(X57/H57,"0")+IFERROR(X58/H58,"0")</f>
        <v>48.518518518518519</v>
      </c>
      <c r="Y59" s="42">
        <f>IFERROR(Y53/H53,"0")+IFERROR(Y54/H54,"0")+IFERROR(Y55/H55,"0")+IFERROR(Y56/H56,"0")+IFERROR(Y57/H57,"0")+IFERROR(Y58/H58,"0")</f>
        <v>49</v>
      </c>
      <c r="Z59" s="42">
        <f>IFERROR(IF(Z53="",0,Z53),"0")+IFERROR(IF(Z54="",0,Z54),"0")+IFERROR(IF(Z55="",0,Z55),"0")+IFERROR(IF(Z56="",0,Z56),"0")+IFERROR(IF(Z57="",0,Z57),"0")+IFERROR(IF(Z58="",0,Z58),"0")</f>
        <v>0.69435000000000002</v>
      </c>
      <c r="AA59" s="65"/>
      <c r="AB59" s="65"/>
      <c r="AC59" s="65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1" t="s">
        <v>0</v>
      </c>
      <c r="X60" s="42">
        <f>IFERROR(SUM(X53:X58),"0")</f>
        <v>320</v>
      </c>
      <c r="Y60" s="42">
        <f>IFERROR(SUM(Y53:Y58),"0")</f>
        <v>325.20000000000005</v>
      </c>
      <c r="Z60" s="41"/>
      <c r="AA60" s="65"/>
      <c r="AB60" s="65"/>
      <c r="AC60" s="65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451">
        <v>4680115885233</v>
      </c>
      <c r="E62" s="451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479" t="s">
        <v>140</v>
      </c>
      <c r="Q62" s="453"/>
      <c r="R62" s="453"/>
      <c r="S62" s="453"/>
      <c r="T62" s="454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1">
        <v>4680115884915</v>
      </c>
      <c r="E63" s="451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480" t="s">
        <v>143</v>
      </c>
      <c r="Q63" s="453"/>
      <c r="R63" s="453"/>
      <c r="S63" s="453"/>
      <c r="T63" s="454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9" t="s">
        <v>144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3"/>
      <c r="AB66" s="63"/>
      <c r="AC66" s="63"/>
    </row>
    <row r="67" spans="1:68" ht="14.25" customHeight="1" x14ac:dyDescent="0.25">
      <c r="A67" s="450" t="s">
        <v>123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451">
        <v>4680115881426</v>
      </c>
      <c r="E68" s="451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3"/>
      <c r="R68" s="453"/>
      <c r="S68" s="453"/>
      <c r="T68" s="454"/>
      <c r="U68" s="38" t="s">
        <v>48</v>
      </c>
      <c r="V68" s="38" t="s">
        <v>48</v>
      </c>
      <c r="W68" s="39" t="s">
        <v>0</v>
      </c>
      <c r="X68" s="57">
        <v>1200</v>
      </c>
      <c r="Y68" s="54">
        <f t="shared" ref="Y68:Y74" si="11">IFERROR(IF(X68="",0,CEILING((X68/$H68),1)*$H68),"")</f>
        <v>1209.6000000000001</v>
      </c>
      <c r="Z68" s="40">
        <f>IFERROR(IF(Y68=0,"",ROUNDUP(Y68/H68,0)*0.02039),"")</f>
        <v>2.2836799999999999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1253.3333333333333</v>
      </c>
      <c r="BN68" s="76">
        <f t="shared" ref="BN68:BN74" si="13">IFERROR(Y68*I68/H68,"0")</f>
        <v>1263.3599999999999</v>
      </c>
      <c r="BO68" s="76">
        <f t="shared" ref="BO68:BO74" si="14">IFERROR(1/J68*(X68/H68),"0")</f>
        <v>2.3148148148148144</v>
      </c>
      <c r="BP68" s="76">
        <f t="shared" ref="BP68:BP74" si="15">IFERROR(1/J68*(Y68/H68),"0")</f>
        <v>2.333333333333333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451">
        <v>4680115881426</v>
      </c>
      <c r="E69" s="45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451">
        <v>4680115880283</v>
      </c>
      <c r="E70" s="451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3"/>
      <c r="R70" s="453"/>
      <c r="S70" s="453"/>
      <c r="T70" s="454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451">
        <v>4680115882720</v>
      </c>
      <c r="E71" s="451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3"/>
      <c r="R71" s="453"/>
      <c r="S71" s="453"/>
      <c r="T71" s="454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451">
        <v>4680115881525</v>
      </c>
      <c r="E72" s="451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485" t="s">
        <v>156</v>
      </c>
      <c r="Q72" s="453"/>
      <c r="R72" s="453"/>
      <c r="S72" s="453"/>
      <c r="T72" s="454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451">
        <v>4680115881525</v>
      </c>
      <c r="E73" s="451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486" t="s">
        <v>160</v>
      </c>
      <c r="Q73" s="453"/>
      <c r="R73" s="453"/>
      <c r="S73" s="453"/>
      <c r="T73" s="454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451">
        <v>4680115881419</v>
      </c>
      <c r="E74" s="451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1" t="s">
        <v>42</v>
      </c>
      <c r="X75" s="42">
        <f>IFERROR(X68/H68,"0")+IFERROR(X69/H69,"0")+IFERROR(X70/H70,"0")+IFERROR(X71/H71,"0")+IFERROR(X72/H72,"0")+IFERROR(X73/H73,"0")+IFERROR(X74/H74,"0")</f>
        <v>111.1111111111111</v>
      </c>
      <c r="Y75" s="42">
        <f>IFERROR(Y68/H68,"0")+IFERROR(Y69/H69,"0")+IFERROR(Y70/H70,"0")+IFERROR(Y71/H71,"0")+IFERROR(Y72/H72,"0")+IFERROR(Y73/H73,"0")+IFERROR(Y74/H74,"0")</f>
        <v>112</v>
      </c>
      <c r="Z75" s="42">
        <f>IFERROR(IF(Z68="",0,Z68),"0")+IFERROR(IF(Z69="",0,Z69),"0")+IFERROR(IF(Z70="",0,Z70),"0")+IFERROR(IF(Z71="",0,Z71),"0")+IFERROR(IF(Z72="",0,Z72),"0")+IFERROR(IF(Z73="",0,Z73),"0")+IFERROR(IF(Z74="",0,Z74),"0")</f>
        <v>2.2836799999999999</v>
      </c>
      <c r="AA75" s="65"/>
      <c r="AB75" s="65"/>
      <c r="AC75" s="65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1" t="s">
        <v>0</v>
      </c>
      <c r="X76" s="42">
        <f>IFERROR(SUM(X68:X74),"0")</f>
        <v>1200</v>
      </c>
      <c r="Y76" s="42">
        <f>IFERROR(SUM(Y68:Y74),"0")</f>
        <v>1209.6000000000001</v>
      </c>
      <c r="Z76" s="41"/>
      <c r="AA76" s="65"/>
      <c r="AB76" s="65"/>
      <c r="AC76" s="65"/>
    </row>
    <row r="77" spans="1:68" ht="14.25" customHeight="1" x14ac:dyDescent="0.25">
      <c r="A77" s="450" t="s">
        <v>164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451">
        <v>4680115881440</v>
      </c>
      <c r="E78" s="451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38" t="s">
        <v>48</v>
      </c>
      <c r="V78" s="38" t="s">
        <v>48</v>
      </c>
      <c r="W78" s="39" t="s">
        <v>0</v>
      </c>
      <c r="X78" s="57">
        <v>1200</v>
      </c>
      <c r="Y78" s="54">
        <f>IFERROR(IF(X78="",0,CEILING((X78/$H78),1)*$H78),"")</f>
        <v>1209.6000000000001</v>
      </c>
      <c r="Z78" s="40">
        <f>IFERROR(IF(Y78=0,"",ROUNDUP(Y78/H78,0)*0.02175),"")</f>
        <v>2.4359999999999999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1253.3333333333333</v>
      </c>
      <c r="BN78" s="76">
        <f>IFERROR(Y78*I78/H78,"0")</f>
        <v>1263.3599999999999</v>
      </c>
      <c r="BO78" s="76">
        <f>IFERROR(1/J78*(X78/H78),"0")</f>
        <v>1.9841269841269837</v>
      </c>
      <c r="BP78" s="76">
        <f>IFERROR(1/J78*(Y78/H78),"0")</f>
        <v>2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451">
        <v>4680115881433</v>
      </c>
      <c r="E79" s="451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1" t="s">
        <v>42</v>
      </c>
      <c r="X80" s="42">
        <f>IFERROR(X78/H78,"0")+IFERROR(X79/H79,"0")</f>
        <v>111.1111111111111</v>
      </c>
      <c r="Y80" s="42">
        <f>IFERROR(Y78/H78,"0")+IFERROR(Y79/H79,"0")</f>
        <v>112</v>
      </c>
      <c r="Z80" s="42">
        <f>IFERROR(IF(Z78="",0,Z78),"0")+IFERROR(IF(Z79="",0,Z79),"0")</f>
        <v>2.4359999999999999</v>
      </c>
      <c r="AA80" s="65"/>
      <c r="AB80" s="65"/>
      <c r="AC80" s="65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1" t="s">
        <v>0</v>
      </c>
      <c r="X81" s="42">
        <f>IFERROR(SUM(X78:X79),"0")</f>
        <v>1200</v>
      </c>
      <c r="Y81" s="42">
        <f>IFERROR(SUM(Y78:Y79),"0")</f>
        <v>1209.6000000000001</v>
      </c>
      <c r="Z81" s="41"/>
      <c r="AA81" s="65"/>
      <c r="AB81" s="65"/>
      <c r="AC81" s="65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451">
        <v>4680115885066</v>
      </c>
      <c r="E83" s="451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90" t="s">
        <v>171</v>
      </c>
      <c r="Q83" s="453"/>
      <c r="R83" s="453"/>
      <c r="S83" s="453"/>
      <c r="T83" s="45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451">
        <v>4680115885073</v>
      </c>
      <c r="E84" s="45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491" t="s">
        <v>175</v>
      </c>
      <c r="Q84" s="453"/>
      <c r="R84" s="453"/>
      <c r="S84" s="453"/>
      <c r="T84" s="45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451">
        <v>4680115885042</v>
      </c>
      <c r="E85" s="451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92" t="s">
        <v>178</v>
      </c>
      <c r="Q85" s="453"/>
      <c r="R85" s="453"/>
      <c r="S85" s="453"/>
      <c r="T85" s="454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451">
        <v>4680115885059</v>
      </c>
      <c r="E86" s="451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93" t="s">
        <v>181</v>
      </c>
      <c r="Q86" s="453"/>
      <c r="R86" s="453"/>
      <c r="S86" s="453"/>
      <c r="T86" s="454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451">
        <v>4680115885080</v>
      </c>
      <c r="E87" s="451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494" t="s">
        <v>184</v>
      </c>
      <c r="Q87" s="453"/>
      <c r="R87" s="453"/>
      <c r="S87" s="453"/>
      <c r="T87" s="454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451">
        <v>4680115885097</v>
      </c>
      <c r="E88" s="451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5" t="s">
        <v>187</v>
      </c>
      <c r="Q88" s="453"/>
      <c r="R88" s="453"/>
      <c r="S88" s="453"/>
      <c r="T88" s="454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451">
        <v>4680115884403</v>
      </c>
      <c r="E92" s="451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6" t="s">
        <v>190</v>
      </c>
      <c r="Q92" s="453"/>
      <c r="R92" s="453"/>
      <c r="S92" s="453"/>
      <c r="T92" s="45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451">
        <v>4680115884311</v>
      </c>
      <c r="E93" s="451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497" t="s">
        <v>193</v>
      </c>
      <c r="Q93" s="453"/>
      <c r="R93" s="453"/>
      <c r="S93" s="453"/>
      <c r="T93" s="454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50" t="s">
        <v>194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451">
        <v>4680115881532</v>
      </c>
      <c r="E97" s="451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451">
        <v>4680115881532</v>
      </c>
      <c r="E98" s="451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451">
        <v>4680115881464</v>
      </c>
      <c r="E99" s="451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9" t="s">
        <v>200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3"/>
      <c r="AB102" s="63"/>
      <c r="AC102" s="63"/>
    </row>
    <row r="103" spans="1:68" ht="14.25" customHeight="1" x14ac:dyDescent="0.25">
      <c r="A103" s="450" t="s">
        <v>123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451">
        <v>4680115881327</v>
      </c>
      <c r="E104" s="451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38" t="s">
        <v>48</v>
      </c>
      <c r="V104" s="38" t="s">
        <v>48</v>
      </c>
      <c r="W104" s="39" t="s">
        <v>0</v>
      </c>
      <c r="X104" s="57">
        <v>200</v>
      </c>
      <c r="Y104" s="54">
        <f>IFERROR(IF(X104="",0,CEILING((X104/$H104),1)*$H104),"")</f>
        <v>205.20000000000002</v>
      </c>
      <c r="Z104" s="40">
        <f>IFERROR(IF(Y104=0,"",ROUNDUP(Y104/H104,0)*0.02175),"")</f>
        <v>0.41324999999999995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208.88888888888889</v>
      </c>
      <c r="BN104" s="76">
        <f>IFERROR(Y104*I104/H104,"0")</f>
        <v>214.32</v>
      </c>
      <c r="BO104" s="76">
        <f>IFERROR(1/J104*(X104/H104),"0")</f>
        <v>0.3306878306878307</v>
      </c>
      <c r="BP104" s="76">
        <f>IFERROR(1/J104*(Y104/H104),"0")</f>
        <v>0.33928571428571425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451">
        <v>4680115881518</v>
      </c>
      <c r="E105" s="451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451">
        <v>4680115881303</v>
      </c>
      <c r="E106" s="451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503" t="s">
        <v>207</v>
      </c>
      <c r="Q106" s="453"/>
      <c r="R106" s="453"/>
      <c r="S106" s="453"/>
      <c r="T106" s="454"/>
      <c r="U106" s="38" t="s">
        <v>48</v>
      </c>
      <c r="V106" s="38" t="s">
        <v>48</v>
      </c>
      <c r="W106" s="39" t="s">
        <v>0</v>
      </c>
      <c r="X106" s="57">
        <v>90</v>
      </c>
      <c r="Y106" s="54">
        <f>IFERROR(IF(X106="",0,CEILING((X106/$H106),1)*$H106),"")</f>
        <v>90</v>
      </c>
      <c r="Z106" s="40">
        <f>IFERROR(IF(Y106=0,"",ROUNDUP(Y106/H106,0)*0.00937),"")</f>
        <v>0.18740000000000001</v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94.199999999999989</v>
      </c>
      <c r="BN106" s="76">
        <f>IFERROR(Y106*I106/H106,"0")</f>
        <v>94.199999999999989</v>
      </c>
      <c r="BO106" s="76">
        <f>IFERROR(1/J106*(X106/H106),"0")</f>
        <v>0.16666666666666666</v>
      </c>
      <c r="BP106" s="76">
        <f>IFERROR(1/J106*(Y106/H106),"0")</f>
        <v>0.16666666666666666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1" t="s">
        <v>42</v>
      </c>
      <c r="X107" s="42">
        <f>IFERROR(X104/H104,"0")+IFERROR(X105/H105,"0")+IFERROR(X106/H106,"0")</f>
        <v>38.518518518518519</v>
      </c>
      <c r="Y107" s="42">
        <f>IFERROR(Y104/H104,"0")+IFERROR(Y105/H105,"0")+IFERROR(Y106/H106,"0")</f>
        <v>39</v>
      </c>
      <c r="Z107" s="42">
        <f>IFERROR(IF(Z104="",0,Z104),"0")+IFERROR(IF(Z105="",0,Z105),"0")+IFERROR(IF(Z106="",0,Z106),"0")</f>
        <v>0.60064999999999991</v>
      </c>
      <c r="AA107" s="65"/>
      <c r="AB107" s="65"/>
      <c r="AC107" s="65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1" t="s">
        <v>0</v>
      </c>
      <c r="X108" s="42">
        <f>IFERROR(SUM(X104:X106),"0")</f>
        <v>290</v>
      </c>
      <c r="Y108" s="42">
        <f>IFERROR(SUM(Y104:Y106),"0")</f>
        <v>295.20000000000005</v>
      </c>
      <c r="Z108" s="41"/>
      <c r="AA108" s="65"/>
      <c r="AB108" s="65"/>
      <c r="AC108" s="65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451">
        <v>4607091386967</v>
      </c>
      <c r="E110" s="451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451">
        <v>4607091386967</v>
      </c>
      <c r="E111" s="451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451">
        <v>4607091385731</v>
      </c>
      <c r="E112" s="451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451">
        <v>4680115880894</v>
      </c>
      <c r="E113" s="451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451">
        <v>4680115880214</v>
      </c>
      <c r="E114" s="451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49" t="s">
        <v>217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3"/>
      <c r="AB117" s="63"/>
      <c r="AC117" s="63"/>
    </row>
    <row r="118" spans="1:68" ht="14.25" customHeight="1" x14ac:dyDescent="0.25">
      <c r="A118" s="450" t="s">
        <v>123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451">
        <v>4680115882133</v>
      </c>
      <c r="E119" s="451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451">
        <v>4680115882133</v>
      </c>
      <c r="E120" s="451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451">
        <v>4680115880269</v>
      </c>
      <c r="E121" s="451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451">
        <v>4680115880429</v>
      </c>
      <c r="E122" s="451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451">
        <v>4680115881457</v>
      </c>
      <c r="E123" s="451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50" t="s">
        <v>164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451">
        <v>4680115881488</v>
      </c>
      <c r="E127" s="451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451">
        <v>4680115882775</v>
      </c>
      <c r="E128" s="45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3"/>
      <c r="R128" s="453"/>
      <c r="S128" s="453"/>
      <c r="T128" s="45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451">
        <v>4680115880658</v>
      </c>
      <c r="E129" s="45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3"/>
      <c r="R129" s="453"/>
      <c r="S129" s="453"/>
      <c r="T129" s="45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9"/>
      <c r="P130" s="455" t="s">
        <v>43</v>
      </c>
      <c r="Q130" s="456"/>
      <c r="R130" s="456"/>
      <c r="S130" s="456"/>
      <c r="T130" s="456"/>
      <c r="U130" s="456"/>
      <c r="V130" s="457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9"/>
      <c r="P131" s="455" t="s">
        <v>43</v>
      </c>
      <c r="Q131" s="456"/>
      <c r="R131" s="456"/>
      <c r="S131" s="456"/>
      <c r="T131" s="456"/>
      <c r="U131" s="456"/>
      <c r="V131" s="457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450" t="s">
        <v>84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451">
        <v>4607091385168</v>
      </c>
      <c r="E133" s="451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3"/>
      <c r="R133" s="453"/>
      <c r="S133" s="453"/>
      <c r="T133" s="454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451">
        <v>4607091385168</v>
      </c>
      <c r="E134" s="451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3"/>
      <c r="R134" s="453"/>
      <c r="S134" s="453"/>
      <c r="T134" s="45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451">
        <v>4607091383256</v>
      </c>
      <c r="E135" s="451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3"/>
      <c r="R135" s="453"/>
      <c r="S135" s="453"/>
      <c r="T135" s="45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451">
        <v>4607091385748</v>
      </c>
      <c r="E136" s="451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3"/>
      <c r="R136" s="453"/>
      <c r="S136" s="453"/>
      <c r="T136" s="45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451">
        <v>4680115884533</v>
      </c>
      <c r="E137" s="451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3"/>
      <c r="R137" s="453"/>
      <c r="S137" s="453"/>
      <c r="T137" s="45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451">
        <v>4680115882645</v>
      </c>
      <c r="E138" s="451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3"/>
      <c r="R138" s="453"/>
      <c r="S138" s="453"/>
      <c r="T138" s="45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9"/>
      <c r="P139" s="455" t="s">
        <v>43</v>
      </c>
      <c r="Q139" s="456"/>
      <c r="R139" s="456"/>
      <c r="S139" s="456"/>
      <c r="T139" s="456"/>
      <c r="U139" s="456"/>
      <c r="V139" s="457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9"/>
      <c r="P140" s="455" t="s">
        <v>43</v>
      </c>
      <c r="Q140" s="456"/>
      <c r="R140" s="456"/>
      <c r="S140" s="456"/>
      <c r="T140" s="456"/>
      <c r="U140" s="456"/>
      <c r="V140" s="457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customHeight="1" x14ac:dyDescent="0.25">
      <c r="A141" s="450" t="s">
        <v>194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451">
        <v>4680115882652</v>
      </c>
      <c r="E142" s="451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3"/>
      <c r="R142" s="453"/>
      <c r="S142" s="453"/>
      <c r="T142" s="454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451">
        <v>4680115880238</v>
      </c>
      <c r="E143" s="451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3"/>
      <c r="R143" s="453"/>
      <c r="S143" s="453"/>
      <c r="T143" s="454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49" t="s">
        <v>248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3"/>
      <c r="AB146" s="63"/>
      <c r="AC146" s="63"/>
    </row>
    <row r="147" spans="1:68" ht="14.25" customHeight="1" x14ac:dyDescent="0.25">
      <c r="A147" s="450" t="s">
        <v>123</v>
      </c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450"/>
      <c r="V147" s="450"/>
      <c r="W147" s="450"/>
      <c r="X147" s="450"/>
      <c r="Y147" s="450"/>
      <c r="Z147" s="450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451">
        <v>4680115882577</v>
      </c>
      <c r="E148" s="451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5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3"/>
      <c r="R148" s="453"/>
      <c r="S148" s="453"/>
      <c r="T148" s="454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451">
        <v>4680115882577</v>
      </c>
      <c r="E149" s="451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3"/>
      <c r="R149" s="453"/>
      <c r="S149" s="453"/>
      <c r="T149" s="454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x14ac:dyDescent="0.2">
      <c r="A151" s="458"/>
      <c r="B151" s="458"/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9"/>
      <c r="P151" s="455" t="s">
        <v>43</v>
      </c>
      <c r="Q151" s="456"/>
      <c r="R151" s="456"/>
      <c r="S151" s="456"/>
      <c r="T151" s="456"/>
      <c r="U151" s="456"/>
      <c r="V151" s="457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customHeight="1" x14ac:dyDescent="0.25">
      <c r="A152" s="450" t="s">
        <v>79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451">
        <v>4680115883444</v>
      </c>
      <c r="E153" s="451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3"/>
      <c r="R153" s="453"/>
      <c r="S153" s="453"/>
      <c r="T153" s="454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451">
        <v>4680115883444</v>
      </c>
      <c r="E154" s="451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5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3"/>
      <c r="R154" s="453"/>
      <c r="S154" s="453"/>
      <c r="T154" s="454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458"/>
      <c r="B155" s="458"/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9"/>
      <c r="P155" s="455" t="s">
        <v>43</v>
      </c>
      <c r="Q155" s="456"/>
      <c r="R155" s="456"/>
      <c r="S155" s="456"/>
      <c r="T155" s="456"/>
      <c r="U155" s="456"/>
      <c r="V155" s="457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450" t="s">
        <v>84</v>
      </c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450"/>
      <c r="V157" s="450"/>
      <c r="W157" s="450"/>
      <c r="X157" s="450"/>
      <c r="Y157" s="450"/>
      <c r="Z157" s="450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451">
        <v>4680115882584</v>
      </c>
      <c r="E158" s="451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3"/>
      <c r="R158" s="453"/>
      <c r="S158" s="453"/>
      <c r="T158" s="454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451">
        <v>4680115882584</v>
      </c>
      <c r="E159" s="451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3"/>
      <c r="R159" s="453"/>
      <c r="S159" s="453"/>
      <c r="T159" s="454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9"/>
      <c r="P160" s="455" t="s">
        <v>43</v>
      </c>
      <c r="Q160" s="456"/>
      <c r="R160" s="456"/>
      <c r="S160" s="456"/>
      <c r="T160" s="456"/>
      <c r="U160" s="456"/>
      <c r="V160" s="457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9"/>
      <c r="P161" s="455" t="s">
        <v>43</v>
      </c>
      <c r="Q161" s="456"/>
      <c r="R161" s="456"/>
      <c r="S161" s="456"/>
      <c r="T161" s="456"/>
      <c r="U161" s="456"/>
      <c r="V161" s="457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49" t="s">
        <v>121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3"/>
      <c r="AB162" s="63"/>
      <c r="AC162" s="63"/>
    </row>
    <row r="163" spans="1:68" ht="14.25" customHeight="1" x14ac:dyDescent="0.25">
      <c r="A163" s="450" t="s">
        <v>123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450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451">
        <v>4607091382945</v>
      </c>
      <c r="E164" s="451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3"/>
      <c r="R164" s="453"/>
      <c r="S164" s="453"/>
      <c r="T164" s="454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451">
        <v>4607091382952</v>
      </c>
      <c r="E165" s="451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3"/>
      <c r="R165" s="453"/>
      <c r="S165" s="453"/>
      <c r="T165" s="454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451">
        <v>4607091384604</v>
      </c>
      <c r="E166" s="451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5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3"/>
      <c r="R166" s="453"/>
      <c r="S166" s="453"/>
      <c r="T166" s="45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9"/>
      <c r="P167" s="455" t="s">
        <v>43</v>
      </c>
      <c r="Q167" s="456"/>
      <c r="R167" s="456"/>
      <c r="S167" s="456"/>
      <c r="T167" s="456"/>
      <c r="U167" s="456"/>
      <c r="V167" s="457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458"/>
      <c r="B168" s="458"/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9"/>
      <c r="P168" s="455" t="s">
        <v>43</v>
      </c>
      <c r="Q168" s="456"/>
      <c r="R168" s="456"/>
      <c r="S168" s="456"/>
      <c r="T168" s="456"/>
      <c r="U168" s="456"/>
      <c r="V168" s="457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450" t="s">
        <v>79</v>
      </c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450"/>
      <c r="V169" s="450"/>
      <c r="W169" s="450"/>
      <c r="X169" s="450"/>
      <c r="Y169" s="450"/>
      <c r="Z169" s="450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451">
        <v>4607091387667</v>
      </c>
      <c r="E170" s="451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3"/>
      <c r="R170" s="453"/>
      <c r="S170" s="453"/>
      <c r="T170" s="454"/>
      <c r="U170" s="38" t="s">
        <v>48</v>
      </c>
      <c r="V170" s="38" t="s">
        <v>48</v>
      </c>
      <c r="W170" s="39" t="s">
        <v>0</v>
      </c>
      <c r="X170" s="57">
        <v>100</v>
      </c>
      <c r="Y170" s="54">
        <f>IFERROR(IF(X170="",0,CEILING((X170/$H170),1)*$H170),"")</f>
        <v>108</v>
      </c>
      <c r="Z170" s="40">
        <f>IFERROR(IF(Y170=0,"",ROUNDUP(Y170/H170,0)*0.02175),"")</f>
        <v>0.26100000000000001</v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107.00000000000001</v>
      </c>
      <c r="BN170" s="76">
        <f>IFERROR(Y170*I170/H170,"0")</f>
        <v>115.56000000000002</v>
      </c>
      <c r="BO170" s="76">
        <f>IFERROR(1/J170*(X170/H170),"0")</f>
        <v>0.1984126984126984</v>
      </c>
      <c r="BP170" s="76">
        <f>IFERROR(1/J170*(Y170/H170),"0")</f>
        <v>0.21428571428571427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451">
        <v>4607091387636</v>
      </c>
      <c r="E171" s="451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3"/>
      <c r="R171" s="453"/>
      <c r="S171" s="453"/>
      <c r="T171" s="454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451">
        <v>4607091382426</v>
      </c>
      <c r="E172" s="45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3"/>
      <c r="R172" s="453"/>
      <c r="S172" s="453"/>
      <c r="T172" s="454"/>
      <c r="U172" s="38" t="s">
        <v>48</v>
      </c>
      <c r="V172" s="38" t="s">
        <v>48</v>
      </c>
      <c r="W172" s="39" t="s">
        <v>0</v>
      </c>
      <c r="X172" s="57">
        <v>250</v>
      </c>
      <c r="Y172" s="54">
        <f>IFERROR(IF(X172="",0,CEILING((X172/$H172),1)*$H172),"")</f>
        <v>252</v>
      </c>
      <c r="Z172" s="40">
        <f>IFERROR(IF(Y172=0,"",ROUNDUP(Y172/H172,0)*0.02175),"")</f>
        <v>0.60899999999999999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267.5</v>
      </c>
      <c r="BN172" s="76">
        <f>IFERROR(Y172*I172/H172,"0")</f>
        <v>269.64000000000004</v>
      </c>
      <c r="BO172" s="76">
        <f>IFERROR(1/J172*(X172/H172),"0")</f>
        <v>0.49603174603174605</v>
      </c>
      <c r="BP172" s="76">
        <f>IFERROR(1/J172*(Y172/H172),"0")</f>
        <v>0.5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451">
        <v>4607091386547</v>
      </c>
      <c r="E173" s="451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3"/>
      <c r="R173" s="453"/>
      <c r="S173" s="453"/>
      <c r="T173" s="45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451">
        <v>4607091382464</v>
      </c>
      <c r="E174" s="451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3"/>
      <c r="R174" s="453"/>
      <c r="S174" s="453"/>
      <c r="T174" s="454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58"/>
      <c r="B175" s="458"/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9"/>
      <c r="P175" s="455" t="s">
        <v>43</v>
      </c>
      <c r="Q175" s="456"/>
      <c r="R175" s="456"/>
      <c r="S175" s="456"/>
      <c r="T175" s="456"/>
      <c r="U175" s="456"/>
      <c r="V175" s="457"/>
      <c r="W175" s="41" t="s">
        <v>42</v>
      </c>
      <c r="X175" s="42">
        <f>IFERROR(X170/H170,"0")+IFERROR(X171/H171,"0")+IFERROR(X172/H172,"0")+IFERROR(X173/H173,"0")+IFERROR(X174/H174,"0")</f>
        <v>38.888888888888886</v>
      </c>
      <c r="Y175" s="42">
        <f>IFERROR(Y170/H170,"0")+IFERROR(Y171/H171,"0")+IFERROR(Y172/H172,"0")+IFERROR(Y173/H173,"0")+IFERROR(Y174/H174,"0")</f>
        <v>40</v>
      </c>
      <c r="Z175" s="42">
        <f>IFERROR(IF(Z170="",0,Z170),"0")+IFERROR(IF(Z171="",0,Z171),"0")+IFERROR(IF(Z172="",0,Z172),"0")+IFERROR(IF(Z173="",0,Z173),"0")+IFERROR(IF(Z174="",0,Z174),"0")</f>
        <v>0.87</v>
      </c>
      <c r="AA175" s="65"/>
      <c r="AB175" s="65"/>
      <c r="AC175" s="65"/>
    </row>
    <row r="176" spans="1:68" x14ac:dyDescent="0.2">
      <c r="A176" s="458"/>
      <c r="B176" s="458"/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9"/>
      <c r="P176" s="455" t="s">
        <v>43</v>
      </c>
      <c r="Q176" s="456"/>
      <c r="R176" s="456"/>
      <c r="S176" s="456"/>
      <c r="T176" s="456"/>
      <c r="U176" s="456"/>
      <c r="V176" s="457"/>
      <c r="W176" s="41" t="s">
        <v>0</v>
      </c>
      <c r="X176" s="42">
        <f>IFERROR(SUM(X170:X174),"0")</f>
        <v>350</v>
      </c>
      <c r="Y176" s="42">
        <f>IFERROR(SUM(Y170:Y174),"0")</f>
        <v>360</v>
      </c>
      <c r="Z176" s="41"/>
      <c r="AA176" s="65"/>
      <c r="AB176" s="65"/>
      <c r="AC176" s="65"/>
    </row>
    <row r="177" spans="1:68" ht="14.25" customHeight="1" x14ac:dyDescent="0.25">
      <c r="A177" s="450" t="s">
        <v>84</v>
      </c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450"/>
      <c r="V177" s="450"/>
      <c r="W177" s="450"/>
      <c r="X177" s="450"/>
      <c r="Y177" s="450"/>
      <c r="Z177" s="450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451">
        <v>4607091385304</v>
      </c>
      <c r="E178" s="451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3"/>
      <c r="R178" s="453"/>
      <c r="S178" s="453"/>
      <c r="T178" s="454"/>
      <c r="U178" s="38" t="s">
        <v>48</v>
      </c>
      <c r="V178" s="38" t="s">
        <v>48</v>
      </c>
      <c r="W178" s="39" t="s">
        <v>0</v>
      </c>
      <c r="X178" s="57">
        <v>80</v>
      </c>
      <c r="Y178" s="54">
        <f>IFERROR(IF(X178="",0,CEILING((X178/$H178),1)*$H178),"")</f>
        <v>84</v>
      </c>
      <c r="Z178" s="40">
        <f>IFERROR(IF(Y178=0,"",ROUNDUP(Y178/H178,0)*0.02175),"")</f>
        <v>0.21749999999999997</v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85.371428571428567</v>
      </c>
      <c r="BN178" s="76">
        <f>IFERROR(Y178*I178/H178,"0")</f>
        <v>89.64</v>
      </c>
      <c r="BO178" s="76">
        <f>IFERROR(1/J178*(X178/H178),"0")</f>
        <v>0.17006802721088435</v>
      </c>
      <c r="BP178" s="76">
        <f>IFERROR(1/J178*(Y178/H178),"0")</f>
        <v>0.17857142857142855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451">
        <v>4607091386264</v>
      </c>
      <c r="E179" s="451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3"/>
      <c r="R179" s="453"/>
      <c r="S179" s="453"/>
      <c r="T179" s="454"/>
      <c r="U179" s="38" t="s">
        <v>48</v>
      </c>
      <c r="V179" s="38" t="s">
        <v>48</v>
      </c>
      <c r="W179" s="39" t="s">
        <v>0</v>
      </c>
      <c r="X179" s="57">
        <v>60</v>
      </c>
      <c r="Y179" s="54">
        <f>IFERROR(IF(X179="",0,CEILING((X179/$H179),1)*$H179),"")</f>
        <v>60</v>
      </c>
      <c r="Z179" s="40">
        <f>IFERROR(IF(Y179=0,"",ROUNDUP(Y179/H179,0)*0.00753),"")</f>
        <v>0.15060000000000001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65.56</v>
      </c>
      <c r="BN179" s="76">
        <f>IFERROR(Y179*I179/H179,"0")</f>
        <v>65.56</v>
      </c>
      <c r="BO179" s="76">
        <f>IFERROR(1/J179*(X179/H179),"0")</f>
        <v>0.12820512820512819</v>
      </c>
      <c r="BP179" s="76">
        <f>IFERROR(1/J179*(Y179/H179),"0")</f>
        <v>0.12820512820512819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451">
        <v>4607091385427</v>
      </c>
      <c r="E180" s="451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3"/>
      <c r="R180" s="453"/>
      <c r="S180" s="453"/>
      <c r="T180" s="454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458"/>
      <c r="B181" s="458"/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9"/>
      <c r="P181" s="455" t="s">
        <v>43</v>
      </c>
      <c r="Q181" s="456"/>
      <c r="R181" s="456"/>
      <c r="S181" s="456"/>
      <c r="T181" s="456"/>
      <c r="U181" s="456"/>
      <c r="V181" s="457"/>
      <c r="W181" s="41" t="s">
        <v>42</v>
      </c>
      <c r="X181" s="42">
        <f>IFERROR(X178/H178,"0")+IFERROR(X179/H179,"0")+IFERROR(X180/H180,"0")</f>
        <v>29.523809523809526</v>
      </c>
      <c r="Y181" s="42">
        <f>IFERROR(Y178/H178,"0")+IFERROR(Y179/H179,"0")+IFERROR(Y180/H180,"0")</f>
        <v>30</v>
      </c>
      <c r="Z181" s="42">
        <f>IFERROR(IF(Z178="",0,Z178),"0")+IFERROR(IF(Z179="",0,Z179),"0")+IFERROR(IF(Z180="",0,Z180),"0")</f>
        <v>0.36809999999999998</v>
      </c>
      <c r="AA181" s="65"/>
      <c r="AB181" s="65"/>
      <c r="AC181" s="65"/>
    </row>
    <row r="182" spans="1:68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9"/>
      <c r="P182" s="455" t="s">
        <v>43</v>
      </c>
      <c r="Q182" s="456"/>
      <c r="R182" s="456"/>
      <c r="S182" s="456"/>
      <c r="T182" s="456"/>
      <c r="U182" s="456"/>
      <c r="V182" s="457"/>
      <c r="W182" s="41" t="s">
        <v>0</v>
      </c>
      <c r="X182" s="42">
        <f>IFERROR(SUM(X178:X180),"0")</f>
        <v>140</v>
      </c>
      <c r="Y182" s="42">
        <f>IFERROR(SUM(Y178:Y180),"0")</f>
        <v>144</v>
      </c>
      <c r="Z182" s="41"/>
      <c r="AA182" s="65"/>
      <c r="AB182" s="65"/>
      <c r="AC182" s="65"/>
    </row>
    <row r="183" spans="1:68" ht="27.75" customHeight="1" x14ac:dyDescent="0.2">
      <c r="A183" s="448" t="s">
        <v>280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53"/>
      <c r="AB183" s="53"/>
      <c r="AC183" s="53"/>
    </row>
    <row r="184" spans="1:68" ht="16.5" customHeight="1" x14ac:dyDescent="0.25">
      <c r="A184" s="449" t="s">
        <v>281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3"/>
      <c r="AB184" s="63"/>
      <c r="AC184" s="63"/>
    </row>
    <row r="185" spans="1:68" ht="14.25" customHeight="1" x14ac:dyDescent="0.25">
      <c r="A185" s="450" t="s">
        <v>79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451">
        <v>4680115880993</v>
      </c>
      <c r="E186" s="451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3"/>
      <c r="R186" s="453"/>
      <c r="S186" s="453"/>
      <c r="T186" s="454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451">
        <v>4680115881761</v>
      </c>
      <c r="E187" s="451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3"/>
      <c r="R187" s="453"/>
      <c r="S187" s="453"/>
      <c r="T187" s="454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451">
        <v>4680115881563</v>
      </c>
      <c r="E188" s="451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3"/>
      <c r="R188" s="453"/>
      <c r="S188" s="453"/>
      <c r="T188" s="454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451">
        <v>4680115880986</v>
      </c>
      <c r="E189" s="451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3"/>
      <c r="R189" s="453"/>
      <c r="S189" s="453"/>
      <c r="T189" s="454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451">
        <v>4680115881785</v>
      </c>
      <c r="E190" s="451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3"/>
      <c r="R190" s="453"/>
      <c r="S190" s="453"/>
      <c r="T190" s="454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451">
        <v>4680115881679</v>
      </c>
      <c r="E191" s="451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3"/>
      <c r="R191" s="453"/>
      <c r="S191" s="453"/>
      <c r="T191" s="454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451">
        <v>4680115880191</v>
      </c>
      <c r="E192" s="451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3"/>
      <c r="R192" s="453"/>
      <c r="S192" s="453"/>
      <c r="T192" s="45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451">
        <v>4680115883963</v>
      </c>
      <c r="E193" s="451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3"/>
      <c r="R193" s="453"/>
      <c r="S193" s="453"/>
      <c r="T193" s="45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customHeight="1" x14ac:dyDescent="0.25">
      <c r="A196" s="449" t="s">
        <v>298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3"/>
      <c r="AB196" s="63"/>
      <c r="AC196" s="63"/>
    </row>
    <row r="197" spans="1:68" ht="14.25" customHeight="1" x14ac:dyDescent="0.25">
      <c r="A197" s="450" t="s">
        <v>123</v>
      </c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450"/>
      <c r="V197" s="450"/>
      <c r="W197" s="450"/>
      <c r="X197" s="450"/>
      <c r="Y197" s="450"/>
      <c r="Z197" s="450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451">
        <v>4680115881402</v>
      </c>
      <c r="E198" s="451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3"/>
      <c r="R198" s="453"/>
      <c r="S198" s="453"/>
      <c r="T198" s="454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451">
        <v>4680115881396</v>
      </c>
      <c r="E199" s="451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3"/>
      <c r="R199" s="453"/>
      <c r="S199" s="453"/>
      <c r="T199" s="454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x14ac:dyDescent="0.2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9"/>
      <c r="P200" s="455" t="s">
        <v>43</v>
      </c>
      <c r="Q200" s="456"/>
      <c r="R200" s="456"/>
      <c r="S200" s="456"/>
      <c r="T200" s="456"/>
      <c r="U200" s="456"/>
      <c r="V200" s="457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9"/>
      <c r="P201" s="455" t="s">
        <v>43</v>
      </c>
      <c r="Q201" s="456"/>
      <c r="R201" s="456"/>
      <c r="S201" s="456"/>
      <c r="T201" s="456"/>
      <c r="U201" s="456"/>
      <c r="V201" s="457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customHeight="1" x14ac:dyDescent="0.25">
      <c r="A202" s="450" t="s">
        <v>164</v>
      </c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451">
        <v>4680115882935</v>
      </c>
      <c r="E203" s="451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3"/>
      <c r="R203" s="453"/>
      <c r="S203" s="453"/>
      <c r="T203" s="454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451">
        <v>4680115880764</v>
      </c>
      <c r="E204" s="451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3"/>
      <c r="R204" s="453"/>
      <c r="S204" s="453"/>
      <c r="T204" s="45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450" t="s">
        <v>79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451">
        <v>4680115882683</v>
      </c>
      <c r="E208" s="451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3"/>
      <c r="R208" s="453"/>
      <c r="S208" s="453"/>
      <c r="T208" s="454"/>
      <c r="U208" s="38" t="s">
        <v>48</v>
      </c>
      <c r="V208" s="38" t="s">
        <v>48</v>
      </c>
      <c r="W208" s="39" t="s">
        <v>0</v>
      </c>
      <c r="X208" s="57">
        <v>150</v>
      </c>
      <c r="Y208" s="54">
        <f t="shared" ref="Y208:Y215" si="31">IFERROR(IF(X208="",0,CEILING((X208/$H208),1)*$H208),"")</f>
        <v>151.20000000000002</v>
      </c>
      <c r="Z208" s="40">
        <f>IFERROR(IF(Y208=0,"",ROUNDUP(Y208/H208,0)*0.00937),"")</f>
        <v>0.26235999999999998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155.83333333333331</v>
      </c>
      <c r="BN208" s="76">
        <f t="shared" ref="BN208:BN215" si="33">IFERROR(Y208*I208/H208,"0")</f>
        <v>157.08000000000001</v>
      </c>
      <c r="BO208" s="76">
        <f t="shared" ref="BO208:BO215" si="34">IFERROR(1/J208*(X208/H208),"0")</f>
        <v>0.23148148148148145</v>
      </c>
      <c r="BP208" s="76">
        <f t="shared" ref="BP208:BP215" si="35">IFERROR(1/J208*(Y208/H208),"0")</f>
        <v>0.23333333333333334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451">
        <v>4680115882690</v>
      </c>
      <c r="E209" s="451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3"/>
      <c r="R209" s="453"/>
      <c r="S209" s="453"/>
      <c r="T209" s="454"/>
      <c r="U209" s="38" t="s">
        <v>48</v>
      </c>
      <c r="V209" s="38" t="s">
        <v>48</v>
      </c>
      <c r="W209" s="39" t="s">
        <v>0</v>
      </c>
      <c r="X209" s="57">
        <v>50</v>
      </c>
      <c r="Y209" s="54">
        <f t="shared" si="31"/>
        <v>54</v>
      </c>
      <c r="Z209" s="40">
        <f>IFERROR(IF(Y209=0,"",ROUNDUP(Y209/H209,0)*0.00937),"")</f>
        <v>9.3700000000000006E-2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51.944444444444443</v>
      </c>
      <c r="BN209" s="76">
        <f t="shared" si="33"/>
        <v>56.099999999999994</v>
      </c>
      <c r="BO209" s="76">
        <f t="shared" si="34"/>
        <v>7.716049382716049E-2</v>
      </c>
      <c r="BP209" s="76">
        <f t="shared" si="35"/>
        <v>8.3333333333333329E-2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451">
        <v>4680115882669</v>
      </c>
      <c r="E210" s="451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3"/>
      <c r="R210" s="453"/>
      <c r="S210" s="453"/>
      <c r="T210" s="454"/>
      <c r="U210" s="38" t="s">
        <v>48</v>
      </c>
      <c r="V210" s="38" t="s">
        <v>48</v>
      </c>
      <c r="W210" s="39" t="s">
        <v>0</v>
      </c>
      <c r="X210" s="57">
        <v>100</v>
      </c>
      <c r="Y210" s="54">
        <f t="shared" si="31"/>
        <v>102.60000000000001</v>
      </c>
      <c r="Z210" s="40">
        <f>IFERROR(IF(Y210=0,"",ROUNDUP(Y210/H210,0)*0.00937),"")</f>
        <v>0.17802999999999999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103.88888888888889</v>
      </c>
      <c r="BN210" s="76">
        <f t="shared" si="33"/>
        <v>106.59000000000002</v>
      </c>
      <c r="BO210" s="76">
        <f t="shared" si="34"/>
        <v>0.15432098765432098</v>
      </c>
      <c r="BP210" s="76">
        <f t="shared" si="35"/>
        <v>0.15833333333333333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451">
        <v>4680115882676</v>
      </c>
      <c r="E211" s="451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3"/>
      <c r="R211" s="453"/>
      <c r="S211" s="453"/>
      <c r="T211" s="454"/>
      <c r="U211" s="38" t="s">
        <v>48</v>
      </c>
      <c r="V211" s="38" t="s">
        <v>48</v>
      </c>
      <c r="W211" s="39" t="s">
        <v>0</v>
      </c>
      <c r="X211" s="57">
        <v>100</v>
      </c>
      <c r="Y211" s="54">
        <f t="shared" si="31"/>
        <v>102.60000000000001</v>
      </c>
      <c r="Z211" s="40">
        <f>IFERROR(IF(Y211=0,"",ROUNDUP(Y211/H211,0)*0.00937),"")</f>
        <v>0.17802999999999999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103.88888888888889</v>
      </c>
      <c r="BN211" s="76">
        <f t="shared" si="33"/>
        <v>106.59000000000002</v>
      </c>
      <c r="BO211" s="76">
        <f t="shared" si="34"/>
        <v>0.15432098765432098</v>
      </c>
      <c r="BP211" s="76">
        <f t="shared" si="35"/>
        <v>0.15833333333333333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451">
        <v>4680115884014</v>
      </c>
      <c r="E212" s="451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3"/>
      <c r="R212" s="453"/>
      <c r="S212" s="453"/>
      <c r="T212" s="454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451">
        <v>4680115884007</v>
      </c>
      <c r="E213" s="451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3"/>
      <c r="R213" s="453"/>
      <c r="S213" s="453"/>
      <c r="T213" s="454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451">
        <v>4680115884038</v>
      </c>
      <c r="E214" s="451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3"/>
      <c r="R214" s="453"/>
      <c r="S214" s="453"/>
      <c r="T214" s="454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451">
        <v>4680115884021</v>
      </c>
      <c r="E215" s="451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3"/>
      <c r="R215" s="453"/>
      <c r="S215" s="453"/>
      <c r="T215" s="454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458"/>
      <c r="B216" s="458"/>
      <c r="C216" s="458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9"/>
      <c r="P216" s="455" t="s">
        <v>43</v>
      </c>
      <c r="Q216" s="456"/>
      <c r="R216" s="456"/>
      <c r="S216" s="456"/>
      <c r="T216" s="456"/>
      <c r="U216" s="456"/>
      <c r="V216" s="457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74.074074074074076</v>
      </c>
      <c r="Y216" s="42">
        <f>IFERROR(Y208/H208,"0")+IFERROR(Y209/H209,"0")+IFERROR(Y210/H210,"0")+IFERROR(Y211/H211,"0")+IFERROR(Y212/H212,"0")+IFERROR(Y213/H213,"0")+IFERROR(Y214/H214,"0")+IFERROR(Y215/H215,"0")</f>
        <v>76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0.71211999999999998</v>
      </c>
      <c r="AA216" s="65"/>
      <c r="AB216" s="65"/>
      <c r="AC216" s="65"/>
    </row>
    <row r="217" spans="1:68" x14ac:dyDescent="0.2">
      <c r="A217" s="458"/>
      <c r="B217" s="458"/>
      <c r="C217" s="458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9"/>
      <c r="P217" s="455" t="s">
        <v>43</v>
      </c>
      <c r="Q217" s="456"/>
      <c r="R217" s="456"/>
      <c r="S217" s="456"/>
      <c r="T217" s="456"/>
      <c r="U217" s="456"/>
      <c r="V217" s="457"/>
      <c r="W217" s="41" t="s">
        <v>0</v>
      </c>
      <c r="X217" s="42">
        <f>IFERROR(SUM(X208:X215),"0")</f>
        <v>400</v>
      </c>
      <c r="Y217" s="42">
        <f>IFERROR(SUM(Y208:Y215),"0")</f>
        <v>410.40000000000003</v>
      </c>
      <c r="Z217" s="41"/>
      <c r="AA217" s="65"/>
      <c r="AB217" s="65"/>
      <c r="AC217" s="65"/>
    </row>
    <row r="218" spans="1:68" ht="14.25" customHeight="1" x14ac:dyDescent="0.25">
      <c r="A218" s="450" t="s">
        <v>84</v>
      </c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450"/>
      <c r="V218" s="450"/>
      <c r="W218" s="450"/>
      <c r="X218" s="450"/>
      <c r="Y218" s="450"/>
      <c r="Z218" s="450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451">
        <v>4680115881594</v>
      </c>
      <c r="E219" s="451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3"/>
      <c r="R219" s="453"/>
      <c r="S219" s="453"/>
      <c r="T219" s="454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451">
        <v>4680115880962</v>
      </c>
      <c r="E220" s="451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563" t="s">
        <v>327</v>
      </c>
      <c r="Q220" s="453"/>
      <c r="R220" s="453"/>
      <c r="S220" s="453"/>
      <c r="T220" s="454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451">
        <v>4680115881617</v>
      </c>
      <c r="E221" s="451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3"/>
      <c r="R221" s="453"/>
      <c r="S221" s="453"/>
      <c r="T221" s="454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451">
        <v>4680115880573</v>
      </c>
      <c r="E222" s="451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565" t="s">
        <v>332</v>
      </c>
      <c r="Q222" s="453"/>
      <c r="R222" s="453"/>
      <c r="S222" s="453"/>
      <c r="T222" s="454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451">
        <v>4680115882195</v>
      </c>
      <c r="E223" s="451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3"/>
      <c r="R223" s="453"/>
      <c r="S223" s="453"/>
      <c r="T223" s="454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451">
        <v>4680115882607</v>
      </c>
      <c r="E224" s="451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67" t="s">
        <v>337</v>
      </c>
      <c r="Q224" s="453"/>
      <c r="R224" s="453"/>
      <c r="S224" s="453"/>
      <c r="T224" s="454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451">
        <v>4680115880092</v>
      </c>
      <c r="E225" s="451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8" t="s">
        <v>340</v>
      </c>
      <c r="Q225" s="453"/>
      <c r="R225" s="453"/>
      <c r="S225" s="453"/>
      <c r="T225" s="454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451">
        <v>4680115880221</v>
      </c>
      <c r="E226" s="451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69" t="s">
        <v>343</v>
      </c>
      <c r="Q226" s="453"/>
      <c r="R226" s="453"/>
      <c r="S226" s="453"/>
      <c r="T226" s="454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451">
        <v>4680115882942</v>
      </c>
      <c r="E227" s="451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70" t="s">
        <v>346</v>
      </c>
      <c r="Q227" s="453"/>
      <c r="R227" s="453"/>
      <c r="S227" s="453"/>
      <c r="T227" s="45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451">
        <v>4680115880504</v>
      </c>
      <c r="E228" s="451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571" t="s">
        <v>349</v>
      </c>
      <c r="Q228" s="453"/>
      <c r="R228" s="453"/>
      <c r="S228" s="453"/>
      <c r="T228" s="45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451">
        <v>4680115882164</v>
      </c>
      <c r="E229" s="451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3"/>
      <c r="R229" s="453"/>
      <c r="S229" s="453"/>
      <c r="T229" s="454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x14ac:dyDescent="0.2">
      <c r="A230" s="458"/>
      <c r="B230" s="458"/>
      <c r="C230" s="458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9"/>
      <c r="P230" s="455" t="s">
        <v>43</v>
      </c>
      <c r="Q230" s="456"/>
      <c r="R230" s="456"/>
      <c r="S230" s="456"/>
      <c r="T230" s="456"/>
      <c r="U230" s="456"/>
      <c r="V230" s="457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x14ac:dyDescent="0.2">
      <c r="A231" s="458"/>
      <c r="B231" s="458"/>
      <c r="C231" s="458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9"/>
      <c r="P231" s="455" t="s">
        <v>43</v>
      </c>
      <c r="Q231" s="456"/>
      <c r="R231" s="456"/>
      <c r="S231" s="456"/>
      <c r="T231" s="456"/>
      <c r="U231" s="456"/>
      <c r="V231" s="457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customHeight="1" x14ac:dyDescent="0.25">
      <c r="A232" s="450" t="s">
        <v>194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450"/>
      <c r="V232" s="450"/>
      <c r="W232" s="450"/>
      <c r="X232" s="450"/>
      <c r="Y232" s="450"/>
      <c r="Z232" s="450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451">
        <v>4680115882874</v>
      </c>
      <c r="E233" s="451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573" t="s">
        <v>354</v>
      </c>
      <c r="Q233" s="453"/>
      <c r="R233" s="453"/>
      <c r="S233" s="453"/>
      <c r="T233" s="454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451">
        <v>4680115882874</v>
      </c>
      <c r="E234" s="451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3"/>
      <c r="R234" s="453"/>
      <c r="S234" s="453"/>
      <c r="T234" s="454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451">
        <v>4680115884434</v>
      </c>
      <c r="E235" s="451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3"/>
      <c r="R235" s="453"/>
      <c r="S235" s="453"/>
      <c r="T235" s="454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451">
        <v>4680115880818</v>
      </c>
      <c r="E236" s="451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76" t="s">
        <v>360</v>
      </c>
      <c r="Q236" s="453"/>
      <c r="R236" s="453"/>
      <c r="S236" s="453"/>
      <c r="T236" s="454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451">
        <v>4680115880801</v>
      </c>
      <c r="E237" s="451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77" t="s">
        <v>363</v>
      </c>
      <c r="Q237" s="453"/>
      <c r="R237" s="453"/>
      <c r="S237" s="453"/>
      <c r="T237" s="454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458"/>
      <c r="B238" s="458"/>
      <c r="C238" s="458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9"/>
      <c r="P238" s="455" t="s">
        <v>43</v>
      </c>
      <c r="Q238" s="456"/>
      <c r="R238" s="456"/>
      <c r="S238" s="456"/>
      <c r="T238" s="456"/>
      <c r="U238" s="456"/>
      <c r="V238" s="457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customHeight="1" x14ac:dyDescent="0.25">
      <c r="A240" s="449" t="s">
        <v>364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3"/>
      <c r="AB240" s="63"/>
      <c r="AC240" s="63"/>
    </row>
    <row r="241" spans="1:68" ht="14.25" customHeight="1" x14ac:dyDescent="0.25">
      <c r="A241" s="450" t="s">
        <v>123</v>
      </c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450"/>
      <c r="V241" s="450"/>
      <c r="W241" s="450"/>
      <c r="X241" s="450"/>
      <c r="Y241" s="450"/>
      <c r="Z241" s="450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451">
        <v>4680115884274</v>
      </c>
      <c r="E242" s="451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78" t="s">
        <v>367</v>
      </c>
      <c r="Q242" s="453"/>
      <c r="R242" s="453"/>
      <c r="S242" s="453"/>
      <c r="T242" s="454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451">
        <v>4680115884274</v>
      </c>
      <c r="E243" s="451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3"/>
      <c r="R243" s="453"/>
      <c r="S243" s="453"/>
      <c r="T243" s="454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451">
        <v>4680115884298</v>
      </c>
      <c r="E244" s="451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3"/>
      <c r="R244" s="453"/>
      <c r="S244" s="453"/>
      <c r="T244" s="454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451">
        <v>4680115884250</v>
      </c>
      <c r="E245" s="451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1" t="s">
        <v>373</v>
      </c>
      <c r="Q245" s="453"/>
      <c r="R245" s="453"/>
      <c r="S245" s="453"/>
      <c r="T245" s="454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451">
        <v>4680115884250</v>
      </c>
      <c r="E246" s="451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3"/>
      <c r="R246" s="453"/>
      <c r="S246" s="453"/>
      <c r="T246" s="454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451">
        <v>4680115884281</v>
      </c>
      <c r="E247" s="45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3"/>
      <c r="R247" s="453"/>
      <c r="S247" s="453"/>
      <c r="T247" s="454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451">
        <v>4680115884199</v>
      </c>
      <c r="E248" s="451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3"/>
      <c r="R248" s="453"/>
      <c r="S248" s="453"/>
      <c r="T248" s="45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451">
        <v>4680115884267</v>
      </c>
      <c r="E249" s="451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3"/>
      <c r="R249" s="453"/>
      <c r="S249" s="453"/>
      <c r="T249" s="45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458"/>
      <c r="B250" s="458"/>
      <c r="C250" s="458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9"/>
      <c r="P250" s="455" t="s">
        <v>43</v>
      </c>
      <c r="Q250" s="456"/>
      <c r="R250" s="456"/>
      <c r="S250" s="456"/>
      <c r="T250" s="456"/>
      <c r="U250" s="456"/>
      <c r="V250" s="457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49" t="s">
        <v>381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3"/>
      <c r="AB252" s="63"/>
      <c r="AC252" s="63"/>
    </row>
    <row r="253" spans="1:68" ht="14.25" customHeight="1" x14ac:dyDescent="0.25">
      <c r="A253" s="450" t="s">
        <v>123</v>
      </c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450"/>
      <c r="V253" s="450"/>
      <c r="W253" s="450"/>
      <c r="X253" s="450"/>
      <c r="Y253" s="450"/>
      <c r="Z253" s="450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451">
        <v>4680115884137</v>
      </c>
      <c r="E254" s="451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86" t="s">
        <v>384</v>
      </c>
      <c r="Q254" s="453"/>
      <c r="R254" s="453"/>
      <c r="S254" s="453"/>
      <c r="T254" s="45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451">
        <v>4680115884137</v>
      </c>
      <c r="E255" s="451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3"/>
      <c r="R255" s="453"/>
      <c r="S255" s="453"/>
      <c r="T255" s="45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451">
        <v>4680115884236</v>
      </c>
      <c r="E256" s="451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3"/>
      <c r="R256" s="453"/>
      <c r="S256" s="453"/>
      <c r="T256" s="454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451">
        <v>4680115884175</v>
      </c>
      <c r="E257" s="451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3"/>
      <c r="R257" s="453"/>
      <c r="S257" s="453"/>
      <c r="T257" s="454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451">
        <v>4680115884144</v>
      </c>
      <c r="E258" s="451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3"/>
      <c r="R258" s="453"/>
      <c r="S258" s="453"/>
      <c r="T258" s="454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451">
        <v>4680115885288</v>
      </c>
      <c r="E259" s="451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91" t="s">
        <v>394</v>
      </c>
      <c r="Q259" s="453"/>
      <c r="R259" s="453"/>
      <c r="S259" s="453"/>
      <c r="T259" s="454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451">
        <v>4680115884182</v>
      </c>
      <c r="E260" s="451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3"/>
      <c r="R260" s="453"/>
      <c r="S260" s="453"/>
      <c r="T260" s="45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451">
        <v>4680115884205</v>
      </c>
      <c r="E261" s="45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3"/>
      <c r="R261" s="453"/>
      <c r="S261" s="453"/>
      <c r="T261" s="45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458"/>
      <c r="B263" s="458"/>
      <c r="C263" s="458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9"/>
      <c r="P263" s="455" t="s">
        <v>43</v>
      </c>
      <c r="Q263" s="456"/>
      <c r="R263" s="456"/>
      <c r="S263" s="456"/>
      <c r="T263" s="456"/>
      <c r="U263" s="456"/>
      <c r="V263" s="457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49" t="s">
        <v>399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3"/>
      <c r="AB264" s="63"/>
      <c r="AC264" s="63"/>
    </row>
    <row r="265" spans="1:68" ht="14.25" customHeight="1" x14ac:dyDescent="0.25">
      <c r="A265" s="450" t="s">
        <v>123</v>
      </c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450"/>
      <c r="V265" s="450"/>
      <c r="W265" s="450"/>
      <c r="X265" s="450"/>
      <c r="Y265" s="450"/>
      <c r="Z265" s="450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451">
        <v>4680115885837</v>
      </c>
      <c r="E266" s="451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94" t="s">
        <v>402</v>
      </c>
      <c r="Q266" s="453"/>
      <c r="R266" s="453"/>
      <c r="S266" s="453"/>
      <c r="T266" s="454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451">
        <v>4680115885806</v>
      </c>
      <c r="E267" s="451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95" t="s">
        <v>405</v>
      </c>
      <c r="Q267" s="453"/>
      <c r="R267" s="453"/>
      <c r="S267" s="453"/>
      <c r="T267" s="454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451">
        <v>4680115885851</v>
      </c>
      <c r="E268" s="451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96" t="s">
        <v>408</v>
      </c>
      <c r="Q268" s="453"/>
      <c r="R268" s="453"/>
      <c r="S268" s="453"/>
      <c r="T268" s="454"/>
      <c r="U268" s="38" t="s">
        <v>48</v>
      </c>
      <c r="V268" s="38" t="s">
        <v>48</v>
      </c>
      <c r="W268" s="39" t="s">
        <v>0</v>
      </c>
      <c r="X268" s="57">
        <v>150</v>
      </c>
      <c r="Y268" s="54">
        <f>IFERROR(IF(X268="",0,CEILING((X268/$H268),1)*$H268),"")</f>
        <v>151.20000000000002</v>
      </c>
      <c r="Z268" s="40">
        <f>IFERROR(IF(Y268=0,"",ROUNDUP(Y268/H268,0)*0.02175),"")</f>
        <v>0.30449999999999999</v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156.66666666666666</v>
      </c>
      <c r="BN268" s="76">
        <f>IFERROR(Y268*I268/H268,"0")</f>
        <v>157.91999999999999</v>
      </c>
      <c r="BO268" s="76">
        <f>IFERROR(1/J268*(X268/H268),"0")</f>
        <v>0.24801587301587297</v>
      </c>
      <c r="BP268" s="76">
        <f>IFERROR(1/J268*(Y268/H268),"0")</f>
        <v>0.25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451">
        <v>4680115885844</v>
      </c>
      <c r="E269" s="451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97" t="s">
        <v>411</v>
      </c>
      <c r="Q269" s="453"/>
      <c r="R269" s="453"/>
      <c r="S269" s="453"/>
      <c r="T269" s="454"/>
      <c r="U269" s="38" t="s">
        <v>48</v>
      </c>
      <c r="V269" s="38" t="s">
        <v>48</v>
      </c>
      <c r="W269" s="39" t="s">
        <v>0</v>
      </c>
      <c r="X269" s="57">
        <v>80</v>
      </c>
      <c r="Y269" s="54">
        <f>IFERROR(IF(X269="",0,CEILING((X269/$H269),1)*$H269),"")</f>
        <v>80</v>
      </c>
      <c r="Z269" s="40">
        <f>IFERROR(IF(Y269=0,"",ROUNDUP(Y269/H269,0)*0.00937),"")</f>
        <v>0.18740000000000001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84.800000000000011</v>
      </c>
      <c r="BN269" s="76">
        <f>IFERROR(Y269*I269/H269,"0")</f>
        <v>84.800000000000011</v>
      </c>
      <c r="BO269" s="76">
        <f>IFERROR(1/J269*(X269/H269),"0")</f>
        <v>0.16666666666666666</v>
      </c>
      <c r="BP269" s="76">
        <f>IFERROR(1/J269*(Y269/H269),"0")</f>
        <v>0.16666666666666666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451">
        <v>4680115885820</v>
      </c>
      <c r="E270" s="451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98" t="s">
        <v>414</v>
      </c>
      <c r="Q270" s="453"/>
      <c r="R270" s="453"/>
      <c r="S270" s="453"/>
      <c r="T270" s="454"/>
      <c r="U270" s="38" t="s">
        <v>48</v>
      </c>
      <c r="V270" s="38" t="s">
        <v>48</v>
      </c>
      <c r="W270" s="39" t="s">
        <v>0</v>
      </c>
      <c r="X270" s="57">
        <v>120</v>
      </c>
      <c r="Y270" s="54">
        <f>IFERROR(IF(X270="",0,CEILING((X270/$H270),1)*$H270),"")</f>
        <v>120</v>
      </c>
      <c r="Z270" s="40">
        <f>IFERROR(IF(Y270=0,"",ROUNDUP(Y270/H270,0)*0.00937),"")</f>
        <v>0.28110000000000002</v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127.2</v>
      </c>
      <c r="BN270" s="76">
        <f>IFERROR(Y270*I270/H270,"0")</f>
        <v>127.2</v>
      </c>
      <c r="BO270" s="76">
        <f>IFERROR(1/J270*(X270/H270),"0")</f>
        <v>0.25</v>
      </c>
      <c r="BP270" s="76">
        <f>IFERROR(1/J270*(Y270/H270),"0")</f>
        <v>0.25</v>
      </c>
    </row>
    <row r="271" spans="1:68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9"/>
      <c r="P271" s="455" t="s">
        <v>43</v>
      </c>
      <c r="Q271" s="456"/>
      <c r="R271" s="456"/>
      <c r="S271" s="456"/>
      <c r="T271" s="456"/>
      <c r="U271" s="456"/>
      <c r="V271" s="457"/>
      <c r="W271" s="41" t="s">
        <v>42</v>
      </c>
      <c r="X271" s="42">
        <f>IFERROR(X266/H266,"0")+IFERROR(X267/H267,"0")+IFERROR(X268/H268,"0")+IFERROR(X269/H269,"0")+IFERROR(X270/H270,"0")</f>
        <v>63.888888888888886</v>
      </c>
      <c r="Y271" s="42">
        <f>IFERROR(Y266/H266,"0")+IFERROR(Y267/H267,"0")+IFERROR(Y268/H268,"0")+IFERROR(Y269/H269,"0")+IFERROR(Y270/H270,"0")</f>
        <v>64</v>
      </c>
      <c r="Z271" s="42">
        <f>IFERROR(IF(Z266="",0,Z266),"0")+IFERROR(IF(Z267="",0,Z267),"0")+IFERROR(IF(Z268="",0,Z268),"0")+IFERROR(IF(Z269="",0,Z269),"0")+IFERROR(IF(Z270="",0,Z270),"0")</f>
        <v>0.77300000000000002</v>
      </c>
      <c r="AA271" s="65"/>
      <c r="AB271" s="65"/>
      <c r="AC271" s="65"/>
    </row>
    <row r="272" spans="1:68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9"/>
      <c r="P272" s="455" t="s">
        <v>43</v>
      </c>
      <c r="Q272" s="456"/>
      <c r="R272" s="456"/>
      <c r="S272" s="456"/>
      <c r="T272" s="456"/>
      <c r="U272" s="456"/>
      <c r="V272" s="457"/>
      <c r="W272" s="41" t="s">
        <v>0</v>
      </c>
      <c r="X272" s="42">
        <f>IFERROR(SUM(X266:X270),"0")</f>
        <v>350</v>
      </c>
      <c r="Y272" s="42">
        <f>IFERROR(SUM(Y266:Y270),"0")</f>
        <v>351.20000000000005</v>
      </c>
      <c r="Z272" s="41"/>
      <c r="AA272" s="65"/>
      <c r="AB272" s="65"/>
      <c r="AC272" s="65"/>
    </row>
    <row r="273" spans="1:68" ht="16.5" customHeight="1" x14ac:dyDescent="0.25">
      <c r="A273" s="449" t="s">
        <v>415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3"/>
      <c r="AB273" s="63"/>
      <c r="AC273" s="63"/>
    </row>
    <row r="274" spans="1:68" ht="14.25" customHeight="1" x14ac:dyDescent="0.25">
      <c r="A274" s="450" t="s">
        <v>123</v>
      </c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450"/>
      <c r="V274" s="450"/>
      <c r="W274" s="450"/>
      <c r="X274" s="450"/>
      <c r="Y274" s="450"/>
      <c r="Z274" s="450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451">
        <v>4680115885707</v>
      </c>
      <c r="E275" s="451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99" t="s">
        <v>418</v>
      </c>
      <c r="Q275" s="453"/>
      <c r="R275" s="453"/>
      <c r="S275" s="453"/>
      <c r="T275" s="454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458"/>
      <c r="B276" s="458"/>
      <c r="C276" s="458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9"/>
      <c r="P276" s="455" t="s">
        <v>43</v>
      </c>
      <c r="Q276" s="456"/>
      <c r="R276" s="456"/>
      <c r="S276" s="456"/>
      <c r="T276" s="456"/>
      <c r="U276" s="456"/>
      <c r="V276" s="457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9"/>
      <c r="P277" s="455" t="s">
        <v>43</v>
      </c>
      <c r="Q277" s="456"/>
      <c r="R277" s="456"/>
      <c r="S277" s="456"/>
      <c r="T277" s="456"/>
      <c r="U277" s="456"/>
      <c r="V277" s="457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49" t="s">
        <v>419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3"/>
      <c r="AB278" s="63"/>
      <c r="AC278" s="63"/>
    </row>
    <row r="279" spans="1:68" ht="14.25" customHeight="1" x14ac:dyDescent="0.25">
      <c r="A279" s="450" t="s">
        <v>123</v>
      </c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450"/>
      <c r="V279" s="450"/>
      <c r="W279" s="450"/>
      <c r="X279" s="450"/>
      <c r="Y279" s="450"/>
      <c r="Z279" s="450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451">
        <v>4607091383423</v>
      </c>
      <c r="E280" s="451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3"/>
      <c r="R280" s="453"/>
      <c r="S280" s="453"/>
      <c r="T280" s="454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451">
        <v>4680115885691</v>
      </c>
      <c r="E281" s="451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601" t="s">
        <v>424</v>
      </c>
      <c r="Q281" s="453"/>
      <c r="R281" s="453"/>
      <c r="S281" s="453"/>
      <c r="T281" s="454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451">
        <v>4680115885660</v>
      </c>
      <c r="E282" s="451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602" t="s">
        <v>427</v>
      </c>
      <c r="Q282" s="453"/>
      <c r="R282" s="453"/>
      <c r="S282" s="453"/>
      <c r="T282" s="45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9"/>
      <c r="P284" s="455" t="s">
        <v>43</v>
      </c>
      <c r="Q284" s="456"/>
      <c r="R284" s="456"/>
      <c r="S284" s="456"/>
      <c r="T284" s="456"/>
      <c r="U284" s="456"/>
      <c r="V284" s="457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49" t="s">
        <v>428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3"/>
      <c r="AB285" s="63"/>
      <c r="AC285" s="63"/>
    </row>
    <row r="286" spans="1:68" ht="14.25" customHeight="1" x14ac:dyDescent="0.25">
      <c r="A286" s="450" t="s">
        <v>84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450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451">
        <v>4680115881556</v>
      </c>
      <c r="E287" s="451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3"/>
      <c r="R287" s="453"/>
      <c r="S287" s="453"/>
      <c r="T287" s="45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451">
        <v>4680115881037</v>
      </c>
      <c r="E288" s="451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3"/>
      <c r="R288" s="453"/>
      <c r="S288" s="453"/>
      <c r="T288" s="45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451">
        <v>4680115881228</v>
      </c>
      <c r="E289" s="451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3"/>
      <c r="R289" s="453"/>
      <c r="S289" s="453"/>
      <c r="T289" s="45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451">
        <v>4680115881211</v>
      </c>
      <c r="E290" s="451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3"/>
      <c r="R290" s="453"/>
      <c r="S290" s="453"/>
      <c r="T290" s="454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451">
        <v>4680115881020</v>
      </c>
      <c r="E291" s="451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3"/>
      <c r="R291" s="453"/>
      <c r="S291" s="453"/>
      <c r="T291" s="454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49" t="s">
        <v>439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3"/>
      <c r="AB294" s="63"/>
      <c r="AC294" s="63"/>
    </row>
    <row r="295" spans="1:68" ht="14.25" customHeight="1" x14ac:dyDescent="0.25">
      <c r="A295" s="450" t="s">
        <v>84</v>
      </c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450"/>
      <c r="V295" s="450"/>
      <c r="W295" s="450"/>
      <c r="X295" s="450"/>
      <c r="Y295" s="450"/>
      <c r="Z295" s="450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451">
        <v>4680115884618</v>
      </c>
      <c r="E296" s="451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3"/>
      <c r="R296" s="453"/>
      <c r="S296" s="453"/>
      <c r="T296" s="45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49" t="s">
        <v>442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3"/>
      <c r="AB299" s="63"/>
      <c r="AC299" s="63"/>
    </row>
    <row r="300" spans="1:68" ht="14.25" customHeight="1" x14ac:dyDescent="0.25">
      <c r="A300" s="450" t="s">
        <v>123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451">
        <v>4680115882973</v>
      </c>
      <c r="E301" s="451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3"/>
      <c r="R301" s="453"/>
      <c r="S301" s="453"/>
      <c r="T301" s="454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58"/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9"/>
      <c r="P302" s="455" t="s">
        <v>43</v>
      </c>
      <c r="Q302" s="456"/>
      <c r="R302" s="456"/>
      <c r="S302" s="456"/>
      <c r="T302" s="456"/>
      <c r="U302" s="456"/>
      <c r="V302" s="457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58"/>
      <c r="B303" s="458"/>
      <c r="C303" s="458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9"/>
      <c r="P303" s="455" t="s">
        <v>43</v>
      </c>
      <c r="Q303" s="456"/>
      <c r="R303" s="456"/>
      <c r="S303" s="456"/>
      <c r="T303" s="456"/>
      <c r="U303" s="456"/>
      <c r="V303" s="457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450" t="s">
        <v>79</v>
      </c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450"/>
      <c r="V304" s="450"/>
      <c r="W304" s="450"/>
      <c r="X304" s="450"/>
      <c r="Y304" s="450"/>
      <c r="Z304" s="450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451">
        <v>4607091389845</v>
      </c>
      <c r="E305" s="451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3"/>
      <c r="R305" s="453"/>
      <c r="S305" s="453"/>
      <c r="T305" s="454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451">
        <v>4680115882881</v>
      </c>
      <c r="E306" s="451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3"/>
      <c r="R306" s="453"/>
      <c r="S306" s="453"/>
      <c r="T306" s="454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58"/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455" t="s">
        <v>43</v>
      </c>
      <c r="Q307" s="456"/>
      <c r="R307" s="456"/>
      <c r="S307" s="456"/>
      <c r="T307" s="456"/>
      <c r="U307" s="456"/>
      <c r="V307" s="457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458"/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9"/>
      <c r="P308" s="455" t="s">
        <v>43</v>
      </c>
      <c r="Q308" s="456"/>
      <c r="R308" s="456"/>
      <c r="S308" s="456"/>
      <c r="T308" s="456"/>
      <c r="U308" s="456"/>
      <c r="V308" s="457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49" t="s">
        <v>449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3"/>
      <c r="AB309" s="63"/>
      <c r="AC309" s="63"/>
    </row>
    <row r="310" spans="1:68" ht="14.25" customHeight="1" x14ac:dyDescent="0.25">
      <c r="A310" s="450" t="s">
        <v>123</v>
      </c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450"/>
      <c r="V310" s="450"/>
      <c r="W310" s="450"/>
      <c r="X310" s="450"/>
      <c r="Y310" s="450"/>
      <c r="Z310" s="450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451">
        <v>4680115885615</v>
      </c>
      <c r="E311" s="451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612" t="s">
        <v>452</v>
      </c>
      <c r="Q311" s="453"/>
      <c r="R311" s="453"/>
      <c r="S311" s="453"/>
      <c r="T311" s="454"/>
      <c r="U311" s="38" t="s">
        <v>48</v>
      </c>
      <c r="V311" s="38" t="s">
        <v>48</v>
      </c>
      <c r="W311" s="39" t="s">
        <v>0</v>
      </c>
      <c r="X311" s="57">
        <v>200</v>
      </c>
      <c r="Y311" s="54">
        <f t="shared" ref="Y311:Y317" si="52">IFERROR(IF(X311="",0,CEILING((X311/$H311),1)*$H311),"")</f>
        <v>205.20000000000002</v>
      </c>
      <c r="Z311" s="40">
        <f>IFERROR(IF(Y311=0,"",ROUNDUP(Y311/H311,0)*0.02175),"")</f>
        <v>0.41324999999999995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208.88888888888889</v>
      </c>
      <c r="BN311" s="76">
        <f t="shared" ref="BN311:BN317" si="54">IFERROR(Y311*I311/H311,"0")</f>
        <v>214.32</v>
      </c>
      <c r="BO311" s="76">
        <f t="shared" ref="BO311:BO317" si="55">IFERROR(1/J311*(X311/H311),"0")</f>
        <v>0.3306878306878307</v>
      </c>
      <c r="BP311" s="76">
        <f t="shared" ref="BP311:BP317" si="56">IFERROR(1/J311*(Y311/H311),"0")</f>
        <v>0.33928571428571425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451">
        <v>4680115885646</v>
      </c>
      <c r="E312" s="451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613" t="s">
        <v>455</v>
      </c>
      <c r="Q312" s="453"/>
      <c r="R312" s="453"/>
      <c r="S312" s="453"/>
      <c r="T312" s="454"/>
      <c r="U312" s="38" t="s">
        <v>48</v>
      </c>
      <c r="V312" s="38" t="s">
        <v>48</v>
      </c>
      <c r="W312" s="39" t="s">
        <v>0</v>
      </c>
      <c r="X312" s="57">
        <v>250</v>
      </c>
      <c r="Y312" s="54">
        <f t="shared" si="52"/>
        <v>259.20000000000005</v>
      </c>
      <c r="Z312" s="40">
        <f>IFERROR(IF(Y312=0,"",ROUNDUP(Y312/H312,0)*0.02175),"")</f>
        <v>0.52200000000000002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261.11111111111109</v>
      </c>
      <c r="BN312" s="76">
        <f t="shared" si="54"/>
        <v>270.72000000000003</v>
      </c>
      <c r="BO312" s="76">
        <f t="shared" si="55"/>
        <v>0.41335978835978826</v>
      </c>
      <c r="BP312" s="76">
        <f t="shared" si="56"/>
        <v>0.4285714285714286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451">
        <v>4680115885554</v>
      </c>
      <c r="E313" s="451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614" t="s">
        <v>458</v>
      </c>
      <c r="Q313" s="453"/>
      <c r="R313" s="453"/>
      <c r="S313" s="453"/>
      <c r="T313" s="454"/>
      <c r="U313" s="38" t="s">
        <v>48</v>
      </c>
      <c r="V313" s="38" t="s">
        <v>48</v>
      </c>
      <c r="W313" s="39" t="s">
        <v>0</v>
      </c>
      <c r="X313" s="57">
        <v>1200</v>
      </c>
      <c r="Y313" s="54">
        <f t="shared" si="52"/>
        <v>1209.6000000000001</v>
      </c>
      <c r="Z313" s="40">
        <f>IFERROR(IF(Y313=0,"",ROUNDUP(Y313/H313,0)*0.02175),"")</f>
        <v>2.4359999999999999</v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1253.3333333333333</v>
      </c>
      <c r="BN313" s="76">
        <f t="shared" si="54"/>
        <v>1263.3599999999999</v>
      </c>
      <c r="BO313" s="76">
        <f t="shared" si="55"/>
        <v>1.9841269841269837</v>
      </c>
      <c r="BP313" s="76">
        <f t="shared" si="56"/>
        <v>2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451">
        <v>4680115885622</v>
      </c>
      <c r="E314" s="451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615" t="s">
        <v>461</v>
      </c>
      <c r="Q314" s="453"/>
      <c r="R314" s="453"/>
      <c r="S314" s="453"/>
      <c r="T314" s="454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451">
        <v>4680115881938</v>
      </c>
      <c r="E315" s="451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3"/>
      <c r="R315" s="453"/>
      <c r="S315" s="453"/>
      <c r="T315" s="454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451">
        <v>4607091387346</v>
      </c>
      <c r="E316" s="451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3"/>
      <c r="R316" s="453"/>
      <c r="S316" s="453"/>
      <c r="T316" s="454"/>
      <c r="U316" s="38" t="s">
        <v>48</v>
      </c>
      <c r="V316" s="38" t="s">
        <v>48</v>
      </c>
      <c r="W316" s="39" t="s">
        <v>0</v>
      </c>
      <c r="X316" s="57">
        <v>480</v>
      </c>
      <c r="Y316" s="54">
        <f t="shared" si="52"/>
        <v>480</v>
      </c>
      <c r="Z316" s="40">
        <f>IFERROR(IF(Y316=0,"",ROUNDUP(Y316/H316,0)*0.00937),"")</f>
        <v>1.1244000000000001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508.8</v>
      </c>
      <c r="BN316" s="76">
        <f t="shared" si="54"/>
        <v>508.8</v>
      </c>
      <c r="BO316" s="76">
        <f t="shared" si="55"/>
        <v>1</v>
      </c>
      <c r="BP316" s="76">
        <f t="shared" si="56"/>
        <v>1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451">
        <v>4680115885608</v>
      </c>
      <c r="E317" s="451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618" t="s">
        <v>468</v>
      </c>
      <c r="Q317" s="453"/>
      <c r="R317" s="453"/>
      <c r="S317" s="453"/>
      <c r="T317" s="454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458"/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9"/>
      <c r="P318" s="455" t="s">
        <v>43</v>
      </c>
      <c r="Q318" s="456"/>
      <c r="R318" s="456"/>
      <c r="S318" s="456"/>
      <c r="T318" s="456"/>
      <c r="U318" s="456"/>
      <c r="V318" s="457"/>
      <c r="W318" s="41" t="s">
        <v>42</v>
      </c>
      <c r="X318" s="42">
        <f>IFERROR(X311/H311,"0")+IFERROR(X312/H312,"0")+IFERROR(X313/H313,"0")+IFERROR(X314/H314,"0")+IFERROR(X315/H315,"0")+IFERROR(X316/H316,"0")+IFERROR(X317/H317,"0")</f>
        <v>272.77777777777777</v>
      </c>
      <c r="Y318" s="42">
        <f>IFERROR(Y311/H311,"0")+IFERROR(Y312/H312,"0")+IFERROR(Y313/H313,"0")+IFERROR(Y314/H314,"0")+IFERROR(Y315/H315,"0")+IFERROR(Y316/H316,"0")+IFERROR(Y317/H317,"0")</f>
        <v>275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4.4956499999999995</v>
      </c>
      <c r="AA318" s="65"/>
      <c r="AB318" s="65"/>
      <c r="AC318" s="65"/>
    </row>
    <row r="319" spans="1:68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9"/>
      <c r="P319" s="455" t="s">
        <v>43</v>
      </c>
      <c r="Q319" s="456"/>
      <c r="R319" s="456"/>
      <c r="S319" s="456"/>
      <c r="T319" s="456"/>
      <c r="U319" s="456"/>
      <c r="V319" s="457"/>
      <c r="W319" s="41" t="s">
        <v>0</v>
      </c>
      <c r="X319" s="42">
        <f>IFERROR(SUM(X311:X317),"0")</f>
        <v>2130</v>
      </c>
      <c r="Y319" s="42">
        <f>IFERROR(SUM(Y311:Y317),"0")</f>
        <v>2154</v>
      </c>
      <c r="Z319" s="41"/>
      <c r="AA319" s="65"/>
      <c r="AB319" s="65"/>
      <c r="AC319" s="65"/>
    </row>
    <row r="320" spans="1:68" ht="14.25" customHeight="1" x14ac:dyDescent="0.25">
      <c r="A320" s="450" t="s">
        <v>79</v>
      </c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450"/>
      <c r="V320" s="450"/>
      <c r="W320" s="450"/>
      <c r="X320" s="450"/>
      <c r="Y320" s="450"/>
      <c r="Z320" s="450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451">
        <v>4607091387193</v>
      </c>
      <c r="E321" s="451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3"/>
      <c r="R321" s="453"/>
      <c r="S321" s="453"/>
      <c r="T321" s="454"/>
      <c r="U321" s="38" t="s">
        <v>48</v>
      </c>
      <c r="V321" s="38" t="s">
        <v>48</v>
      </c>
      <c r="W321" s="39" t="s">
        <v>0</v>
      </c>
      <c r="X321" s="57">
        <v>500</v>
      </c>
      <c r="Y321" s="54">
        <f>IFERROR(IF(X321="",0,CEILING((X321/$H321),1)*$H321),"")</f>
        <v>504</v>
      </c>
      <c r="Z321" s="40">
        <f>IFERROR(IF(Y321=0,"",ROUNDUP(Y321/H321,0)*0.00753),"")</f>
        <v>0.90360000000000007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530.95238095238096</v>
      </c>
      <c r="BN321" s="76">
        <f>IFERROR(Y321*I321/H321,"0")</f>
        <v>535.20000000000005</v>
      </c>
      <c r="BO321" s="76">
        <f>IFERROR(1/J321*(X321/H321),"0")</f>
        <v>0.76312576312576308</v>
      </c>
      <c r="BP321" s="76">
        <f>IFERROR(1/J321*(Y321/H321),"0")</f>
        <v>0.76923076923076916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451">
        <v>4607091387230</v>
      </c>
      <c r="E322" s="451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3"/>
      <c r="R322" s="453"/>
      <c r="S322" s="453"/>
      <c r="T322" s="454"/>
      <c r="U322" s="38" t="s">
        <v>48</v>
      </c>
      <c r="V322" s="38" t="s">
        <v>48</v>
      </c>
      <c r="W322" s="39" t="s">
        <v>0</v>
      </c>
      <c r="X322" s="57">
        <v>500</v>
      </c>
      <c r="Y322" s="54">
        <f>IFERROR(IF(X322="",0,CEILING((X322/$H322),1)*$H322),"")</f>
        <v>504</v>
      </c>
      <c r="Z322" s="40">
        <f>IFERROR(IF(Y322=0,"",ROUNDUP(Y322/H322,0)*0.00753),"")</f>
        <v>0.90360000000000007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530.95238095238096</v>
      </c>
      <c r="BN322" s="76">
        <f>IFERROR(Y322*I322/H322,"0")</f>
        <v>535.20000000000005</v>
      </c>
      <c r="BO322" s="76">
        <f>IFERROR(1/J322*(X322/H322),"0")</f>
        <v>0.76312576312576308</v>
      </c>
      <c r="BP322" s="76">
        <f>IFERROR(1/J322*(Y322/H322),"0")</f>
        <v>0.76923076923076916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451">
        <v>4607091387292</v>
      </c>
      <c r="E323" s="451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3"/>
      <c r="R323" s="453"/>
      <c r="S323" s="453"/>
      <c r="T323" s="454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451">
        <v>4607091387285</v>
      </c>
      <c r="E324" s="451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3"/>
      <c r="R324" s="453"/>
      <c r="S324" s="453"/>
      <c r="T324" s="454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1" t="s">
        <v>42</v>
      </c>
      <c r="X325" s="42">
        <f>IFERROR(X321/H321,"0")+IFERROR(X322/H322,"0")+IFERROR(X323/H323,"0")+IFERROR(X324/H324,"0")</f>
        <v>238.09523809523807</v>
      </c>
      <c r="Y325" s="42">
        <f>IFERROR(Y321/H321,"0")+IFERROR(Y322/H322,"0")+IFERROR(Y323/H323,"0")+IFERROR(Y324/H324,"0")</f>
        <v>240</v>
      </c>
      <c r="Z325" s="42">
        <f>IFERROR(IF(Z321="",0,Z321),"0")+IFERROR(IF(Z322="",0,Z322),"0")+IFERROR(IF(Z323="",0,Z323),"0")+IFERROR(IF(Z324="",0,Z324),"0")</f>
        <v>1.8072000000000001</v>
      </c>
      <c r="AA325" s="65"/>
      <c r="AB325" s="65"/>
      <c r="AC325" s="65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1" t="s">
        <v>0</v>
      </c>
      <c r="X326" s="42">
        <f>IFERROR(SUM(X321:X324),"0")</f>
        <v>1000</v>
      </c>
      <c r="Y326" s="42">
        <f>IFERROR(SUM(Y321:Y324),"0")</f>
        <v>1008</v>
      </c>
      <c r="Z326" s="41"/>
      <c r="AA326" s="65"/>
      <c r="AB326" s="65"/>
      <c r="AC326" s="65"/>
    </row>
    <row r="327" spans="1:68" ht="14.25" customHeight="1" x14ac:dyDescent="0.25">
      <c r="A327" s="450" t="s">
        <v>84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451">
        <v>4607091387766</v>
      </c>
      <c r="E328" s="451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3"/>
      <c r="R328" s="453"/>
      <c r="S328" s="453"/>
      <c r="T328" s="454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ref="Y328:Y333" si="57"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0</v>
      </c>
      <c r="BN328" s="76">
        <f t="shared" ref="BN328:BN333" si="59">IFERROR(Y328*I328/H328,"0")</f>
        <v>0</v>
      </c>
      <c r="BO328" s="76">
        <f t="shared" ref="BO328:BO333" si="60">IFERROR(1/J328*(X328/H328),"0")</f>
        <v>0</v>
      </c>
      <c r="BP328" s="76">
        <f t="shared" ref="BP328:BP333" si="61">IFERROR(1/J328*(Y328/H328),"0")</f>
        <v>0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451">
        <v>4607091387957</v>
      </c>
      <c r="E329" s="451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3"/>
      <c r="R329" s="453"/>
      <c r="S329" s="453"/>
      <c r="T329" s="454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451">
        <v>4607091387964</v>
      </c>
      <c r="E330" s="451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3"/>
      <c r="R330" s="453"/>
      <c r="S330" s="453"/>
      <c r="T330" s="454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451">
        <v>4680115884588</v>
      </c>
      <c r="E331" s="451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3"/>
      <c r="R331" s="453"/>
      <c r="S331" s="453"/>
      <c r="T331" s="454"/>
      <c r="U331" s="38" t="s">
        <v>48</v>
      </c>
      <c r="V331" s="38" t="s">
        <v>48</v>
      </c>
      <c r="W331" s="39" t="s">
        <v>0</v>
      </c>
      <c r="X331" s="57">
        <v>300</v>
      </c>
      <c r="Y331" s="54">
        <f t="shared" si="57"/>
        <v>300</v>
      </c>
      <c r="Z331" s="40">
        <f>IFERROR(IF(Y331=0,"",ROUNDUP(Y331/H331,0)*0.00753),"")</f>
        <v>0.753</v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326.59999999999997</v>
      </c>
      <c r="BN331" s="76">
        <f t="shared" si="59"/>
        <v>326.59999999999997</v>
      </c>
      <c r="BO331" s="76">
        <f t="shared" si="60"/>
        <v>0.64102564102564097</v>
      </c>
      <c r="BP331" s="76">
        <f t="shared" si="61"/>
        <v>0.64102564102564097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451">
        <v>4607091387537</v>
      </c>
      <c r="E332" s="451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3"/>
      <c r="R332" s="453"/>
      <c r="S332" s="453"/>
      <c r="T332" s="454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451">
        <v>4607091387513</v>
      </c>
      <c r="E333" s="451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3"/>
      <c r="R333" s="453"/>
      <c r="S333" s="453"/>
      <c r="T333" s="454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458"/>
      <c r="B334" s="458"/>
      <c r="C334" s="458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9"/>
      <c r="P334" s="455" t="s">
        <v>43</v>
      </c>
      <c r="Q334" s="456"/>
      <c r="R334" s="456"/>
      <c r="S334" s="456"/>
      <c r="T334" s="456"/>
      <c r="U334" s="456"/>
      <c r="V334" s="457"/>
      <c r="W334" s="41" t="s">
        <v>42</v>
      </c>
      <c r="X334" s="42">
        <f>IFERROR(X328/H328,"0")+IFERROR(X329/H329,"0")+IFERROR(X330/H330,"0")+IFERROR(X331/H331,"0")+IFERROR(X332/H332,"0")+IFERROR(X333/H333,"0")</f>
        <v>100</v>
      </c>
      <c r="Y334" s="42">
        <f>IFERROR(Y328/H328,"0")+IFERROR(Y329/H329,"0")+IFERROR(Y330/H330,"0")+IFERROR(Y331/H331,"0")+IFERROR(Y332/H332,"0")+IFERROR(Y333/H333,"0")</f>
        <v>100</v>
      </c>
      <c r="Z334" s="42">
        <f>IFERROR(IF(Z328="",0,Z328),"0")+IFERROR(IF(Z329="",0,Z329),"0")+IFERROR(IF(Z330="",0,Z330),"0")+IFERROR(IF(Z331="",0,Z331),"0")+IFERROR(IF(Z332="",0,Z332),"0")+IFERROR(IF(Z333="",0,Z333),"0")</f>
        <v>0.753</v>
      </c>
      <c r="AA334" s="65"/>
      <c r="AB334" s="65"/>
      <c r="AC334" s="65"/>
    </row>
    <row r="335" spans="1:68" x14ac:dyDescent="0.2">
      <c r="A335" s="458"/>
      <c r="B335" s="458"/>
      <c r="C335" s="458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9"/>
      <c r="P335" s="455" t="s">
        <v>43</v>
      </c>
      <c r="Q335" s="456"/>
      <c r="R335" s="456"/>
      <c r="S335" s="456"/>
      <c r="T335" s="456"/>
      <c r="U335" s="456"/>
      <c r="V335" s="457"/>
      <c r="W335" s="41" t="s">
        <v>0</v>
      </c>
      <c r="X335" s="42">
        <f>IFERROR(SUM(X328:X333),"0")</f>
        <v>300</v>
      </c>
      <c r="Y335" s="42">
        <f>IFERROR(SUM(Y328:Y333),"0")</f>
        <v>300</v>
      </c>
      <c r="Z335" s="41"/>
      <c r="AA335" s="65"/>
      <c r="AB335" s="65"/>
      <c r="AC335" s="65"/>
    </row>
    <row r="336" spans="1:68" ht="14.25" customHeight="1" x14ac:dyDescent="0.25">
      <c r="A336" s="450" t="s">
        <v>194</v>
      </c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450"/>
      <c r="V336" s="450"/>
      <c r="W336" s="450"/>
      <c r="X336" s="450"/>
      <c r="Y336" s="450"/>
      <c r="Z336" s="450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451">
        <v>4607091380880</v>
      </c>
      <c r="E337" s="451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629" t="s">
        <v>491</v>
      </c>
      <c r="Q337" s="453"/>
      <c r="R337" s="453"/>
      <c r="S337" s="453"/>
      <c r="T337" s="454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451">
        <v>4607091384482</v>
      </c>
      <c r="E338" s="451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3"/>
      <c r="R338" s="453"/>
      <c r="S338" s="453"/>
      <c r="T338" s="454"/>
      <c r="U338" s="38" t="s">
        <v>48</v>
      </c>
      <c r="V338" s="38" t="s">
        <v>48</v>
      </c>
      <c r="W338" s="39" t="s">
        <v>0</v>
      </c>
      <c r="X338" s="57">
        <v>400</v>
      </c>
      <c r="Y338" s="54">
        <f>IFERROR(IF(X338="",0,CEILING((X338/$H338),1)*$H338),"")</f>
        <v>405.59999999999997</v>
      </c>
      <c r="Z338" s="40">
        <f>IFERROR(IF(Y338=0,"",ROUNDUP(Y338/H338,0)*0.02175),"")</f>
        <v>1.131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428.92307692307696</v>
      </c>
      <c r="BN338" s="76">
        <f>IFERROR(Y338*I338/H338,"0")</f>
        <v>434.928</v>
      </c>
      <c r="BO338" s="76">
        <f>IFERROR(1/J338*(X338/H338),"0")</f>
        <v>0.91575091575091572</v>
      </c>
      <c r="BP338" s="76">
        <f>IFERROR(1/J338*(Y338/H338),"0")</f>
        <v>0.92857142857142849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451">
        <v>4607091380897</v>
      </c>
      <c r="E339" s="451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6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3"/>
      <c r="R339" s="453"/>
      <c r="S339" s="453"/>
      <c r="T339" s="454"/>
      <c r="U339" s="38" t="s">
        <v>48</v>
      </c>
      <c r="V339" s="38" t="s">
        <v>48</v>
      </c>
      <c r="W339" s="39" t="s">
        <v>0</v>
      </c>
      <c r="X339" s="57">
        <v>160</v>
      </c>
      <c r="Y339" s="54">
        <f>IFERROR(IF(X339="",0,CEILING((X339/$H339),1)*$H339),"")</f>
        <v>168</v>
      </c>
      <c r="Z339" s="40">
        <f>IFERROR(IF(Y339=0,"",ROUNDUP(Y339/H339,0)*0.02175),"")</f>
        <v>0.43499999999999994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170.74285714285713</v>
      </c>
      <c r="BN339" s="76">
        <f>IFERROR(Y339*I339/H339,"0")</f>
        <v>179.28</v>
      </c>
      <c r="BO339" s="76">
        <f>IFERROR(1/J339*(X339/H339),"0")</f>
        <v>0.3401360544217687</v>
      </c>
      <c r="BP339" s="76">
        <f>IFERROR(1/J339*(Y339/H339),"0")</f>
        <v>0.3571428571428571</v>
      </c>
    </row>
    <row r="340" spans="1:68" x14ac:dyDescent="0.2">
      <c r="A340" s="458"/>
      <c r="B340" s="458"/>
      <c r="C340" s="458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9"/>
      <c r="P340" s="455" t="s">
        <v>43</v>
      </c>
      <c r="Q340" s="456"/>
      <c r="R340" s="456"/>
      <c r="S340" s="456"/>
      <c r="T340" s="456"/>
      <c r="U340" s="456"/>
      <c r="V340" s="457"/>
      <c r="W340" s="41" t="s">
        <v>42</v>
      </c>
      <c r="X340" s="42">
        <f>IFERROR(X337/H337,"0")+IFERROR(X338/H338,"0")+IFERROR(X339/H339,"0")</f>
        <v>70.329670329670336</v>
      </c>
      <c r="Y340" s="42">
        <f>IFERROR(Y337/H337,"0")+IFERROR(Y338/H338,"0")+IFERROR(Y339/H339,"0")</f>
        <v>72</v>
      </c>
      <c r="Z340" s="42">
        <f>IFERROR(IF(Z337="",0,Z337),"0")+IFERROR(IF(Z338="",0,Z338),"0")+IFERROR(IF(Z339="",0,Z339),"0")</f>
        <v>1.5659999999999998</v>
      </c>
      <c r="AA340" s="65"/>
      <c r="AB340" s="65"/>
      <c r="AC340" s="65"/>
    </row>
    <row r="341" spans="1:68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9"/>
      <c r="P341" s="455" t="s">
        <v>43</v>
      </c>
      <c r="Q341" s="456"/>
      <c r="R341" s="456"/>
      <c r="S341" s="456"/>
      <c r="T341" s="456"/>
      <c r="U341" s="456"/>
      <c r="V341" s="457"/>
      <c r="W341" s="41" t="s">
        <v>0</v>
      </c>
      <c r="X341" s="42">
        <f>IFERROR(SUM(X337:X339),"0")</f>
        <v>560</v>
      </c>
      <c r="Y341" s="42">
        <f>IFERROR(SUM(Y337:Y339),"0")</f>
        <v>573.59999999999991</v>
      </c>
      <c r="Z341" s="41"/>
      <c r="AA341" s="65"/>
      <c r="AB341" s="65"/>
      <c r="AC341" s="65"/>
    </row>
    <row r="342" spans="1:68" ht="14.25" customHeight="1" x14ac:dyDescent="0.25">
      <c r="A342" s="450" t="s">
        <v>109</v>
      </c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450"/>
      <c r="V342" s="450"/>
      <c r="W342" s="450"/>
      <c r="X342" s="450"/>
      <c r="Y342" s="450"/>
      <c r="Z342" s="450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451">
        <v>4607091388374</v>
      </c>
      <c r="E343" s="451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632" t="s">
        <v>498</v>
      </c>
      <c r="Q343" s="453"/>
      <c r="R343" s="453"/>
      <c r="S343" s="453"/>
      <c r="T343" s="454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451">
        <v>4607091388381</v>
      </c>
      <c r="E344" s="451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633" t="s">
        <v>501</v>
      </c>
      <c r="Q344" s="453"/>
      <c r="R344" s="453"/>
      <c r="S344" s="453"/>
      <c r="T344" s="454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451">
        <v>4607091383102</v>
      </c>
      <c r="E345" s="451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3"/>
      <c r="R345" s="453"/>
      <c r="S345" s="453"/>
      <c r="T345" s="45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451">
        <v>4607091388404</v>
      </c>
      <c r="E346" s="451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3"/>
      <c r="R346" s="453"/>
      <c r="S346" s="453"/>
      <c r="T346" s="454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9"/>
      <c r="P347" s="455" t="s">
        <v>43</v>
      </c>
      <c r="Q347" s="456"/>
      <c r="R347" s="456"/>
      <c r="S347" s="456"/>
      <c r="T347" s="456"/>
      <c r="U347" s="456"/>
      <c r="V347" s="457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9"/>
      <c r="P348" s="455" t="s">
        <v>43</v>
      </c>
      <c r="Q348" s="456"/>
      <c r="R348" s="456"/>
      <c r="S348" s="456"/>
      <c r="T348" s="456"/>
      <c r="U348" s="456"/>
      <c r="V348" s="457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customHeight="1" x14ac:dyDescent="0.25">
      <c r="A349" s="450" t="s">
        <v>506</v>
      </c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450"/>
      <c r="V349" s="450"/>
      <c r="W349" s="450"/>
      <c r="X349" s="450"/>
      <c r="Y349" s="450"/>
      <c r="Z349" s="450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451">
        <v>4680115881808</v>
      </c>
      <c r="E350" s="451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3"/>
      <c r="R350" s="453"/>
      <c r="S350" s="453"/>
      <c r="T350" s="454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451">
        <v>4680115881822</v>
      </c>
      <c r="E351" s="451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3"/>
      <c r="R351" s="453"/>
      <c r="S351" s="453"/>
      <c r="T351" s="45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451">
        <v>4680115880016</v>
      </c>
      <c r="E352" s="451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3"/>
      <c r="R352" s="453"/>
      <c r="S352" s="453"/>
      <c r="T352" s="45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9"/>
      <c r="P353" s="455" t="s">
        <v>43</v>
      </c>
      <c r="Q353" s="456"/>
      <c r="R353" s="456"/>
      <c r="S353" s="456"/>
      <c r="T353" s="456"/>
      <c r="U353" s="456"/>
      <c r="V353" s="457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458"/>
      <c r="B354" s="458"/>
      <c r="C354" s="458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9"/>
      <c r="P354" s="455" t="s">
        <v>43</v>
      </c>
      <c r="Q354" s="456"/>
      <c r="R354" s="456"/>
      <c r="S354" s="456"/>
      <c r="T354" s="456"/>
      <c r="U354" s="456"/>
      <c r="V354" s="457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49" t="s">
        <v>515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3"/>
      <c r="AB355" s="63"/>
      <c r="AC355" s="63"/>
    </row>
    <row r="356" spans="1:68" ht="14.25" customHeight="1" x14ac:dyDescent="0.25">
      <c r="A356" s="450" t="s">
        <v>79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451">
        <v>4607091383836</v>
      </c>
      <c r="E357" s="451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3"/>
      <c r="R357" s="453"/>
      <c r="S357" s="453"/>
      <c r="T357" s="454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9"/>
      <c r="P359" s="455" t="s">
        <v>43</v>
      </c>
      <c r="Q359" s="456"/>
      <c r="R359" s="456"/>
      <c r="S359" s="456"/>
      <c r="T359" s="456"/>
      <c r="U359" s="456"/>
      <c r="V359" s="457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450" t="s">
        <v>84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451">
        <v>4607091387919</v>
      </c>
      <c r="E361" s="451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3"/>
      <c r="R361" s="453"/>
      <c r="S361" s="453"/>
      <c r="T361" s="454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451">
        <v>4680115883604</v>
      </c>
      <c r="E362" s="451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6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3"/>
      <c r="R362" s="453"/>
      <c r="S362" s="453"/>
      <c r="T362" s="454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451">
        <v>4680115883567</v>
      </c>
      <c r="E363" s="451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6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3"/>
      <c r="R363" s="453"/>
      <c r="S363" s="453"/>
      <c r="T363" s="454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9"/>
      <c r="P364" s="455" t="s">
        <v>43</v>
      </c>
      <c r="Q364" s="456"/>
      <c r="R364" s="456"/>
      <c r="S364" s="456"/>
      <c r="T364" s="456"/>
      <c r="U364" s="456"/>
      <c r="V364" s="457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9"/>
      <c r="P365" s="455" t="s">
        <v>43</v>
      </c>
      <c r="Q365" s="456"/>
      <c r="R365" s="456"/>
      <c r="S365" s="456"/>
      <c r="T365" s="456"/>
      <c r="U365" s="456"/>
      <c r="V365" s="457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customHeight="1" x14ac:dyDescent="0.2">
      <c r="A366" s="448" t="s">
        <v>524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53"/>
      <c r="AB366" s="53"/>
      <c r="AC366" s="53"/>
    </row>
    <row r="367" spans="1:68" ht="16.5" customHeight="1" x14ac:dyDescent="0.25">
      <c r="A367" s="449" t="s">
        <v>525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3"/>
      <c r="AB367" s="63"/>
      <c r="AC367" s="63"/>
    </row>
    <row r="368" spans="1:68" ht="14.25" customHeight="1" x14ac:dyDescent="0.25">
      <c r="A368" s="450" t="s">
        <v>123</v>
      </c>
      <c r="B368" s="450"/>
      <c r="C368" s="450"/>
      <c r="D368" s="450"/>
      <c r="E368" s="450"/>
      <c r="F368" s="450"/>
      <c r="G368" s="450"/>
      <c r="H368" s="450"/>
      <c r="I368" s="450"/>
      <c r="J368" s="450"/>
      <c r="K368" s="450"/>
      <c r="L368" s="450"/>
      <c r="M368" s="450"/>
      <c r="N368" s="450"/>
      <c r="O368" s="450"/>
      <c r="P368" s="450"/>
      <c r="Q368" s="450"/>
      <c r="R368" s="450"/>
      <c r="S368" s="450"/>
      <c r="T368" s="450"/>
      <c r="U368" s="450"/>
      <c r="V368" s="450"/>
      <c r="W368" s="450"/>
      <c r="X368" s="450"/>
      <c r="Y368" s="450"/>
      <c r="Z368" s="450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451">
        <v>4680115884847</v>
      </c>
      <c r="E369" s="451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3"/>
      <c r="R369" s="453"/>
      <c r="S369" s="453"/>
      <c r="T369" s="454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451">
        <v>4680115884847</v>
      </c>
      <c r="E370" s="451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3"/>
      <c r="R370" s="453"/>
      <c r="S370" s="453"/>
      <c r="T370" s="454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451">
        <v>4680115884854</v>
      </c>
      <c r="E371" s="451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3"/>
      <c r="R371" s="453"/>
      <c r="S371" s="453"/>
      <c r="T371" s="454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451">
        <v>4680115884854</v>
      </c>
      <c r="E372" s="451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3"/>
      <c r="R372" s="453"/>
      <c r="S372" s="453"/>
      <c r="T372" s="454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451">
        <v>4680115884830</v>
      </c>
      <c r="E373" s="451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3"/>
      <c r="R373" s="453"/>
      <c r="S373" s="453"/>
      <c r="T373" s="454"/>
      <c r="U373" s="38" t="s">
        <v>48</v>
      </c>
      <c r="V373" s="38" t="s">
        <v>48</v>
      </c>
      <c r="W373" s="39" t="s">
        <v>0</v>
      </c>
      <c r="X373" s="57">
        <v>3200</v>
      </c>
      <c r="Y373" s="54">
        <f t="shared" si="62"/>
        <v>3210</v>
      </c>
      <c r="Z373" s="40">
        <f>IFERROR(IF(Y373=0,"",ROUNDUP(Y373/H373,0)*0.02175),"")</f>
        <v>4.6544999999999996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3302.4</v>
      </c>
      <c r="BN373" s="76">
        <f t="shared" si="64"/>
        <v>3312.7200000000003</v>
      </c>
      <c r="BO373" s="76">
        <f t="shared" si="65"/>
        <v>4.4444444444444446</v>
      </c>
      <c r="BP373" s="76">
        <f t="shared" si="66"/>
        <v>4.458333333333333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451">
        <v>4680115884830</v>
      </c>
      <c r="E374" s="451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3"/>
      <c r="R374" s="453"/>
      <c r="S374" s="453"/>
      <c r="T374" s="454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451">
        <v>4680115882638</v>
      </c>
      <c r="E375" s="451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3"/>
      <c r="R375" s="453"/>
      <c r="S375" s="453"/>
      <c r="T375" s="454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451">
        <v>4680115884922</v>
      </c>
      <c r="E376" s="451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3"/>
      <c r="R376" s="453"/>
      <c r="S376" s="453"/>
      <c r="T376" s="454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451">
        <v>4680115884861</v>
      </c>
      <c r="E377" s="451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3"/>
      <c r="R377" s="453"/>
      <c r="S377" s="453"/>
      <c r="T377" s="454"/>
      <c r="U377" s="38" t="s">
        <v>48</v>
      </c>
      <c r="V377" s="38" t="s">
        <v>48</v>
      </c>
      <c r="W377" s="39" t="s">
        <v>0</v>
      </c>
      <c r="X377" s="57">
        <v>75</v>
      </c>
      <c r="Y377" s="54">
        <f t="shared" si="62"/>
        <v>75</v>
      </c>
      <c r="Z377" s="40">
        <f>IFERROR(IF(Y377=0,"",ROUNDUP(Y377/H377,0)*0.00937),"")</f>
        <v>0.14055000000000001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78.150000000000006</v>
      </c>
      <c r="BN377" s="76">
        <f t="shared" si="64"/>
        <v>78.150000000000006</v>
      </c>
      <c r="BO377" s="76">
        <f t="shared" si="65"/>
        <v>0.125</v>
      </c>
      <c r="BP377" s="76">
        <f t="shared" si="66"/>
        <v>0.125</v>
      </c>
    </row>
    <row r="378" spans="1:68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9"/>
      <c r="P378" s="455" t="s">
        <v>43</v>
      </c>
      <c r="Q378" s="456"/>
      <c r="R378" s="456"/>
      <c r="S378" s="456"/>
      <c r="T378" s="456"/>
      <c r="U378" s="456"/>
      <c r="V378" s="457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228.33333333333334</v>
      </c>
      <c r="Y378" s="42">
        <f>IFERROR(Y369/H369,"0")+IFERROR(Y370/H370,"0")+IFERROR(Y371/H371,"0")+IFERROR(Y372/H372,"0")+IFERROR(Y373/H373,"0")+IFERROR(Y374/H374,"0")+IFERROR(Y375/H375,"0")+IFERROR(Y376/H376,"0")+IFERROR(Y377/H377,"0")</f>
        <v>229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4.7950499999999998</v>
      </c>
      <c r="AA378" s="65"/>
      <c r="AB378" s="65"/>
      <c r="AC378" s="65"/>
    </row>
    <row r="379" spans="1:68" x14ac:dyDescent="0.2">
      <c r="A379" s="458"/>
      <c r="B379" s="458"/>
      <c r="C379" s="458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9"/>
      <c r="P379" s="455" t="s">
        <v>43</v>
      </c>
      <c r="Q379" s="456"/>
      <c r="R379" s="456"/>
      <c r="S379" s="456"/>
      <c r="T379" s="456"/>
      <c r="U379" s="456"/>
      <c r="V379" s="457"/>
      <c r="W379" s="41" t="s">
        <v>0</v>
      </c>
      <c r="X379" s="42">
        <f>IFERROR(SUM(X369:X377),"0")</f>
        <v>3275</v>
      </c>
      <c r="Y379" s="42">
        <f>IFERROR(SUM(Y369:Y377),"0")</f>
        <v>3285</v>
      </c>
      <c r="Z379" s="41"/>
      <c r="AA379" s="65"/>
      <c r="AB379" s="65"/>
      <c r="AC379" s="65"/>
    </row>
    <row r="380" spans="1:68" ht="14.25" customHeight="1" x14ac:dyDescent="0.25">
      <c r="A380" s="450" t="s">
        <v>164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50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451">
        <v>4607091383980</v>
      </c>
      <c r="E381" s="45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3"/>
      <c r="R381" s="453"/>
      <c r="S381" s="453"/>
      <c r="T381" s="454"/>
      <c r="U381" s="38" t="s">
        <v>48</v>
      </c>
      <c r="V381" s="38" t="s">
        <v>48</v>
      </c>
      <c r="W381" s="39" t="s">
        <v>0</v>
      </c>
      <c r="X381" s="57">
        <v>3500</v>
      </c>
      <c r="Y381" s="54">
        <f>IFERROR(IF(X381="",0,CEILING((X381/$H381),1)*$H381),"")</f>
        <v>3510</v>
      </c>
      <c r="Z381" s="40">
        <f>IFERROR(IF(Y381=0,"",ROUNDUP(Y381/H381,0)*0.02175),"")</f>
        <v>5.0894999999999992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3612</v>
      </c>
      <c r="BN381" s="76">
        <f>IFERROR(Y381*I381/H381,"0")</f>
        <v>3622.32</v>
      </c>
      <c r="BO381" s="76">
        <f>IFERROR(1/J381*(X381/H381),"0")</f>
        <v>4.8611111111111107</v>
      </c>
      <c r="BP381" s="76">
        <f>IFERROR(1/J381*(Y381/H381),"0")</f>
        <v>4.875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451">
        <v>4607091384178</v>
      </c>
      <c r="E382" s="451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3"/>
      <c r="R382" s="453"/>
      <c r="S382" s="453"/>
      <c r="T382" s="454"/>
      <c r="U382" s="38" t="s">
        <v>48</v>
      </c>
      <c r="V382" s="38" t="s">
        <v>48</v>
      </c>
      <c r="W382" s="39" t="s">
        <v>0</v>
      </c>
      <c r="X382" s="57">
        <v>60</v>
      </c>
      <c r="Y382" s="54">
        <f>IFERROR(IF(X382="",0,CEILING((X382/$H382),1)*$H382),"")</f>
        <v>60</v>
      </c>
      <c r="Z382" s="40">
        <f>IFERROR(IF(Y382=0,"",ROUNDUP(Y382/H382,0)*0.00937),"")</f>
        <v>0.14055000000000001</v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63.6</v>
      </c>
      <c r="BN382" s="76">
        <f>IFERROR(Y382*I382/H382,"0")</f>
        <v>63.6</v>
      </c>
      <c r="BO382" s="76">
        <f>IFERROR(1/J382*(X382/H382),"0")</f>
        <v>0.125</v>
      </c>
      <c r="BP382" s="76">
        <f>IFERROR(1/J382*(Y382/H382),"0")</f>
        <v>0.125</v>
      </c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1" t="s">
        <v>42</v>
      </c>
      <c r="X383" s="42">
        <f>IFERROR(X381/H381,"0")+IFERROR(X382/H382,"0")</f>
        <v>248.33333333333334</v>
      </c>
      <c r="Y383" s="42">
        <f>IFERROR(Y381/H381,"0")+IFERROR(Y382/H382,"0")</f>
        <v>249</v>
      </c>
      <c r="Z383" s="42">
        <f>IFERROR(IF(Z381="",0,Z381),"0")+IFERROR(IF(Z382="",0,Z382),"0")</f>
        <v>5.2300499999999994</v>
      </c>
      <c r="AA383" s="65"/>
      <c r="AB383" s="65"/>
      <c r="AC383" s="65"/>
    </row>
    <row r="384" spans="1:68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9"/>
      <c r="P384" s="455" t="s">
        <v>43</v>
      </c>
      <c r="Q384" s="456"/>
      <c r="R384" s="456"/>
      <c r="S384" s="456"/>
      <c r="T384" s="456"/>
      <c r="U384" s="456"/>
      <c r="V384" s="457"/>
      <c r="W384" s="41" t="s">
        <v>0</v>
      </c>
      <c r="X384" s="42">
        <f>IFERROR(SUM(X381:X382),"0")</f>
        <v>3560</v>
      </c>
      <c r="Y384" s="42">
        <f>IFERROR(SUM(Y381:Y382),"0")</f>
        <v>3570</v>
      </c>
      <c r="Z384" s="41"/>
      <c r="AA384" s="65"/>
      <c r="AB384" s="65"/>
      <c r="AC384" s="65"/>
    </row>
    <row r="385" spans="1:68" ht="14.25" customHeight="1" x14ac:dyDescent="0.25">
      <c r="A385" s="450" t="s">
        <v>84</v>
      </c>
      <c r="B385" s="450"/>
      <c r="C385" s="450"/>
      <c r="D385" s="450"/>
      <c r="E385" s="450"/>
      <c r="F385" s="450"/>
      <c r="G385" s="450"/>
      <c r="H385" s="450"/>
      <c r="I385" s="450"/>
      <c r="J385" s="450"/>
      <c r="K385" s="450"/>
      <c r="L385" s="450"/>
      <c r="M385" s="450"/>
      <c r="N385" s="450"/>
      <c r="O385" s="450"/>
      <c r="P385" s="450"/>
      <c r="Q385" s="450"/>
      <c r="R385" s="450"/>
      <c r="S385" s="450"/>
      <c r="T385" s="450"/>
      <c r="U385" s="450"/>
      <c r="V385" s="450"/>
      <c r="W385" s="450"/>
      <c r="X385" s="450"/>
      <c r="Y385" s="450"/>
      <c r="Z385" s="450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451">
        <v>4607091383928</v>
      </c>
      <c r="E386" s="451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3"/>
      <c r="R386" s="453"/>
      <c r="S386" s="453"/>
      <c r="T386" s="454"/>
      <c r="U386" s="38" t="s">
        <v>48</v>
      </c>
      <c r="V386" s="38" t="s">
        <v>48</v>
      </c>
      <c r="W386" s="39" t="s">
        <v>0</v>
      </c>
      <c r="X386" s="57">
        <v>780</v>
      </c>
      <c r="Y386" s="54">
        <f>IFERROR(IF(X386="",0,CEILING((X386/$H386),1)*$H386),"")</f>
        <v>780</v>
      </c>
      <c r="Z386" s="40">
        <f>IFERROR(IF(Y386=0,"",ROUNDUP(Y386/H386,0)*0.02175),"")</f>
        <v>2.1749999999999998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837</v>
      </c>
      <c r="BN386" s="76">
        <f>IFERROR(Y386*I386/H386,"0")</f>
        <v>837</v>
      </c>
      <c r="BO386" s="76">
        <f>IFERROR(1/J386*(X386/H386),"0")</f>
        <v>1.7857142857142856</v>
      </c>
      <c r="BP386" s="76">
        <f>IFERROR(1/J386*(Y386/H386),"0")</f>
        <v>1.7857142857142856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451">
        <v>4607091383928</v>
      </c>
      <c r="E387" s="451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3"/>
      <c r="R387" s="453"/>
      <c r="S387" s="453"/>
      <c r="T387" s="454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451">
        <v>4607091384260</v>
      </c>
      <c r="E388" s="451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3"/>
      <c r="R388" s="453"/>
      <c r="S388" s="453"/>
      <c r="T388" s="454"/>
      <c r="U388" s="38" t="s">
        <v>48</v>
      </c>
      <c r="V388" s="38" t="s">
        <v>48</v>
      </c>
      <c r="W388" s="39" t="s">
        <v>0</v>
      </c>
      <c r="X388" s="57">
        <v>154</v>
      </c>
      <c r="Y388" s="54">
        <f>IFERROR(IF(X388="",0,CEILING((X388/$H388),1)*$H388),"")</f>
        <v>156</v>
      </c>
      <c r="Z388" s="40">
        <f>IFERROR(IF(Y388=0,"",ROUNDUP(Y388/H388,0)*0.02175),"")</f>
        <v>0.43499999999999994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165.13538461538462</v>
      </c>
      <c r="BN388" s="76">
        <f>IFERROR(Y388*I388/H388,"0")</f>
        <v>167.28000000000003</v>
      </c>
      <c r="BO388" s="76">
        <f>IFERROR(1/J388*(X388/H388),"0")</f>
        <v>0.35256410256410259</v>
      </c>
      <c r="BP388" s="76">
        <f>IFERROR(1/J388*(Y388/H388),"0")</f>
        <v>0.3571428571428571</v>
      </c>
    </row>
    <row r="389" spans="1:68" x14ac:dyDescent="0.2">
      <c r="A389" s="458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9"/>
      <c r="P389" s="455" t="s">
        <v>43</v>
      </c>
      <c r="Q389" s="456"/>
      <c r="R389" s="456"/>
      <c r="S389" s="456"/>
      <c r="T389" s="456"/>
      <c r="U389" s="456"/>
      <c r="V389" s="457"/>
      <c r="W389" s="41" t="s">
        <v>42</v>
      </c>
      <c r="X389" s="42">
        <f>IFERROR(X386/H386,"0")+IFERROR(X387/H387,"0")+IFERROR(X388/H388,"0")</f>
        <v>119.74358974358975</v>
      </c>
      <c r="Y389" s="42">
        <f>IFERROR(Y386/H386,"0")+IFERROR(Y387/H387,"0")+IFERROR(Y388/H388,"0")</f>
        <v>120</v>
      </c>
      <c r="Z389" s="42">
        <f>IFERROR(IF(Z386="",0,Z386),"0")+IFERROR(IF(Z387="",0,Z387),"0")+IFERROR(IF(Z388="",0,Z388),"0")</f>
        <v>2.61</v>
      </c>
      <c r="AA389" s="65"/>
      <c r="AB389" s="65"/>
      <c r="AC389" s="65"/>
    </row>
    <row r="390" spans="1:68" x14ac:dyDescent="0.2">
      <c r="A390" s="458"/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9"/>
      <c r="P390" s="455" t="s">
        <v>43</v>
      </c>
      <c r="Q390" s="456"/>
      <c r="R390" s="456"/>
      <c r="S390" s="456"/>
      <c r="T390" s="456"/>
      <c r="U390" s="456"/>
      <c r="V390" s="457"/>
      <c r="W390" s="41" t="s">
        <v>0</v>
      </c>
      <c r="X390" s="42">
        <f>IFERROR(SUM(X386:X388),"0")</f>
        <v>934</v>
      </c>
      <c r="Y390" s="42">
        <f>IFERROR(SUM(Y386:Y388),"0")</f>
        <v>936</v>
      </c>
      <c r="Z390" s="41"/>
      <c r="AA390" s="65"/>
      <c r="AB390" s="65"/>
      <c r="AC390" s="65"/>
    </row>
    <row r="391" spans="1:68" ht="14.25" customHeight="1" x14ac:dyDescent="0.25">
      <c r="A391" s="450" t="s">
        <v>194</v>
      </c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0"/>
      <c r="S391" s="450"/>
      <c r="T391" s="450"/>
      <c r="U391" s="450"/>
      <c r="V391" s="450"/>
      <c r="W391" s="450"/>
      <c r="X391" s="450"/>
      <c r="Y391" s="450"/>
      <c r="Z391" s="450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451">
        <v>4607091384673</v>
      </c>
      <c r="E392" s="451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3"/>
      <c r="R392" s="453"/>
      <c r="S392" s="453"/>
      <c r="T392" s="454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451">
        <v>4607091384673</v>
      </c>
      <c r="E393" s="451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3"/>
      <c r="R393" s="453"/>
      <c r="S393" s="453"/>
      <c r="T393" s="454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x14ac:dyDescent="0.2">
      <c r="A395" s="458"/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9"/>
      <c r="P395" s="455" t="s">
        <v>43</v>
      </c>
      <c r="Q395" s="456"/>
      <c r="R395" s="456"/>
      <c r="S395" s="456"/>
      <c r="T395" s="456"/>
      <c r="U395" s="456"/>
      <c r="V395" s="457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customHeight="1" x14ac:dyDescent="0.25">
      <c r="A396" s="449" t="s">
        <v>553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3"/>
      <c r="AB396" s="63"/>
      <c r="AC396" s="63"/>
    </row>
    <row r="397" spans="1:68" ht="14.25" customHeight="1" x14ac:dyDescent="0.25">
      <c r="A397" s="450" t="s">
        <v>123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451">
        <v>4680115881907</v>
      </c>
      <c r="E398" s="451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659" t="s">
        <v>556</v>
      </c>
      <c r="Q398" s="453"/>
      <c r="R398" s="453"/>
      <c r="S398" s="453"/>
      <c r="T398" s="454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451">
        <v>4680115884892</v>
      </c>
      <c r="E399" s="451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3"/>
      <c r="R399" s="453"/>
      <c r="S399" s="453"/>
      <c r="T399" s="454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451">
        <v>4680115884885</v>
      </c>
      <c r="E400" s="451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6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3"/>
      <c r="R400" s="453"/>
      <c r="S400" s="453"/>
      <c r="T400" s="45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451">
        <v>4680115884908</v>
      </c>
      <c r="E401" s="451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3"/>
      <c r="R401" s="453"/>
      <c r="S401" s="453"/>
      <c r="T401" s="45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58"/>
      <c r="B402" s="458"/>
      <c r="C402" s="458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9"/>
      <c r="P402" s="455" t="s">
        <v>43</v>
      </c>
      <c r="Q402" s="456"/>
      <c r="R402" s="456"/>
      <c r="S402" s="456"/>
      <c r="T402" s="456"/>
      <c r="U402" s="456"/>
      <c r="V402" s="457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9"/>
      <c r="P403" s="455" t="s">
        <v>43</v>
      </c>
      <c r="Q403" s="456"/>
      <c r="R403" s="456"/>
      <c r="S403" s="456"/>
      <c r="T403" s="456"/>
      <c r="U403" s="456"/>
      <c r="V403" s="457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customHeight="1" x14ac:dyDescent="0.25">
      <c r="A404" s="450" t="s">
        <v>79</v>
      </c>
      <c r="B404" s="450"/>
      <c r="C404" s="450"/>
      <c r="D404" s="450"/>
      <c r="E404" s="450"/>
      <c r="F404" s="450"/>
      <c r="G404" s="450"/>
      <c r="H404" s="450"/>
      <c r="I404" s="450"/>
      <c r="J404" s="450"/>
      <c r="K404" s="450"/>
      <c r="L404" s="450"/>
      <c r="M404" s="450"/>
      <c r="N404" s="450"/>
      <c r="O404" s="450"/>
      <c r="P404" s="450"/>
      <c r="Q404" s="450"/>
      <c r="R404" s="450"/>
      <c r="S404" s="450"/>
      <c r="T404" s="450"/>
      <c r="U404" s="450"/>
      <c r="V404" s="450"/>
      <c r="W404" s="450"/>
      <c r="X404" s="450"/>
      <c r="Y404" s="450"/>
      <c r="Z404" s="450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451">
        <v>4607091384802</v>
      </c>
      <c r="E405" s="451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3"/>
      <c r="R405" s="453"/>
      <c r="S405" s="453"/>
      <c r="T405" s="454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451">
        <v>4607091384802</v>
      </c>
      <c r="E406" s="451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3"/>
      <c r="R406" s="453"/>
      <c r="S406" s="453"/>
      <c r="T406" s="45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451">
        <v>4607091384826</v>
      </c>
      <c r="E407" s="451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3"/>
      <c r="R407" s="453"/>
      <c r="S407" s="453"/>
      <c r="T407" s="45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458"/>
      <c r="B408" s="458"/>
      <c r="C408" s="458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9"/>
      <c r="P408" s="455" t="s">
        <v>43</v>
      </c>
      <c r="Q408" s="456"/>
      <c r="R408" s="456"/>
      <c r="S408" s="456"/>
      <c r="T408" s="456"/>
      <c r="U408" s="456"/>
      <c r="V408" s="457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9"/>
      <c r="P409" s="455" t="s">
        <v>43</v>
      </c>
      <c r="Q409" s="456"/>
      <c r="R409" s="456"/>
      <c r="S409" s="456"/>
      <c r="T409" s="456"/>
      <c r="U409" s="456"/>
      <c r="V409" s="457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customHeight="1" x14ac:dyDescent="0.25">
      <c r="A410" s="450" t="s">
        <v>84</v>
      </c>
      <c r="B410" s="450"/>
      <c r="C410" s="450"/>
      <c r="D410" s="450"/>
      <c r="E410" s="450"/>
      <c r="F410" s="450"/>
      <c r="G410" s="450"/>
      <c r="H410" s="450"/>
      <c r="I410" s="450"/>
      <c r="J410" s="450"/>
      <c r="K410" s="450"/>
      <c r="L410" s="450"/>
      <c r="M410" s="450"/>
      <c r="N410" s="450"/>
      <c r="O410" s="450"/>
      <c r="P410" s="450"/>
      <c r="Q410" s="450"/>
      <c r="R410" s="450"/>
      <c r="S410" s="450"/>
      <c r="T410" s="450"/>
      <c r="U410" s="450"/>
      <c r="V410" s="450"/>
      <c r="W410" s="450"/>
      <c r="X410" s="450"/>
      <c r="Y410" s="450"/>
      <c r="Z410" s="450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451">
        <v>4607091384246</v>
      </c>
      <c r="E411" s="451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3"/>
      <c r="R411" s="453"/>
      <c r="S411" s="453"/>
      <c r="T411" s="454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451">
        <v>4680115881976</v>
      </c>
      <c r="E412" s="451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3"/>
      <c r="R412" s="453"/>
      <c r="S412" s="453"/>
      <c r="T412" s="454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451">
        <v>4607091384253</v>
      </c>
      <c r="E413" s="451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3"/>
      <c r="R413" s="453"/>
      <c r="S413" s="453"/>
      <c r="T413" s="45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451">
        <v>4607091384253</v>
      </c>
      <c r="E414" s="451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3"/>
      <c r="R414" s="453"/>
      <c r="S414" s="453"/>
      <c r="T414" s="45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451">
        <v>4680115881969</v>
      </c>
      <c r="E415" s="451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3"/>
      <c r="R415" s="453"/>
      <c r="S415" s="453"/>
      <c r="T415" s="454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customHeight="1" x14ac:dyDescent="0.25">
      <c r="A418" s="450" t="s">
        <v>194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451">
        <v>4607091389357</v>
      </c>
      <c r="E419" s="45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3"/>
      <c r="R419" s="453"/>
      <c r="S419" s="453"/>
      <c r="T419" s="454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9"/>
      <c r="P421" s="455" t="s">
        <v>43</v>
      </c>
      <c r="Q421" s="456"/>
      <c r="R421" s="456"/>
      <c r="S421" s="456"/>
      <c r="T421" s="456"/>
      <c r="U421" s="456"/>
      <c r="V421" s="457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customHeight="1" x14ac:dyDescent="0.2">
      <c r="A422" s="448" t="s">
        <v>579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53"/>
      <c r="AB422" s="53"/>
      <c r="AC422" s="53"/>
    </row>
    <row r="423" spans="1:68" ht="16.5" customHeight="1" x14ac:dyDescent="0.25">
      <c r="A423" s="449" t="s">
        <v>580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3"/>
      <c r="AB423" s="63"/>
      <c r="AC423" s="63"/>
    </row>
    <row r="424" spans="1:68" ht="14.25" customHeight="1" x14ac:dyDescent="0.25">
      <c r="A424" s="450" t="s">
        <v>123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0"/>
      <c r="M424" s="450"/>
      <c r="N424" s="450"/>
      <c r="O424" s="450"/>
      <c r="P424" s="450"/>
      <c r="Q424" s="450"/>
      <c r="R424" s="450"/>
      <c r="S424" s="450"/>
      <c r="T424" s="450"/>
      <c r="U424" s="450"/>
      <c r="V424" s="450"/>
      <c r="W424" s="450"/>
      <c r="X424" s="450"/>
      <c r="Y424" s="450"/>
      <c r="Z424" s="450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451">
        <v>4607091389708</v>
      </c>
      <c r="E425" s="451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3"/>
      <c r="R425" s="453"/>
      <c r="S425" s="453"/>
      <c r="T425" s="454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9"/>
      <c r="P426" s="455" t="s">
        <v>43</v>
      </c>
      <c r="Q426" s="456"/>
      <c r="R426" s="456"/>
      <c r="S426" s="456"/>
      <c r="T426" s="456"/>
      <c r="U426" s="456"/>
      <c r="V426" s="457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9"/>
      <c r="P427" s="455" t="s">
        <v>43</v>
      </c>
      <c r="Q427" s="456"/>
      <c r="R427" s="456"/>
      <c r="S427" s="456"/>
      <c r="T427" s="456"/>
      <c r="U427" s="456"/>
      <c r="V427" s="457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450" t="s">
        <v>79</v>
      </c>
      <c r="B428" s="450"/>
      <c r="C428" s="450"/>
      <c r="D428" s="450"/>
      <c r="E428" s="450"/>
      <c r="F428" s="450"/>
      <c r="G428" s="450"/>
      <c r="H428" s="450"/>
      <c r="I428" s="450"/>
      <c r="J428" s="450"/>
      <c r="K428" s="450"/>
      <c r="L428" s="450"/>
      <c r="M428" s="450"/>
      <c r="N428" s="450"/>
      <c r="O428" s="450"/>
      <c r="P428" s="450"/>
      <c r="Q428" s="450"/>
      <c r="R428" s="450"/>
      <c r="S428" s="450"/>
      <c r="T428" s="450"/>
      <c r="U428" s="450"/>
      <c r="V428" s="450"/>
      <c r="W428" s="450"/>
      <c r="X428" s="450"/>
      <c r="Y428" s="450"/>
      <c r="Z428" s="450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451">
        <v>4607091389753</v>
      </c>
      <c r="E429" s="451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3" t="s">
        <v>585</v>
      </c>
      <c r="Q429" s="453"/>
      <c r="R429" s="453"/>
      <c r="S429" s="453"/>
      <c r="T429" s="454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451">
        <v>4607091389753</v>
      </c>
      <c r="E430" s="451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4" t="s">
        <v>587</v>
      </c>
      <c r="Q430" s="453"/>
      <c r="R430" s="453"/>
      <c r="S430" s="453"/>
      <c r="T430" s="454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451">
        <v>4607091389760</v>
      </c>
      <c r="E431" s="45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5" t="s">
        <v>590</v>
      </c>
      <c r="Q431" s="453"/>
      <c r="R431" s="453"/>
      <c r="S431" s="453"/>
      <c r="T431" s="454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451">
        <v>4607091389746</v>
      </c>
      <c r="E432" s="45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6" t="s">
        <v>593</v>
      </c>
      <c r="Q432" s="453"/>
      <c r="R432" s="453"/>
      <c r="S432" s="453"/>
      <c r="T432" s="454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451">
        <v>4607091389746</v>
      </c>
      <c r="E433" s="451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7" t="s">
        <v>593</v>
      </c>
      <c r="Q433" s="453"/>
      <c r="R433" s="453"/>
      <c r="S433" s="453"/>
      <c r="T433" s="454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451">
        <v>4680115883147</v>
      </c>
      <c r="E434" s="451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78" t="s">
        <v>597</v>
      </c>
      <c r="Q434" s="453"/>
      <c r="R434" s="453"/>
      <c r="S434" s="453"/>
      <c r="T434" s="454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451">
        <v>4680115883147</v>
      </c>
      <c r="E435" s="45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3"/>
      <c r="R435" s="453"/>
      <c r="S435" s="453"/>
      <c r="T435" s="454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451">
        <v>4607091384338</v>
      </c>
      <c r="E436" s="45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0" t="s">
        <v>601</v>
      </c>
      <c r="Q436" s="453"/>
      <c r="R436" s="453"/>
      <c r="S436" s="453"/>
      <c r="T436" s="45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451">
        <v>4607091384338</v>
      </c>
      <c r="E437" s="45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3"/>
      <c r="R437" s="453"/>
      <c r="S437" s="453"/>
      <c r="T437" s="45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451">
        <v>4680115883154</v>
      </c>
      <c r="E438" s="451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2" t="s">
        <v>605</v>
      </c>
      <c r="Q438" s="453"/>
      <c r="R438" s="453"/>
      <c r="S438" s="453"/>
      <c r="T438" s="45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451">
        <v>4680115883154</v>
      </c>
      <c r="E439" s="451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3"/>
      <c r="R439" s="453"/>
      <c r="S439" s="453"/>
      <c r="T439" s="45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451">
        <v>4607091389524</v>
      </c>
      <c r="E440" s="451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4" t="s">
        <v>609</v>
      </c>
      <c r="Q440" s="453"/>
      <c r="R440" s="453"/>
      <c r="S440" s="453"/>
      <c r="T440" s="45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451">
        <v>4607091389524</v>
      </c>
      <c r="E441" s="451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3"/>
      <c r="R441" s="453"/>
      <c r="S441" s="453"/>
      <c r="T441" s="45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451">
        <v>4680115883161</v>
      </c>
      <c r="E442" s="45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6" t="s">
        <v>613</v>
      </c>
      <c r="Q442" s="453"/>
      <c r="R442" s="453"/>
      <c r="S442" s="453"/>
      <c r="T442" s="45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451">
        <v>4680115883161</v>
      </c>
      <c r="E443" s="451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3"/>
      <c r="R443" s="453"/>
      <c r="S443" s="453"/>
      <c r="T443" s="45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451">
        <v>4607091389531</v>
      </c>
      <c r="E444" s="45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8" t="s">
        <v>617</v>
      </c>
      <c r="Q444" s="453"/>
      <c r="R444" s="453"/>
      <c r="S444" s="453"/>
      <c r="T444" s="45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451">
        <v>4607091389531</v>
      </c>
      <c r="E445" s="451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9" t="s">
        <v>617</v>
      </c>
      <c r="Q445" s="453"/>
      <c r="R445" s="453"/>
      <c r="S445" s="453"/>
      <c r="T445" s="45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451">
        <v>4607091384345</v>
      </c>
      <c r="E446" s="451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90" t="s">
        <v>621</v>
      </c>
      <c r="Q446" s="453"/>
      <c r="R446" s="453"/>
      <c r="S446" s="453"/>
      <c r="T446" s="45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451">
        <v>4680115883185</v>
      </c>
      <c r="E447" s="451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1" t="s">
        <v>624</v>
      </c>
      <c r="Q447" s="453"/>
      <c r="R447" s="453"/>
      <c r="S447" s="453"/>
      <c r="T447" s="45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451">
        <v>4680115883185</v>
      </c>
      <c r="E448" s="451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453"/>
      <c r="R448" s="453"/>
      <c r="S448" s="453"/>
      <c r="T448" s="45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451">
        <v>4680115882928</v>
      </c>
      <c r="E449" s="451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3"/>
      <c r="R449" s="453"/>
      <c r="S449" s="453"/>
      <c r="T449" s="45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9"/>
      <c r="P451" s="455" t="s">
        <v>43</v>
      </c>
      <c r="Q451" s="456"/>
      <c r="R451" s="456"/>
      <c r="S451" s="456"/>
      <c r="T451" s="456"/>
      <c r="U451" s="456"/>
      <c r="V451" s="457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customHeight="1" x14ac:dyDescent="0.25">
      <c r="A452" s="450" t="s">
        <v>84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451">
        <v>4607091384352</v>
      </c>
      <c r="E453" s="451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3"/>
      <c r="R453" s="453"/>
      <c r="S453" s="453"/>
      <c r="T453" s="454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451">
        <v>4607091389654</v>
      </c>
      <c r="E454" s="451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3"/>
      <c r="R454" s="453"/>
      <c r="S454" s="453"/>
      <c r="T454" s="454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9"/>
      <c r="P456" s="455" t="s">
        <v>43</v>
      </c>
      <c r="Q456" s="456"/>
      <c r="R456" s="456"/>
      <c r="S456" s="456"/>
      <c r="T456" s="456"/>
      <c r="U456" s="456"/>
      <c r="V456" s="457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450" t="s">
        <v>109</v>
      </c>
      <c r="B457" s="450"/>
      <c r="C457" s="450"/>
      <c r="D457" s="450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451">
        <v>4680115884335</v>
      </c>
      <c r="E458" s="451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3"/>
      <c r="R458" s="453"/>
      <c r="S458" s="453"/>
      <c r="T458" s="454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451">
        <v>4680115884342</v>
      </c>
      <c r="E459" s="451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3"/>
      <c r="R459" s="453"/>
      <c r="S459" s="453"/>
      <c r="T459" s="45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451">
        <v>4680115884113</v>
      </c>
      <c r="E460" s="451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3"/>
      <c r="R460" s="453"/>
      <c r="S460" s="453"/>
      <c r="T460" s="45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58"/>
      <c r="B461" s="458"/>
      <c r="C461" s="458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9"/>
      <c r="P461" s="455" t="s">
        <v>43</v>
      </c>
      <c r="Q461" s="456"/>
      <c r="R461" s="456"/>
      <c r="S461" s="456"/>
      <c r="T461" s="456"/>
      <c r="U461" s="456"/>
      <c r="V461" s="457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49" t="s">
        <v>640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3"/>
      <c r="AB463" s="63"/>
      <c r="AC463" s="63"/>
    </row>
    <row r="464" spans="1:68" ht="14.25" customHeight="1" x14ac:dyDescent="0.25">
      <c r="A464" s="450" t="s">
        <v>164</v>
      </c>
      <c r="B464" s="450"/>
      <c r="C464" s="450"/>
      <c r="D464" s="450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451">
        <v>4607091389364</v>
      </c>
      <c r="E465" s="451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699" t="s">
        <v>643</v>
      </c>
      <c r="Q465" s="453"/>
      <c r="R465" s="453"/>
      <c r="S465" s="453"/>
      <c r="T465" s="454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9"/>
      <c r="P466" s="455" t="s">
        <v>43</v>
      </c>
      <c r="Q466" s="456"/>
      <c r="R466" s="456"/>
      <c r="S466" s="456"/>
      <c r="T466" s="456"/>
      <c r="U466" s="456"/>
      <c r="V466" s="457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450" t="s">
        <v>79</v>
      </c>
      <c r="B468" s="450"/>
      <c r="C468" s="450"/>
      <c r="D468" s="450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451">
        <v>4607091389739</v>
      </c>
      <c r="E469" s="451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700" t="s">
        <v>646</v>
      </c>
      <c r="Q469" s="453"/>
      <c r="R469" s="453"/>
      <c r="S469" s="453"/>
      <c r="T469" s="454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451">
        <v>4607091389739</v>
      </c>
      <c r="E470" s="451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451">
        <v>4607091389425</v>
      </c>
      <c r="E471" s="451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2" t="s">
        <v>650</v>
      </c>
      <c r="Q471" s="453"/>
      <c r="R471" s="453"/>
      <c r="S471" s="453"/>
      <c r="T471" s="454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451">
        <v>4680115880771</v>
      </c>
      <c r="E472" s="451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3" t="s">
        <v>653</v>
      </c>
      <c r="Q472" s="453"/>
      <c r="R472" s="453"/>
      <c r="S472" s="453"/>
      <c r="T472" s="454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451">
        <v>4607091389500</v>
      </c>
      <c r="E473" s="451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4" t="s">
        <v>656</v>
      </c>
      <c r="Q473" s="453"/>
      <c r="R473" s="453"/>
      <c r="S473" s="453"/>
      <c r="T473" s="454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451">
        <v>4607091389500</v>
      </c>
      <c r="E474" s="45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customHeight="1" x14ac:dyDescent="0.25">
      <c r="A477" s="450" t="s">
        <v>109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451">
        <v>4680115884359</v>
      </c>
      <c r="E478" s="451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7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3"/>
      <c r="R478" s="453"/>
      <c r="S478" s="453"/>
      <c r="T478" s="454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451">
        <v>4680115884571</v>
      </c>
      <c r="E479" s="451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3"/>
      <c r="R479" s="453"/>
      <c r="S479" s="453"/>
      <c r="T479" s="454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450" t="s">
        <v>118</v>
      </c>
      <c r="B482" s="450"/>
      <c r="C482" s="450"/>
      <c r="D482" s="450"/>
      <c r="E482" s="450"/>
      <c r="F482" s="450"/>
      <c r="G482" s="450"/>
      <c r="H482" s="450"/>
      <c r="I482" s="450"/>
      <c r="J482" s="450"/>
      <c r="K482" s="450"/>
      <c r="L482" s="450"/>
      <c r="M482" s="450"/>
      <c r="N482" s="450"/>
      <c r="O482" s="450"/>
      <c r="P482" s="450"/>
      <c r="Q482" s="450"/>
      <c r="R482" s="450"/>
      <c r="S482" s="450"/>
      <c r="T482" s="450"/>
      <c r="U482" s="450"/>
      <c r="V482" s="450"/>
      <c r="W482" s="450"/>
      <c r="X482" s="450"/>
      <c r="Y482" s="450"/>
      <c r="Z482" s="450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451">
        <v>4680115884090</v>
      </c>
      <c r="E483" s="451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3"/>
      <c r="R483" s="453"/>
      <c r="S483" s="453"/>
      <c r="T483" s="454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458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9"/>
      <c r="P484" s="455" t="s">
        <v>43</v>
      </c>
      <c r="Q484" s="456"/>
      <c r="R484" s="456"/>
      <c r="S484" s="456"/>
      <c r="T484" s="456"/>
      <c r="U484" s="456"/>
      <c r="V484" s="457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458"/>
      <c r="B485" s="458"/>
      <c r="C485" s="458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9"/>
      <c r="P485" s="455" t="s">
        <v>43</v>
      </c>
      <c r="Q485" s="456"/>
      <c r="R485" s="456"/>
      <c r="S485" s="456"/>
      <c r="T485" s="456"/>
      <c r="U485" s="456"/>
      <c r="V485" s="457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450" t="s">
        <v>664</v>
      </c>
      <c r="B486" s="450"/>
      <c r="C486" s="450"/>
      <c r="D486" s="450"/>
      <c r="E486" s="450"/>
      <c r="F486" s="450"/>
      <c r="G486" s="450"/>
      <c r="H486" s="450"/>
      <c r="I486" s="450"/>
      <c r="J486" s="450"/>
      <c r="K486" s="450"/>
      <c r="L486" s="450"/>
      <c r="M486" s="450"/>
      <c r="N486" s="450"/>
      <c r="O486" s="450"/>
      <c r="P486" s="450"/>
      <c r="Q486" s="450"/>
      <c r="R486" s="450"/>
      <c r="S486" s="450"/>
      <c r="T486" s="450"/>
      <c r="U486" s="450"/>
      <c r="V486" s="450"/>
      <c r="W486" s="450"/>
      <c r="X486" s="450"/>
      <c r="Y486" s="450"/>
      <c r="Z486" s="450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451">
        <v>4680115884564</v>
      </c>
      <c r="E487" s="451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3"/>
      <c r="R487" s="453"/>
      <c r="S487" s="453"/>
      <c r="T487" s="45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458"/>
      <c r="B489" s="458"/>
      <c r="C489" s="458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9"/>
      <c r="P489" s="455" t="s">
        <v>43</v>
      </c>
      <c r="Q489" s="456"/>
      <c r="R489" s="456"/>
      <c r="S489" s="456"/>
      <c r="T489" s="456"/>
      <c r="U489" s="456"/>
      <c r="V489" s="457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49" t="s">
        <v>667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3"/>
      <c r="AB490" s="63"/>
      <c r="AC490" s="63"/>
    </row>
    <row r="491" spans="1:68" ht="14.25" customHeight="1" x14ac:dyDescent="0.25">
      <c r="A491" s="450" t="s">
        <v>79</v>
      </c>
      <c r="B491" s="450"/>
      <c r="C491" s="450"/>
      <c r="D491" s="450"/>
      <c r="E491" s="450"/>
      <c r="F491" s="450"/>
      <c r="G491" s="450"/>
      <c r="H491" s="450"/>
      <c r="I491" s="450"/>
      <c r="J491" s="450"/>
      <c r="K491" s="450"/>
      <c r="L491" s="450"/>
      <c r="M491" s="450"/>
      <c r="N491" s="450"/>
      <c r="O491" s="450"/>
      <c r="P491" s="450"/>
      <c r="Q491" s="450"/>
      <c r="R491" s="450"/>
      <c r="S491" s="450"/>
      <c r="T491" s="450"/>
      <c r="U491" s="450"/>
      <c r="V491" s="450"/>
      <c r="W491" s="450"/>
      <c r="X491" s="450"/>
      <c r="Y491" s="450"/>
      <c r="Z491" s="450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451">
        <v>4680115885189</v>
      </c>
      <c r="E492" s="451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3"/>
      <c r="R492" s="453"/>
      <c r="S492" s="453"/>
      <c r="T492" s="454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451">
        <v>4680115885172</v>
      </c>
      <c r="E493" s="451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3"/>
      <c r="R493" s="453"/>
      <c r="S493" s="453"/>
      <c r="T493" s="45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451">
        <v>4680115885110</v>
      </c>
      <c r="E494" s="451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3"/>
      <c r="R494" s="453"/>
      <c r="S494" s="453"/>
      <c r="T494" s="454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9"/>
      <c r="P495" s="455" t="s">
        <v>43</v>
      </c>
      <c r="Q495" s="456"/>
      <c r="R495" s="456"/>
      <c r="S495" s="456"/>
      <c r="T495" s="456"/>
      <c r="U495" s="456"/>
      <c r="V495" s="457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9"/>
      <c r="P496" s="455" t="s">
        <v>43</v>
      </c>
      <c r="Q496" s="456"/>
      <c r="R496" s="456"/>
      <c r="S496" s="456"/>
      <c r="T496" s="456"/>
      <c r="U496" s="456"/>
      <c r="V496" s="457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49" t="s">
        <v>674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3"/>
      <c r="AB497" s="63"/>
      <c r="AC497" s="63"/>
    </row>
    <row r="498" spans="1:68" ht="14.25" customHeight="1" x14ac:dyDescent="0.25">
      <c r="A498" s="450" t="s">
        <v>79</v>
      </c>
      <c r="B498" s="450"/>
      <c r="C498" s="450"/>
      <c r="D498" s="450"/>
      <c r="E498" s="450"/>
      <c r="F498" s="450"/>
      <c r="G498" s="450"/>
      <c r="H498" s="450"/>
      <c r="I498" s="450"/>
      <c r="J498" s="450"/>
      <c r="K498" s="450"/>
      <c r="L498" s="450"/>
      <c r="M498" s="450"/>
      <c r="N498" s="450"/>
      <c r="O498" s="450"/>
      <c r="P498" s="450"/>
      <c r="Q498" s="450"/>
      <c r="R498" s="450"/>
      <c r="S498" s="450"/>
      <c r="T498" s="450"/>
      <c r="U498" s="450"/>
      <c r="V498" s="450"/>
      <c r="W498" s="450"/>
      <c r="X498" s="450"/>
      <c r="Y498" s="450"/>
      <c r="Z498" s="450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451">
        <v>4680115885738</v>
      </c>
      <c r="E499" s="451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713" t="s">
        <v>677</v>
      </c>
      <c r="Q499" s="453"/>
      <c r="R499" s="453"/>
      <c r="S499" s="453"/>
      <c r="T499" s="454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451">
        <v>4680115885103</v>
      </c>
      <c r="E500" s="451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3"/>
      <c r="R500" s="453"/>
      <c r="S500" s="453"/>
      <c r="T500" s="454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9"/>
      <c r="P501" s="455" t="s">
        <v>43</v>
      </c>
      <c r="Q501" s="456"/>
      <c r="R501" s="456"/>
      <c r="S501" s="456"/>
      <c r="T501" s="456"/>
      <c r="U501" s="456"/>
      <c r="V501" s="457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9"/>
      <c r="P502" s="455" t="s">
        <v>43</v>
      </c>
      <c r="Q502" s="456"/>
      <c r="R502" s="456"/>
      <c r="S502" s="456"/>
      <c r="T502" s="456"/>
      <c r="U502" s="456"/>
      <c r="V502" s="457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450" t="s">
        <v>194</v>
      </c>
      <c r="B503" s="450"/>
      <c r="C503" s="450"/>
      <c r="D503" s="450"/>
      <c r="E503" s="450"/>
      <c r="F503" s="450"/>
      <c r="G503" s="450"/>
      <c r="H503" s="450"/>
      <c r="I503" s="450"/>
      <c r="J503" s="450"/>
      <c r="K503" s="450"/>
      <c r="L503" s="450"/>
      <c r="M503" s="450"/>
      <c r="N503" s="450"/>
      <c r="O503" s="450"/>
      <c r="P503" s="450"/>
      <c r="Q503" s="450"/>
      <c r="R503" s="450"/>
      <c r="S503" s="450"/>
      <c r="T503" s="450"/>
      <c r="U503" s="450"/>
      <c r="V503" s="450"/>
      <c r="W503" s="450"/>
      <c r="X503" s="450"/>
      <c r="Y503" s="450"/>
      <c r="Z503" s="450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451">
        <v>4680115885509</v>
      </c>
      <c r="E504" s="451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715" t="s">
        <v>682</v>
      </c>
      <c r="Q504" s="453"/>
      <c r="R504" s="453"/>
      <c r="S504" s="453"/>
      <c r="T504" s="454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48" t="s">
        <v>683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53"/>
      <c r="AB507" s="53"/>
      <c r="AC507" s="53"/>
    </row>
    <row r="508" spans="1:68" ht="16.5" customHeight="1" x14ac:dyDescent="0.25">
      <c r="A508" s="449" t="s">
        <v>683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3"/>
      <c r="AB508" s="63"/>
      <c r="AC508" s="63"/>
    </row>
    <row r="509" spans="1:68" ht="14.25" customHeight="1" x14ac:dyDescent="0.25">
      <c r="A509" s="450" t="s">
        <v>123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451">
        <v>4607091389067</v>
      </c>
      <c r="E510" s="45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3"/>
      <c r="R510" s="453"/>
      <c r="S510" s="453"/>
      <c r="T510" s="454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451">
        <v>4680115885271</v>
      </c>
      <c r="E511" s="451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717" t="s">
        <v>688</v>
      </c>
      <c r="Q511" s="453"/>
      <c r="R511" s="453"/>
      <c r="S511" s="453"/>
      <c r="T511" s="454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451">
        <v>4680115884502</v>
      </c>
      <c r="E512" s="451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3"/>
      <c r="R512" s="453"/>
      <c r="S512" s="453"/>
      <c r="T512" s="454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451">
        <v>4607091389104</v>
      </c>
      <c r="E513" s="451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3"/>
      <c r="R513" s="453"/>
      <c r="S513" s="453"/>
      <c r="T513" s="454"/>
      <c r="U513" s="38" t="s">
        <v>48</v>
      </c>
      <c r="V513" s="38" t="s">
        <v>48</v>
      </c>
      <c r="W513" s="39" t="s">
        <v>0</v>
      </c>
      <c r="X513" s="57">
        <v>200</v>
      </c>
      <c r="Y513" s="54">
        <f t="shared" si="78"/>
        <v>200.64000000000001</v>
      </c>
      <c r="Z513" s="40">
        <f t="shared" si="79"/>
        <v>0.45448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213.63636363636363</v>
      </c>
      <c r="BN513" s="76">
        <f t="shared" si="81"/>
        <v>214.32</v>
      </c>
      <c r="BO513" s="76">
        <f t="shared" si="82"/>
        <v>0.36421911421911418</v>
      </c>
      <c r="BP513" s="76">
        <f t="shared" si="83"/>
        <v>0.36538461538461542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451">
        <v>4680115884519</v>
      </c>
      <c r="E514" s="451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3"/>
      <c r="R514" s="453"/>
      <c r="S514" s="453"/>
      <c r="T514" s="454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451">
        <v>4680115885226</v>
      </c>
      <c r="E515" s="45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3"/>
      <c r="R515" s="453"/>
      <c r="S515" s="453"/>
      <c r="T515" s="454"/>
      <c r="U515" s="38" t="s">
        <v>48</v>
      </c>
      <c r="V515" s="38" t="s">
        <v>48</v>
      </c>
      <c r="W515" s="39" t="s">
        <v>0</v>
      </c>
      <c r="X515" s="57">
        <v>550</v>
      </c>
      <c r="Y515" s="54">
        <f t="shared" si="78"/>
        <v>554.4</v>
      </c>
      <c r="Z515" s="40">
        <f t="shared" si="79"/>
        <v>1.2558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587.5</v>
      </c>
      <c r="BN515" s="76">
        <f t="shared" si="81"/>
        <v>592.19999999999993</v>
      </c>
      <c r="BO515" s="76">
        <f t="shared" si="82"/>
        <v>1.0016025641025641</v>
      </c>
      <c r="BP515" s="76">
        <f t="shared" si="83"/>
        <v>1.0096153846153846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451">
        <v>4680115880603</v>
      </c>
      <c r="E516" s="451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3"/>
      <c r="R516" s="453"/>
      <c r="S516" s="453"/>
      <c r="T516" s="454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451">
        <v>4607091389098</v>
      </c>
      <c r="E517" s="451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3"/>
      <c r="R517" s="453"/>
      <c r="S517" s="453"/>
      <c r="T517" s="45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451">
        <v>4607091389982</v>
      </c>
      <c r="E518" s="45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3"/>
      <c r="R518" s="453"/>
      <c r="S518" s="453"/>
      <c r="T518" s="45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142.04545454545453</v>
      </c>
      <c r="Y519" s="42">
        <f>IFERROR(Y510/H510,"0")+IFERROR(Y511/H511,"0")+IFERROR(Y512/H512,"0")+IFERROR(Y513/H513,"0")+IFERROR(Y514/H514,"0")+IFERROR(Y515/H515,"0")+IFERROR(Y516/H516,"0")+IFERROR(Y517/H517,"0")+IFERROR(Y518/H518,"0")</f>
        <v>143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1.71028</v>
      </c>
      <c r="AA519" s="65"/>
      <c r="AB519" s="65"/>
      <c r="AC519" s="65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1" t="s">
        <v>0</v>
      </c>
      <c r="X520" s="42">
        <f>IFERROR(SUM(X510:X518),"0")</f>
        <v>750</v>
      </c>
      <c r="Y520" s="42">
        <f>IFERROR(SUM(Y510:Y518),"0")</f>
        <v>755.04</v>
      </c>
      <c r="Z520" s="41"/>
      <c r="AA520" s="65"/>
      <c r="AB520" s="65"/>
      <c r="AC520" s="65"/>
    </row>
    <row r="521" spans="1:68" ht="14.25" customHeight="1" x14ac:dyDescent="0.25">
      <c r="A521" s="450" t="s">
        <v>164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451">
        <v>4607091388930</v>
      </c>
      <c r="E522" s="451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3"/>
      <c r="R522" s="453"/>
      <c r="S522" s="453"/>
      <c r="T522" s="454"/>
      <c r="U522" s="38" t="s">
        <v>48</v>
      </c>
      <c r="V522" s="38" t="s">
        <v>48</v>
      </c>
      <c r="W522" s="39" t="s">
        <v>0</v>
      </c>
      <c r="X522" s="57">
        <v>1100</v>
      </c>
      <c r="Y522" s="54">
        <f>IFERROR(IF(X522="",0,CEILING((X522/$H522),1)*$H522),"")</f>
        <v>1103.52</v>
      </c>
      <c r="Z522" s="40">
        <f>IFERROR(IF(Y522=0,"",ROUNDUP(Y522/H522,0)*0.01196),"")</f>
        <v>2.4996399999999999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1175</v>
      </c>
      <c r="BN522" s="76">
        <f>IFERROR(Y522*I522/H522,"0")</f>
        <v>1178.76</v>
      </c>
      <c r="BO522" s="76">
        <f>IFERROR(1/J522*(X522/H522),"0")</f>
        <v>2.0032051282051282</v>
      </c>
      <c r="BP522" s="76">
        <f>IFERROR(1/J522*(Y522/H522),"0")</f>
        <v>2.0096153846153846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451">
        <v>4680115880054</v>
      </c>
      <c r="E523" s="451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3"/>
      <c r="R523" s="453"/>
      <c r="S523" s="453"/>
      <c r="T523" s="454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458"/>
      <c r="B524" s="458"/>
      <c r="C524" s="458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9"/>
      <c r="P524" s="455" t="s">
        <v>43</v>
      </c>
      <c r="Q524" s="456"/>
      <c r="R524" s="456"/>
      <c r="S524" s="456"/>
      <c r="T524" s="456"/>
      <c r="U524" s="456"/>
      <c r="V524" s="457"/>
      <c r="W524" s="41" t="s">
        <v>42</v>
      </c>
      <c r="X524" s="42">
        <f>IFERROR(X522/H522,"0")+IFERROR(X523/H523,"0")</f>
        <v>208.33333333333331</v>
      </c>
      <c r="Y524" s="42">
        <f>IFERROR(Y522/H522,"0")+IFERROR(Y523/H523,"0")</f>
        <v>209</v>
      </c>
      <c r="Z524" s="42">
        <f>IFERROR(IF(Z522="",0,Z522),"0")+IFERROR(IF(Z523="",0,Z523),"0")</f>
        <v>2.4996399999999999</v>
      </c>
      <c r="AA524" s="65"/>
      <c r="AB524" s="65"/>
      <c r="AC524" s="65"/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1" t="s">
        <v>0</v>
      </c>
      <c r="X525" s="42">
        <f>IFERROR(SUM(X522:X523),"0")</f>
        <v>1100</v>
      </c>
      <c r="Y525" s="42">
        <f>IFERROR(SUM(Y522:Y523),"0")</f>
        <v>1103.52</v>
      </c>
      <c r="Z525" s="41"/>
      <c r="AA525" s="65"/>
      <c r="AB525" s="65"/>
      <c r="AC525" s="65"/>
    </row>
    <row r="526" spans="1:68" ht="14.25" customHeight="1" x14ac:dyDescent="0.25">
      <c r="A526" s="450" t="s">
        <v>79</v>
      </c>
      <c r="B526" s="450"/>
      <c r="C526" s="450"/>
      <c r="D526" s="450"/>
      <c r="E526" s="450"/>
      <c r="F526" s="450"/>
      <c r="G526" s="450"/>
      <c r="H526" s="450"/>
      <c r="I526" s="450"/>
      <c r="J526" s="450"/>
      <c r="K526" s="450"/>
      <c r="L526" s="450"/>
      <c r="M526" s="450"/>
      <c r="N526" s="450"/>
      <c r="O526" s="450"/>
      <c r="P526" s="450"/>
      <c r="Q526" s="450"/>
      <c r="R526" s="450"/>
      <c r="S526" s="450"/>
      <c r="T526" s="450"/>
      <c r="U526" s="450"/>
      <c r="V526" s="450"/>
      <c r="W526" s="450"/>
      <c r="X526" s="450"/>
      <c r="Y526" s="450"/>
      <c r="Z526" s="450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451">
        <v>4680115883116</v>
      </c>
      <c r="E527" s="451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3"/>
      <c r="R527" s="453"/>
      <c r="S527" s="453"/>
      <c r="T527" s="454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451">
        <v>4680115883093</v>
      </c>
      <c r="E528" s="451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3"/>
      <c r="R528" s="453"/>
      <c r="S528" s="453"/>
      <c r="T528" s="454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451">
        <v>4680115883109</v>
      </c>
      <c r="E529" s="451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3"/>
      <c r="R529" s="453"/>
      <c r="S529" s="453"/>
      <c r="T529" s="454"/>
      <c r="U529" s="38" t="s">
        <v>48</v>
      </c>
      <c r="V529" s="38" t="s">
        <v>48</v>
      </c>
      <c r="W529" s="39" t="s">
        <v>0</v>
      </c>
      <c r="X529" s="57">
        <v>150</v>
      </c>
      <c r="Y529" s="54">
        <f t="shared" si="84"/>
        <v>153.12</v>
      </c>
      <c r="Z529" s="40">
        <f>IFERROR(IF(Y529=0,"",ROUNDUP(Y529/H529,0)*0.01196),"")</f>
        <v>0.34683999999999998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160.22727272727272</v>
      </c>
      <c r="BN529" s="76">
        <f t="shared" si="86"/>
        <v>163.56</v>
      </c>
      <c r="BO529" s="76">
        <f t="shared" si="87"/>
        <v>0.27316433566433568</v>
      </c>
      <c r="BP529" s="76">
        <f t="shared" si="88"/>
        <v>0.27884615384615385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451">
        <v>4680115882072</v>
      </c>
      <c r="E530" s="451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3"/>
      <c r="R530" s="453"/>
      <c r="S530" s="453"/>
      <c r="T530" s="454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451">
        <v>4680115882102</v>
      </c>
      <c r="E531" s="451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3"/>
      <c r="R531" s="453"/>
      <c r="S531" s="453"/>
      <c r="T531" s="454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451">
        <v>4680115882096</v>
      </c>
      <c r="E532" s="451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3"/>
      <c r="R532" s="453"/>
      <c r="S532" s="453"/>
      <c r="T532" s="454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458"/>
      <c r="B533" s="458"/>
      <c r="C533" s="458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9"/>
      <c r="P533" s="455" t="s">
        <v>43</v>
      </c>
      <c r="Q533" s="456"/>
      <c r="R533" s="456"/>
      <c r="S533" s="456"/>
      <c r="T533" s="456"/>
      <c r="U533" s="456"/>
      <c r="V533" s="457"/>
      <c r="W533" s="41" t="s">
        <v>42</v>
      </c>
      <c r="X533" s="42">
        <f>IFERROR(X527/H527,"0")+IFERROR(X528/H528,"0")+IFERROR(X529/H529,"0")+IFERROR(X530/H530,"0")+IFERROR(X531/H531,"0")+IFERROR(X532/H532,"0")</f>
        <v>28.409090909090907</v>
      </c>
      <c r="Y533" s="42">
        <f>IFERROR(Y527/H527,"0")+IFERROR(Y528/H528,"0")+IFERROR(Y529/H529,"0")+IFERROR(Y530/H530,"0")+IFERROR(Y531/H531,"0")+IFERROR(Y532/H532,"0")</f>
        <v>29</v>
      </c>
      <c r="Z533" s="42">
        <f>IFERROR(IF(Z527="",0,Z527),"0")+IFERROR(IF(Z528="",0,Z528),"0")+IFERROR(IF(Z529="",0,Z529),"0")+IFERROR(IF(Z530="",0,Z530),"0")+IFERROR(IF(Z531="",0,Z531),"0")+IFERROR(IF(Z532="",0,Z532),"0")</f>
        <v>0.34683999999999998</v>
      </c>
      <c r="AA533" s="65"/>
      <c r="AB533" s="65"/>
      <c r="AC533" s="65"/>
    </row>
    <row r="534" spans="1:68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9"/>
      <c r="P534" s="455" t="s">
        <v>43</v>
      </c>
      <c r="Q534" s="456"/>
      <c r="R534" s="456"/>
      <c r="S534" s="456"/>
      <c r="T534" s="456"/>
      <c r="U534" s="456"/>
      <c r="V534" s="457"/>
      <c r="W534" s="41" t="s">
        <v>0</v>
      </c>
      <c r="X534" s="42">
        <f>IFERROR(SUM(X527:X532),"0")</f>
        <v>150</v>
      </c>
      <c r="Y534" s="42">
        <f>IFERROR(SUM(Y527:Y532),"0")</f>
        <v>153.12</v>
      </c>
      <c r="Z534" s="41"/>
      <c r="AA534" s="65"/>
      <c r="AB534" s="65"/>
      <c r="AC534" s="65"/>
    </row>
    <row r="535" spans="1:68" ht="14.25" customHeight="1" x14ac:dyDescent="0.25">
      <c r="A535" s="450" t="s">
        <v>84</v>
      </c>
      <c r="B535" s="450"/>
      <c r="C535" s="450"/>
      <c r="D535" s="450"/>
      <c r="E535" s="450"/>
      <c r="F535" s="450"/>
      <c r="G535" s="450"/>
      <c r="H535" s="450"/>
      <c r="I535" s="450"/>
      <c r="J535" s="450"/>
      <c r="K535" s="450"/>
      <c r="L535" s="450"/>
      <c r="M535" s="450"/>
      <c r="N535" s="450"/>
      <c r="O535" s="450"/>
      <c r="P535" s="450"/>
      <c r="Q535" s="450"/>
      <c r="R535" s="450"/>
      <c r="S535" s="450"/>
      <c r="T535" s="450"/>
      <c r="U535" s="450"/>
      <c r="V535" s="450"/>
      <c r="W535" s="450"/>
      <c r="X535" s="450"/>
      <c r="Y535" s="450"/>
      <c r="Z535" s="450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451">
        <v>4607091383409</v>
      </c>
      <c r="E536" s="451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3"/>
      <c r="R536" s="453"/>
      <c r="S536" s="453"/>
      <c r="T536" s="454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451">
        <v>4607091383416</v>
      </c>
      <c r="E537" s="451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3"/>
      <c r="R537" s="453"/>
      <c r="S537" s="453"/>
      <c r="T537" s="454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451">
        <v>4680115883536</v>
      </c>
      <c r="E538" s="451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3"/>
      <c r="R538" s="453"/>
      <c r="S538" s="453"/>
      <c r="T538" s="454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458"/>
      <c r="B539" s="458"/>
      <c r="C539" s="458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9"/>
      <c r="P539" s="455" t="s">
        <v>43</v>
      </c>
      <c r="Q539" s="456"/>
      <c r="R539" s="456"/>
      <c r="S539" s="456"/>
      <c r="T539" s="456"/>
      <c r="U539" s="456"/>
      <c r="V539" s="457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9"/>
      <c r="P540" s="455" t="s">
        <v>43</v>
      </c>
      <c r="Q540" s="456"/>
      <c r="R540" s="456"/>
      <c r="S540" s="456"/>
      <c r="T540" s="456"/>
      <c r="U540" s="456"/>
      <c r="V540" s="457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450" t="s">
        <v>194</v>
      </c>
      <c r="B541" s="450"/>
      <c r="C541" s="450"/>
      <c r="D541" s="450"/>
      <c r="E541" s="450"/>
      <c r="F541" s="450"/>
      <c r="G541" s="450"/>
      <c r="H541" s="450"/>
      <c r="I541" s="450"/>
      <c r="J541" s="450"/>
      <c r="K541" s="450"/>
      <c r="L541" s="450"/>
      <c r="M541" s="450"/>
      <c r="N541" s="450"/>
      <c r="O541" s="450"/>
      <c r="P541" s="450"/>
      <c r="Q541" s="450"/>
      <c r="R541" s="450"/>
      <c r="S541" s="450"/>
      <c r="T541" s="450"/>
      <c r="U541" s="450"/>
      <c r="V541" s="450"/>
      <c r="W541" s="450"/>
      <c r="X541" s="450"/>
      <c r="Y541" s="450"/>
      <c r="Z541" s="450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451">
        <v>4680115885035</v>
      </c>
      <c r="E542" s="451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3"/>
      <c r="R542" s="453"/>
      <c r="S542" s="453"/>
      <c r="T542" s="454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9"/>
      <c r="P543" s="455" t="s">
        <v>43</v>
      </c>
      <c r="Q543" s="456"/>
      <c r="R543" s="456"/>
      <c r="S543" s="456"/>
      <c r="T543" s="456"/>
      <c r="U543" s="456"/>
      <c r="V543" s="457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9"/>
      <c r="P544" s="455" t="s">
        <v>43</v>
      </c>
      <c r="Q544" s="456"/>
      <c r="R544" s="456"/>
      <c r="S544" s="456"/>
      <c r="T544" s="456"/>
      <c r="U544" s="456"/>
      <c r="V544" s="457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48" t="s">
        <v>727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53"/>
      <c r="AB545" s="53"/>
      <c r="AC545" s="53"/>
    </row>
    <row r="546" spans="1:68" ht="16.5" customHeight="1" x14ac:dyDescent="0.25">
      <c r="A546" s="449" t="s">
        <v>727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3"/>
      <c r="AB546" s="63"/>
      <c r="AC546" s="63"/>
    </row>
    <row r="547" spans="1:68" ht="14.25" customHeight="1" x14ac:dyDescent="0.25">
      <c r="A547" s="450" t="s">
        <v>123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451">
        <v>4640242181011</v>
      </c>
      <c r="E548" s="451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737" t="s">
        <v>730</v>
      </c>
      <c r="Q548" s="453"/>
      <c r="R548" s="453"/>
      <c r="S548" s="453"/>
      <c r="T548" s="454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451">
        <v>4640242180441</v>
      </c>
      <c r="E549" s="451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738" t="s">
        <v>733</v>
      </c>
      <c r="Q549" s="453"/>
      <c r="R549" s="453"/>
      <c r="S549" s="453"/>
      <c r="T549" s="454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451">
        <v>4640242180564</v>
      </c>
      <c r="E550" s="451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739" t="s">
        <v>736</v>
      </c>
      <c r="Q550" s="453"/>
      <c r="R550" s="453"/>
      <c r="S550" s="453"/>
      <c r="T550" s="454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451">
        <v>4640242180922</v>
      </c>
      <c r="E551" s="451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740" t="s">
        <v>739</v>
      </c>
      <c r="Q551" s="453"/>
      <c r="R551" s="453"/>
      <c r="S551" s="453"/>
      <c r="T551" s="454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451">
        <v>4640242181189</v>
      </c>
      <c r="E552" s="451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741" t="s">
        <v>742</v>
      </c>
      <c r="Q552" s="453"/>
      <c r="R552" s="453"/>
      <c r="S552" s="453"/>
      <c r="T552" s="454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451">
        <v>4640242180038</v>
      </c>
      <c r="E553" s="451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742" t="s">
        <v>745</v>
      </c>
      <c r="Q553" s="453"/>
      <c r="R553" s="453"/>
      <c r="S553" s="453"/>
      <c r="T553" s="454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451">
        <v>4640242181172</v>
      </c>
      <c r="E554" s="451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743" t="s">
        <v>748</v>
      </c>
      <c r="Q554" s="453"/>
      <c r="R554" s="453"/>
      <c r="S554" s="453"/>
      <c r="T554" s="45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458"/>
      <c r="B555" s="458"/>
      <c r="C555" s="458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9"/>
      <c r="P555" s="455" t="s">
        <v>43</v>
      </c>
      <c r="Q555" s="456"/>
      <c r="R555" s="456"/>
      <c r="S555" s="456"/>
      <c r="T555" s="456"/>
      <c r="U555" s="456"/>
      <c r="V555" s="457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x14ac:dyDescent="0.2">
      <c r="A556" s="458"/>
      <c r="B556" s="458"/>
      <c r="C556" s="458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9"/>
      <c r="P556" s="455" t="s">
        <v>43</v>
      </c>
      <c r="Q556" s="456"/>
      <c r="R556" s="456"/>
      <c r="S556" s="456"/>
      <c r="T556" s="456"/>
      <c r="U556" s="456"/>
      <c r="V556" s="457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customHeight="1" x14ac:dyDescent="0.25">
      <c r="A557" s="450" t="s">
        <v>164</v>
      </c>
      <c r="B557" s="450"/>
      <c r="C557" s="450"/>
      <c r="D557" s="450"/>
      <c r="E557" s="450"/>
      <c r="F557" s="450"/>
      <c r="G557" s="450"/>
      <c r="H557" s="450"/>
      <c r="I557" s="450"/>
      <c r="J557" s="450"/>
      <c r="K557" s="450"/>
      <c r="L557" s="450"/>
      <c r="M557" s="450"/>
      <c r="N557" s="450"/>
      <c r="O557" s="450"/>
      <c r="P557" s="450"/>
      <c r="Q557" s="450"/>
      <c r="R557" s="450"/>
      <c r="S557" s="450"/>
      <c r="T557" s="450"/>
      <c r="U557" s="450"/>
      <c r="V557" s="450"/>
      <c r="W557" s="450"/>
      <c r="X557" s="450"/>
      <c r="Y557" s="450"/>
      <c r="Z557" s="450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451">
        <v>4640242180519</v>
      </c>
      <c r="E558" s="451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744" t="s">
        <v>751</v>
      </c>
      <c r="Q558" s="453"/>
      <c r="R558" s="453"/>
      <c r="S558" s="453"/>
      <c r="T558" s="454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451">
        <v>4640242180526</v>
      </c>
      <c r="E559" s="451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745" t="s">
        <v>754</v>
      </c>
      <c r="Q559" s="453"/>
      <c r="R559" s="453"/>
      <c r="S559" s="453"/>
      <c r="T559" s="454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451">
        <v>4640242180090</v>
      </c>
      <c r="E560" s="451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746" t="s">
        <v>757</v>
      </c>
      <c r="Q560" s="453"/>
      <c r="R560" s="453"/>
      <c r="S560" s="453"/>
      <c r="T560" s="454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451">
        <v>4640242181363</v>
      </c>
      <c r="E561" s="451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747" t="s">
        <v>760</v>
      </c>
      <c r="Q561" s="453"/>
      <c r="R561" s="453"/>
      <c r="S561" s="453"/>
      <c r="T561" s="454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450" t="s">
        <v>79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451">
        <v>4640242181615</v>
      </c>
      <c r="E565" s="451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8" t="s">
        <v>763</v>
      </c>
      <c r="Q565" s="453"/>
      <c r="R565" s="453"/>
      <c r="S565" s="453"/>
      <c r="T565" s="454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451">
        <v>4640242181639</v>
      </c>
      <c r="E566" s="451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9" t="s">
        <v>766</v>
      </c>
      <c r="Q566" s="453"/>
      <c r="R566" s="453"/>
      <c r="S566" s="453"/>
      <c r="T566" s="454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451">
        <v>4640242181622</v>
      </c>
      <c r="E567" s="451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750" t="s">
        <v>769</v>
      </c>
      <c r="Q567" s="453"/>
      <c r="R567" s="453"/>
      <c r="S567" s="453"/>
      <c r="T567" s="454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451">
        <v>4640242180816</v>
      </c>
      <c r="E568" s="451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1" t="s">
        <v>772</v>
      </c>
      <c r="Q568" s="453"/>
      <c r="R568" s="453"/>
      <c r="S568" s="453"/>
      <c r="T568" s="454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451">
        <v>4640242180595</v>
      </c>
      <c r="E569" s="451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752" t="s">
        <v>775</v>
      </c>
      <c r="Q569" s="453"/>
      <c r="R569" s="453"/>
      <c r="S569" s="453"/>
      <c r="T569" s="454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451">
        <v>4640242180489</v>
      </c>
      <c r="E570" s="451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753" t="s">
        <v>778</v>
      </c>
      <c r="Q570" s="453"/>
      <c r="R570" s="453"/>
      <c r="S570" s="453"/>
      <c r="T570" s="454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458"/>
      <c r="B571" s="458"/>
      <c r="C571" s="458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9"/>
      <c r="P571" s="455" t="s">
        <v>43</v>
      </c>
      <c r="Q571" s="456"/>
      <c r="R571" s="456"/>
      <c r="S571" s="456"/>
      <c r="T571" s="456"/>
      <c r="U571" s="456"/>
      <c r="V571" s="457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58"/>
      <c r="B572" s="458"/>
      <c r="C572" s="458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9"/>
      <c r="P572" s="455" t="s">
        <v>43</v>
      </c>
      <c r="Q572" s="456"/>
      <c r="R572" s="456"/>
      <c r="S572" s="456"/>
      <c r="T572" s="456"/>
      <c r="U572" s="456"/>
      <c r="V572" s="457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customHeight="1" x14ac:dyDescent="0.25">
      <c r="A573" s="450" t="s">
        <v>84</v>
      </c>
      <c r="B573" s="450"/>
      <c r="C573" s="450"/>
      <c r="D573" s="450"/>
      <c r="E573" s="450"/>
      <c r="F573" s="450"/>
      <c r="G573" s="450"/>
      <c r="H573" s="450"/>
      <c r="I573" s="450"/>
      <c r="J573" s="450"/>
      <c r="K573" s="450"/>
      <c r="L573" s="450"/>
      <c r="M573" s="450"/>
      <c r="N573" s="450"/>
      <c r="O573" s="450"/>
      <c r="P573" s="450"/>
      <c r="Q573" s="450"/>
      <c r="R573" s="450"/>
      <c r="S573" s="450"/>
      <c r="T573" s="450"/>
      <c r="U573" s="450"/>
      <c r="V573" s="450"/>
      <c r="W573" s="450"/>
      <c r="X573" s="450"/>
      <c r="Y573" s="450"/>
      <c r="Z573" s="450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451">
        <v>4640242180533</v>
      </c>
      <c r="E574" s="451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754" t="s">
        <v>781</v>
      </c>
      <c r="Q574" s="453"/>
      <c r="R574" s="453"/>
      <c r="S574" s="453"/>
      <c r="T574" s="45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451">
        <v>4640242180540</v>
      </c>
      <c r="E575" s="451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755" t="s">
        <v>784</v>
      </c>
      <c r="Q575" s="453"/>
      <c r="R575" s="453"/>
      <c r="S575" s="453"/>
      <c r="T575" s="454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450" t="s">
        <v>194</v>
      </c>
      <c r="B578" s="450"/>
      <c r="C578" s="450"/>
      <c r="D578" s="450"/>
      <c r="E578" s="450"/>
      <c r="F578" s="450"/>
      <c r="G578" s="450"/>
      <c r="H578" s="450"/>
      <c r="I578" s="450"/>
      <c r="J578" s="450"/>
      <c r="K578" s="450"/>
      <c r="L578" s="450"/>
      <c r="M578" s="450"/>
      <c r="N578" s="450"/>
      <c r="O578" s="450"/>
      <c r="P578" s="450"/>
      <c r="Q578" s="450"/>
      <c r="R578" s="450"/>
      <c r="S578" s="450"/>
      <c r="T578" s="450"/>
      <c r="U578" s="450"/>
      <c r="V578" s="450"/>
      <c r="W578" s="450"/>
      <c r="X578" s="450"/>
      <c r="Y578" s="450"/>
      <c r="Z578" s="450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451">
        <v>4640242180120</v>
      </c>
      <c r="E579" s="451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756" t="s">
        <v>787</v>
      </c>
      <c r="Q579" s="453"/>
      <c r="R579" s="453"/>
      <c r="S579" s="453"/>
      <c r="T579" s="45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451">
        <v>4640242180120</v>
      </c>
      <c r="E580" s="451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757" t="s">
        <v>789</v>
      </c>
      <c r="Q580" s="453"/>
      <c r="R580" s="453"/>
      <c r="S580" s="453"/>
      <c r="T580" s="45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451">
        <v>4640242180137</v>
      </c>
      <c r="E581" s="451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758" t="s">
        <v>792</v>
      </c>
      <c r="Q581" s="453"/>
      <c r="R581" s="453"/>
      <c r="S581" s="453"/>
      <c r="T581" s="454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451">
        <v>4640242180137</v>
      </c>
      <c r="E582" s="451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759" t="s">
        <v>794</v>
      </c>
      <c r="Q582" s="453"/>
      <c r="R582" s="453"/>
      <c r="S582" s="453"/>
      <c r="T582" s="454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49" t="s">
        <v>795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3"/>
      <c r="AB585" s="63"/>
      <c r="AC585" s="63"/>
    </row>
    <row r="586" spans="1:68" ht="14.25" customHeight="1" x14ac:dyDescent="0.25">
      <c r="A586" s="450" t="s">
        <v>123</v>
      </c>
      <c r="B586" s="450"/>
      <c r="C586" s="450"/>
      <c r="D586" s="450"/>
      <c r="E586" s="450"/>
      <c r="F586" s="450"/>
      <c r="G586" s="450"/>
      <c r="H586" s="450"/>
      <c r="I586" s="450"/>
      <c r="J586" s="450"/>
      <c r="K586" s="450"/>
      <c r="L586" s="450"/>
      <c r="M586" s="450"/>
      <c r="N586" s="450"/>
      <c r="O586" s="450"/>
      <c r="P586" s="450"/>
      <c r="Q586" s="450"/>
      <c r="R586" s="450"/>
      <c r="S586" s="450"/>
      <c r="T586" s="450"/>
      <c r="U586" s="450"/>
      <c r="V586" s="450"/>
      <c r="W586" s="450"/>
      <c r="X586" s="450"/>
      <c r="Y586" s="450"/>
      <c r="Z586" s="450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451">
        <v>4640242180045</v>
      </c>
      <c r="E587" s="451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760" t="s">
        <v>798</v>
      </c>
      <c r="Q587" s="453"/>
      <c r="R587" s="453"/>
      <c r="S587" s="453"/>
      <c r="T587" s="454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451">
        <v>4640242180601</v>
      </c>
      <c r="E588" s="451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761" t="s">
        <v>801</v>
      </c>
      <c r="Q588" s="453"/>
      <c r="R588" s="453"/>
      <c r="S588" s="453"/>
      <c r="T588" s="45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9"/>
      <c r="P589" s="455" t="s">
        <v>43</v>
      </c>
      <c r="Q589" s="456"/>
      <c r="R589" s="456"/>
      <c r="S589" s="456"/>
      <c r="T589" s="456"/>
      <c r="U589" s="456"/>
      <c r="V589" s="457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9"/>
      <c r="P590" s="455" t="s">
        <v>43</v>
      </c>
      <c r="Q590" s="456"/>
      <c r="R590" s="456"/>
      <c r="S590" s="456"/>
      <c r="T590" s="456"/>
      <c r="U590" s="456"/>
      <c r="V590" s="457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450" t="s">
        <v>164</v>
      </c>
      <c r="B591" s="450"/>
      <c r="C591" s="450"/>
      <c r="D591" s="450"/>
      <c r="E591" s="450"/>
      <c r="F591" s="450"/>
      <c r="G591" s="450"/>
      <c r="H591" s="450"/>
      <c r="I591" s="450"/>
      <c r="J591" s="450"/>
      <c r="K591" s="450"/>
      <c r="L591" s="450"/>
      <c r="M591" s="450"/>
      <c r="N591" s="450"/>
      <c r="O591" s="450"/>
      <c r="P591" s="450"/>
      <c r="Q591" s="450"/>
      <c r="R591" s="450"/>
      <c r="S591" s="450"/>
      <c r="T591" s="450"/>
      <c r="U591" s="450"/>
      <c r="V591" s="450"/>
      <c r="W591" s="450"/>
      <c r="X591" s="450"/>
      <c r="Y591" s="450"/>
      <c r="Z591" s="450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451">
        <v>4640242180090</v>
      </c>
      <c r="E592" s="451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762" t="s">
        <v>804</v>
      </c>
      <c r="Q592" s="453"/>
      <c r="R592" s="453"/>
      <c r="S592" s="453"/>
      <c r="T592" s="45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9"/>
      <c r="P593" s="455" t="s">
        <v>43</v>
      </c>
      <c r="Q593" s="456"/>
      <c r="R593" s="456"/>
      <c r="S593" s="456"/>
      <c r="T593" s="456"/>
      <c r="U593" s="456"/>
      <c r="V593" s="457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9"/>
      <c r="P594" s="455" t="s">
        <v>43</v>
      </c>
      <c r="Q594" s="456"/>
      <c r="R594" s="456"/>
      <c r="S594" s="456"/>
      <c r="T594" s="456"/>
      <c r="U594" s="456"/>
      <c r="V594" s="457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450" t="s">
        <v>79</v>
      </c>
      <c r="B595" s="450"/>
      <c r="C595" s="450"/>
      <c r="D595" s="450"/>
      <c r="E595" s="450"/>
      <c r="F595" s="450"/>
      <c r="G595" s="450"/>
      <c r="H595" s="450"/>
      <c r="I595" s="450"/>
      <c r="J595" s="450"/>
      <c r="K595" s="450"/>
      <c r="L595" s="450"/>
      <c r="M595" s="450"/>
      <c r="N595" s="450"/>
      <c r="O595" s="450"/>
      <c r="P595" s="450"/>
      <c r="Q595" s="450"/>
      <c r="R595" s="450"/>
      <c r="S595" s="450"/>
      <c r="T595" s="450"/>
      <c r="U595" s="450"/>
      <c r="V595" s="450"/>
      <c r="W595" s="450"/>
      <c r="X595" s="450"/>
      <c r="Y595" s="450"/>
      <c r="Z595" s="450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451">
        <v>4640242180076</v>
      </c>
      <c r="E596" s="451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763" t="s">
        <v>807</v>
      </c>
      <c r="Q596" s="453"/>
      <c r="R596" s="453"/>
      <c r="S596" s="453"/>
      <c r="T596" s="454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458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9"/>
      <c r="P597" s="455" t="s">
        <v>43</v>
      </c>
      <c r="Q597" s="456"/>
      <c r="R597" s="456"/>
      <c r="S597" s="456"/>
      <c r="T597" s="456"/>
      <c r="U597" s="456"/>
      <c r="V597" s="457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458"/>
      <c r="B598" s="458"/>
      <c r="C598" s="458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9"/>
      <c r="P598" s="455" t="s">
        <v>43</v>
      </c>
      <c r="Q598" s="456"/>
      <c r="R598" s="456"/>
      <c r="S598" s="456"/>
      <c r="T598" s="456"/>
      <c r="U598" s="456"/>
      <c r="V598" s="457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450" t="s">
        <v>84</v>
      </c>
      <c r="B599" s="450"/>
      <c r="C599" s="450"/>
      <c r="D599" s="450"/>
      <c r="E599" s="450"/>
      <c r="F599" s="450"/>
      <c r="G599" s="450"/>
      <c r="H599" s="450"/>
      <c r="I599" s="450"/>
      <c r="J599" s="450"/>
      <c r="K599" s="450"/>
      <c r="L599" s="450"/>
      <c r="M599" s="450"/>
      <c r="N599" s="450"/>
      <c r="O599" s="450"/>
      <c r="P599" s="450"/>
      <c r="Q599" s="450"/>
      <c r="R599" s="450"/>
      <c r="S599" s="450"/>
      <c r="T599" s="450"/>
      <c r="U599" s="450"/>
      <c r="V599" s="450"/>
      <c r="W599" s="450"/>
      <c r="X599" s="450"/>
      <c r="Y599" s="450"/>
      <c r="Z599" s="450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451">
        <v>4640242180106</v>
      </c>
      <c r="E600" s="451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764" t="s">
        <v>810</v>
      </c>
      <c r="Q600" s="453"/>
      <c r="R600" s="453"/>
      <c r="S600" s="453"/>
      <c r="T600" s="454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458"/>
      <c r="B601" s="458"/>
      <c r="C601" s="458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9"/>
      <c r="P601" s="455" t="s">
        <v>43</v>
      </c>
      <c r="Q601" s="456"/>
      <c r="R601" s="456"/>
      <c r="S601" s="456"/>
      <c r="T601" s="456"/>
      <c r="U601" s="456"/>
      <c r="V601" s="457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458"/>
      <c r="B602" s="458"/>
      <c r="C602" s="458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9"/>
      <c r="P602" s="455" t="s">
        <v>43</v>
      </c>
      <c r="Q602" s="456"/>
      <c r="R602" s="456"/>
      <c r="S602" s="456"/>
      <c r="T602" s="456"/>
      <c r="U602" s="456"/>
      <c r="V602" s="457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458"/>
      <c r="B603" s="458"/>
      <c r="C603" s="458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768"/>
      <c r="P603" s="765" t="s">
        <v>36</v>
      </c>
      <c r="Q603" s="766"/>
      <c r="R603" s="766"/>
      <c r="S603" s="766"/>
      <c r="T603" s="766"/>
      <c r="U603" s="766"/>
      <c r="V603" s="767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18009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18143.48</v>
      </c>
      <c r="Z603" s="41"/>
      <c r="AA603" s="65"/>
      <c r="AB603" s="65"/>
      <c r="AC603" s="65"/>
    </row>
    <row r="604" spans="1:68" x14ac:dyDescent="0.2">
      <c r="A604" s="458"/>
      <c r="B604" s="458"/>
      <c r="C604" s="458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768"/>
      <c r="P604" s="765" t="s">
        <v>37</v>
      </c>
      <c r="Q604" s="766"/>
      <c r="R604" s="766"/>
      <c r="S604" s="766"/>
      <c r="T604" s="766"/>
      <c r="U604" s="766"/>
      <c r="V604" s="767"/>
      <c r="W604" s="41" t="s">
        <v>0</v>
      </c>
      <c r="X604" s="42">
        <f>IFERROR(SUM(BM22:BM600),"0")</f>
        <v>18870.451145521143</v>
      </c>
      <c r="Y604" s="42">
        <f>IFERROR(SUM(BN22:BN600),"0")</f>
        <v>19011.757999999998</v>
      </c>
      <c r="Z604" s="41"/>
      <c r="AA604" s="65"/>
      <c r="AB604" s="65"/>
      <c r="AC604" s="65"/>
    </row>
    <row r="605" spans="1:68" x14ac:dyDescent="0.2">
      <c r="A605" s="458"/>
      <c r="B605" s="458"/>
      <c r="C605" s="458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768"/>
      <c r="P605" s="765" t="s">
        <v>38</v>
      </c>
      <c r="Q605" s="766"/>
      <c r="R605" s="766"/>
      <c r="S605" s="766"/>
      <c r="T605" s="766"/>
      <c r="U605" s="766"/>
      <c r="V605" s="767"/>
      <c r="W605" s="41" t="s">
        <v>23</v>
      </c>
      <c r="X605" s="43">
        <f>ROUNDUP(SUM(BO22:BO600),0)</f>
        <v>31</v>
      </c>
      <c r="Y605" s="43">
        <f>ROUNDUP(SUM(BP22:BP600),0)</f>
        <v>31</v>
      </c>
      <c r="Z605" s="41"/>
      <c r="AA605" s="65"/>
      <c r="AB605" s="65"/>
      <c r="AC605" s="65"/>
    </row>
    <row r="606" spans="1:68" x14ac:dyDescent="0.2">
      <c r="A606" s="458"/>
      <c r="B606" s="458"/>
      <c r="C606" s="458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768"/>
      <c r="P606" s="765" t="s">
        <v>39</v>
      </c>
      <c r="Q606" s="766"/>
      <c r="R606" s="766"/>
      <c r="S606" s="766"/>
      <c r="T606" s="766"/>
      <c r="U606" s="766"/>
      <c r="V606" s="767"/>
      <c r="W606" s="41" t="s">
        <v>0</v>
      </c>
      <c r="X606" s="42">
        <f>GrossWeightTotal+PalletQtyTotal*25</f>
        <v>19645.451145521143</v>
      </c>
      <c r="Y606" s="42">
        <f>GrossWeightTotalR+PalletQtyTotalR*25</f>
        <v>19786.757999999998</v>
      </c>
      <c r="Z606" s="41"/>
      <c r="AA606" s="65"/>
      <c r="AB606" s="65"/>
      <c r="AC606" s="65"/>
    </row>
    <row r="607" spans="1:68" x14ac:dyDescent="0.2">
      <c r="A607" s="458"/>
      <c r="B607" s="458"/>
      <c r="C607" s="458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768"/>
      <c r="P607" s="765" t="s">
        <v>40</v>
      </c>
      <c r="Q607" s="766"/>
      <c r="R607" s="766"/>
      <c r="S607" s="766"/>
      <c r="T607" s="766"/>
      <c r="U607" s="766"/>
      <c r="V607" s="767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2172.0357420357418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2188</v>
      </c>
      <c r="Z607" s="41"/>
      <c r="AA607" s="65"/>
      <c r="AB607" s="65"/>
      <c r="AC607" s="65"/>
    </row>
    <row r="608" spans="1:68" ht="14.25" x14ac:dyDescent="0.2">
      <c r="A608" s="458"/>
      <c r="B608" s="458"/>
      <c r="C608" s="458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768"/>
      <c r="P608" s="765" t="s">
        <v>41</v>
      </c>
      <c r="Q608" s="766"/>
      <c r="R608" s="766"/>
      <c r="S608" s="766"/>
      <c r="T608" s="766"/>
      <c r="U608" s="766"/>
      <c r="V608" s="767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34.551609999999997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769" t="s">
        <v>121</v>
      </c>
      <c r="D610" s="769" t="s">
        <v>121</v>
      </c>
      <c r="E610" s="769" t="s">
        <v>121</v>
      </c>
      <c r="F610" s="769" t="s">
        <v>121</v>
      </c>
      <c r="G610" s="769" t="s">
        <v>121</v>
      </c>
      <c r="H610" s="769" t="s">
        <v>121</v>
      </c>
      <c r="I610" s="769" t="s">
        <v>280</v>
      </c>
      <c r="J610" s="769" t="s">
        <v>280</v>
      </c>
      <c r="K610" s="769" t="s">
        <v>280</v>
      </c>
      <c r="L610" s="770"/>
      <c r="M610" s="769" t="s">
        <v>280</v>
      </c>
      <c r="N610" s="770"/>
      <c r="O610" s="769" t="s">
        <v>280</v>
      </c>
      <c r="P610" s="769" t="s">
        <v>280</v>
      </c>
      <c r="Q610" s="769" t="s">
        <v>280</v>
      </c>
      <c r="R610" s="769" t="s">
        <v>280</v>
      </c>
      <c r="S610" s="769" t="s">
        <v>280</v>
      </c>
      <c r="T610" s="769" t="s">
        <v>280</v>
      </c>
      <c r="U610" s="769" t="s">
        <v>280</v>
      </c>
      <c r="V610" s="769" t="s">
        <v>280</v>
      </c>
      <c r="W610" s="769" t="s">
        <v>524</v>
      </c>
      <c r="X610" s="769" t="s">
        <v>524</v>
      </c>
      <c r="Y610" s="769" t="s">
        <v>579</v>
      </c>
      <c r="Z610" s="769" t="s">
        <v>579</v>
      </c>
      <c r="AA610" s="769" t="s">
        <v>579</v>
      </c>
      <c r="AB610" s="769" t="s">
        <v>579</v>
      </c>
      <c r="AC610" s="78" t="s">
        <v>683</v>
      </c>
      <c r="AD610" s="769" t="s">
        <v>727</v>
      </c>
      <c r="AE610" s="769" t="s">
        <v>727</v>
      </c>
      <c r="AF610" s="1"/>
    </row>
    <row r="611" spans="1:32" ht="14.25" customHeight="1" thickTop="1" x14ac:dyDescent="0.2">
      <c r="A611" s="771" t="s">
        <v>10</v>
      </c>
      <c r="B611" s="769" t="s">
        <v>78</v>
      </c>
      <c r="C611" s="769" t="s">
        <v>122</v>
      </c>
      <c r="D611" s="769" t="s">
        <v>144</v>
      </c>
      <c r="E611" s="769" t="s">
        <v>200</v>
      </c>
      <c r="F611" s="769" t="s">
        <v>217</v>
      </c>
      <c r="G611" s="769" t="s">
        <v>248</v>
      </c>
      <c r="H611" s="769" t="s">
        <v>121</v>
      </c>
      <c r="I611" s="769" t="s">
        <v>281</v>
      </c>
      <c r="J611" s="769" t="s">
        <v>298</v>
      </c>
      <c r="K611" s="769" t="s">
        <v>364</v>
      </c>
      <c r="L611" s="1"/>
      <c r="M611" s="769" t="s">
        <v>381</v>
      </c>
      <c r="N611" s="1"/>
      <c r="O611" s="769" t="s">
        <v>399</v>
      </c>
      <c r="P611" s="769" t="s">
        <v>415</v>
      </c>
      <c r="Q611" s="769" t="s">
        <v>419</v>
      </c>
      <c r="R611" s="769" t="s">
        <v>428</v>
      </c>
      <c r="S611" s="769" t="s">
        <v>439</v>
      </c>
      <c r="T611" s="769" t="s">
        <v>442</v>
      </c>
      <c r="U611" s="769" t="s">
        <v>449</v>
      </c>
      <c r="V611" s="769" t="s">
        <v>515</v>
      </c>
      <c r="W611" s="769" t="s">
        <v>525</v>
      </c>
      <c r="X611" s="769" t="s">
        <v>553</v>
      </c>
      <c r="Y611" s="769" t="s">
        <v>580</v>
      </c>
      <c r="Z611" s="769" t="s">
        <v>640</v>
      </c>
      <c r="AA611" s="769" t="s">
        <v>667</v>
      </c>
      <c r="AB611" s="769" t="s">
        <v>674</v>
      </c>
      <c r="AC611" s="769" t="s">
        <v>683</v>
      </c>
      <c r="AD611" s="769" t="s">
        <v>727</v>
      </c>
      <c r="AE611" s="769" t="s">
        <v>795</v>
      </c>
      <c r="AF611" s="1"/>
    </row>
    <row r="612" spans="1:32" ht="13.5" thickBot="1" x14ac:dyDescent="0.25">
      <c r="A612" s="772"/>
      <c r="B612" s="769"/>
      <c r="C612" s="769"/>
      <c r="D612" s="769"/>
      <c r="E612" s="769"/>
      <c r="F612" s="769"/>
      <c r="G612" s="769"/>
      <c r="H612" s="769"/>
      <c r="I612" s="769"/>
      <c r="J612" s="769"/>
      <c r="K612" s="769"/>
      <c r="L612" s="1"/>
      <c r="M612" s="769"/>
      <c r="N612" s="1"/>
      <c r="O612" s="769"/>
      <c r="P612" s="769"/>
      <c r="Q612" s="769"/>
      <c r="R612" s="769"/>
      <c r="S612" s="769"/>
      <c r="T612" s="769"/>
      <c r="U612" s="769"/>
      <c r="V612" s="769"/>
      <c r="W612" s="769"/>
      <c r="X612" s="769"/>
      <c r="Y612" s="769"/>
      <c r="Z612" s="769"/>
      <c r="AA612" s="769"/>
      <c r="AB612" s="769"/>
      <c r="AC612" s="769"/>
      <c r="AD612" s="769"/>
      <c r="AE612" s="769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325.20000000000005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2419.2000000000003</v>
      </c>
      <c r="E613" s="51">
        <f>IFERROR(Y104*1,"0")+IFERROR(Y105*1,"0")+IFERROR(Y106*1,"0")+IFERROR(Y110*1,"0")+IFERROR(Y111*1,"0")+IFERROR(Y112*1,"0")+IFERROR(Y113*1,"0")+IFERROR(Y114*1,"0")</f>
        <v>295.20000000000005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504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410.40000000000003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351.20000000000005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4035.6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7791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2011.6799999999998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