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F03E8C-A9DA-47CE-93A7-D4E9DAAB11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X650" i="1"/>
  <c r="Y649" i="1"/>
  <c r="X649" i="1"/>
  <c r="BP648" i="1"/>
  <c r="BO648" i="1"/>
  <c r="BN648" i="1"/>
  <c r="BM648" i="1"/>
  <c r="Z648" i="1"/>
  <c r="Y648" i="1"/>
  <c r="BP647" i="1"/>
  <c r="BO647" i="1"/>
  <c r="BN647" i="1"/>
  <c r="BM647" i="1"/>
  <c r="Z647" i="1"/>
  <c r="Z649" i="1" s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6" i="1" s="1"/>
  <c r="Y628" i="1"/>
  <c r="Y637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Z615" i="1" s="1"/>
  <c r="Y611" i="1"/>
  <c r="Y616" i="1" s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Y573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AB67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Z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8" i="1" l="1"/>
  <c r="BP413" i="1"/>
  <c r="BN413" i="1"/>
  <c r="Z413" i="1"/>
  <c r="Y415" i="1"/>
  <c r="W673" i="1"/>
  <c r="Y430" i="1"/>
  <c r="BP419" i="1"/>
  <c r="BN419" i="1"/>
  <c r="Z419" i="1"/>
  <c r="Y431" i="1"/>
  <c r="BP423" i="1"/>
  <c r="BN423" i="1"/>
  <c r="Z423" i="1"/>
  <c r="BP427" i="1"/>
  <c r="BN427" i="1"/>
  <c r="Z427" i="1"/>
  <c r="Y442" i="1"/>
  <c r="BP438" i="1"/>
  <c r="BN438" i="1"/>
  <c r="Z438" i="1"/>
  <c r="Y443" i="1"/>
  <c r="BP453" i="1"/>
  <c r="BN453" i="1"/>
  <c r="Z453" i="1"/>
  <c r="Y461" i="1"/>
  <c r="BP457" i="1"/>
  <c r="BN457" i="1"/>
  <c r="Z457" i="1"/>
  <c r="Y476" i="1"/>
  <c r="BP468" i="1"/>
  <c r="BN468" i="1"/>
  <c r="Z468" i="1"/>
  <c r="BP471" i="1"/>
  <c r="BN471" i="1"/>
  <c r="Z471" i="1"/>
  <c r="Y475" i="1"/>
  <c r="Y481" i="1"/>
  <c r="BP478" i="1"/>
  <c r="BN478" i="1"/>
  <c r="Z478" i="1"/>
  <c r="Z480" i="1" s="1"/>
  <c r="Y480" i="1"/>
  <c r="Y38" i="1"/>
  <c r="Y58" i="1"/>
  <c r="Y62" i="1"/>
  <c r="Y75" i="1"/>
  <c r="BP81" i="1"/>
  <c r="BN81" i="1"/>
  <c r="Z81" i="1"/>
  <c r="Y83" i="1"/>
  <c r="Y92" i="1"/>
  <c r="BP85" i="1"/>
  <c r="BN85" i="1"/>
  <c r="Z85" i="1"/>
  <c r="Z91" i="1" s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BP118" i="1"/>
  <c r="BN118" i="1"/>
  <c r="Z118" i="1"/>
  <c r="BP121" i="1"/>
  <c r="BN121" i="1"/>
  <c r="Z121" i="1"/>
  <c r="Y123" i="1"/>
  <c r="F673" i="1"/>
  <c r="Y131" i="1"/>
  <c r="BP126" i="1"/>
  <c r="BN126" i="1"/>
  <c r="Z126" i="1"/>
  <c r="BP130" i="1"/>
  <c r="BN130" i="1"/>
  <c r="Z130" i="1"/>
  <c r="Y132" i="1"/>
  <c r="Y139" i="1"/>
  <c r="BP134" i="1"/>
  <c r="BN134" i="1"/>
  <c r="Z134" i="1"/>
  <c r="Y138" i="1"/>
  <c r="BP142" i="1"/>
  <c r="BN142" i="1"/>
  <c r="Z142" i="1"/>
  <c r="Z148" i="1" s="1"/>
  <c r="BP146" i="1"/>
  <c r="BN146" i="1"/>
  <c r="Z146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Z205" i="1" s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Z241" i="1" s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Y404" i="1"/>
  <c r="H9" i="1"/>
  <c r="B673" i="1"/>
  <c r="X664" i="1"/>
  <c r="X665" i="1"/>
  <c r="X667" i="1"/>
  <c r="Y24" i="1"/>
  <c r="Z27" i="1"/>
  <c r="BN27" i="1"/>
  <c r="Y664" i="1" s="1"/>
  <c r="Y666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Y667" i="1" s="1"/>
  <c r="Z60" i="1"/>
  <c r="Z62" i="1" s="1"/>
  <c r="BN60" i="1"/>
  <c r="BP60" i="1"/>
  <c r="Y665" i="1" s="1"/>
  <c r="D673" i="1"/>
  <c r="Y76" i="1"/>
  <c r="Z67" i="1"/>
  <c r="Z75" i="1" s="1"/>
  <c r="BN67" i="1"/>
  <c r="Z69" i="1"/>
  <c r="BN69" i="1"/>
  <c r="Z71" i="1"/>
  <c r="BN71" i="1"/>
  <c r="Z73" i="1"/>
  <c r="BN73" i="1"/>
  <c r="BP79" i="1"/>
  <c r="BN79" i="1"/>
  <c r="Z79" i="1"/>
  <c r="Z82" i="1" s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Z106" i="1" s="1"/>
  <c r="BP112" i="1"/>
  <c r="BN112" i="1"/>
  <c r="Z112" i="1"/>
  <c r="Y114" i="1"/>
  <c r="Y122" i="1"/>
  <c r="BP116" i="1"/>
  <c r="BN116" i="1"/>
  <c r="Z116" i="1"/>
  <c r="BP120" i="1"/>
  <c r="BN120" i="1"/>
  <c r="Z120" i="1"/>
  <c r="BP128" i="1"/>
  <c r="BN128" i="1"/>
  <c r="Z128" i="1"/>
  <c r="BP136" i="1"/>
  <c r="BN136" i="1"/>
  <c r="Z136" i="1"/>
  <c r="Y149" i="1"/>
  <c r="BP144" i="1"/>
  <c r="BN144" i="1"/>
  <c r="Z144" i="1"/>
  <c r="Y148" i="1"/>
  <c r="BP152" i="1"/>
  <c r="BN152" i="1"/>
  <c r="Z152" i="1"/>
  <c r="Z153" i="1" s="1"/>
  <c r="Y154" i="1"/>
  <c r="G673" i="1"/>
  <c r="Y160" i="1"/>
  <c r="BP157" i="1"/>
  <c r="BN157" i="1"/>
  <c r="Z157" i="1"/>
  <c r="Z159" i="1" s="1"/>
  <c r="Y164" i="1"/>
  <c r="Y169" i="1"/>
  <c r="BP178" i="1"/>
  <c r="BN178" i="1"/>
  <c r="Z178" i="1"/>
  <c r="Z182" i="1" s="1"/>
  <c r="Y182" i="1"/>
  <c r="Z188" i="1"/>
  <c r="BP186" i="1"/>
  <c r="BN186" i="1"/>
  <c r="Z186" i="1"/>
  <c r="Y205" i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Y242" i="1"/>
  <c r="BP233" i="1"/>
  <c r="BN233" i="1"/>
  <c r="Z233" i="1"/>
  <c r="BP237" i="1"/>
  <c r="BN237" i="1"/>
  <c r="Z237" i="1"/>
  <c r="Y241" i="1"/>
  <c r="Z249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Z314" i="1" s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Z384" i="1"/>
  <c r="BP382" i="1"/>
  <c r="BN382" i="1"/>
  <c r="Z382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Y567" i="1"/>
  <c r="BP561" i="1"/>
  <c r="BN561" i="1"/>
  <c r="Z561" i="1"/>
  <c r="BP565" i="1"/>
  <c r="BN565" i="1"/>
  <c r="Z565" i="1"/>
  <c r="H673" i="1"/>
  <c r="Y175" i="1"/>
  <c r="I673" i="1"/>
  <c r="Y195" i="1"/>
  <c r="K673" i="1"/>
  <c r="Y261" i="1"/>
  <c r="Y298" i="1"/>
  <c r="P673" i="1"/>
  <c r="Y305" i="1"/>
  <c r="Q673" i="1"/>
  <c r="Y314" i="1"/>
  <c r="T673" i="1"/>
  <c r="Y347" i="1"/>
  <c r="Y385" i="1"/>
  <c r="BP378" i="1"/>
  <c r="BN378" i="1"/>
  <c r="BP380" i="1"/>
  <c r="BN380" i="1"/>
  <c r="Z380" i="1"/>
  <c r="Y384" i="1"/>
  <c r="BP388" i="1"/>
  <c r="BN388" i="1"/>
  <c r="Z388" i="1"/>
  <c r="Z390" i="1" s="1"/>
  <c r="BP394" i="1"/>
  <c r="BN394" i="1"/>
  <c r="Z394" i="1"/>
  <c r="BP402" i="1"/>
  <c r="BN402" i="1"/>
  <c r="Z402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Z435" i="1" s="1"/>
  <c r="BP441" i="1"/>
  <c r="BN441" i="1"/>
  <c r="Z441" i="1"/>
  <c r="Y449" i="1"/>
  <c r="BP445" i="1"/>
  <c r="BN445" i="1"/>
  <c r="Z445" i="1"/>
  <c r="Z448" i="1" s="1"/>
  <c r="BP455" i="1"/>
  <c r="BN455" i="1"/>
  <c r="Z455" i="1"/>
  <c r="BP459" i="1"/>
  <c r="BN459" i="1"/>
  <c r="Z459" i="1"/>
  <c r="Z460" i="1" s="1"/>
  <c r="Y466" i="1"/>
  <c r="BP463" i="1"/>
  <c r="BN463" i="1"/>
  <c r="Z463" i="1"/>
  <c r="Z465" i="1" s="1"/>
  <c r="BP470" i="1"/>
  <c r="BN470" i="1"/>
  <c r="Z470" i="1"/>
  <c r="BP473" i="1"/>
  <c r="BN473" i="1"/>
  <c r="Z473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77" i="1"/>
  <c r="BN577" i="1"/>
  <c r="Z577" i="1"/>
  <c r="BP581" i="1"/>
  <c r="BN581" i="1"/>
  <c r="Z581" i="1"/>
  <c r="Y585" i="1"/>
  <c r="Z591" i="1"/>
  <c r="BP589" i="1"/>
  <c r="BN589" i="1"/>
  <c r="Z589" i="1"/>
  <c r="Y591" i="1"/>
  <c r="X673" i="1"/>
  <c r="Y460" i="1"/>
  <c r="Y673" i="1"/>
  <c r="Y48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Z567" i="1" s="1"/>
  <c r="BP571" i="1"/>
  <c r="BN571" i="1"/>
  <c r="Z571" i="1"/>
  <c r="Z573" i="1" s="1"/>
  <c r="Y586" i="1"/>
  <c r="BP579" i="1"/>
  <c r="BN579" i="1"/>
  <c r="Z579" i="1"/>
  <c r="Z585" i="1" s="1"/>
  <c r="BP583" i="1"/>
  <c r="BN583" i="1"/>
  <c r="Z583" i="1"/>
  <c r="Y592" i="1"/>
  <c r="Y596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AE673" i="1"/>
  <c r="Y552" i="1"/>
  <c r="AC673" i="1"/>
  <c r="Y568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608" i="1" l="1"/>
  <c r="Z643" i="1"/>
  <c r="Z625" i="1"/>
  <c r="Z546" i="1"/>
  <c r="Y663" i="1"/>
  <c r="Z292" i="1"/>
  <c r="Z227" i="1"/>
  <c r="Z442" i="1"/>
  <c r="Z530" i="1"/>
  <c r="Z368" i="1"/>
  <c r="Z261" i="1"/>
  <c r="Z122" i="1"/>
  <c r="X666" i="1"/>
  <c r="Z403" i="1"/>
  <c r="Z397" i="1"/>
  <c r="Z274" i="1"/>
  <c r="Z138" i="1"/>
  <c r="Z131" i="1"/>
  <c r="Z113" i="1"/>
  <c r="Z668" i="1" s="1"/>
  <c r="Z475" i="1"/>
  <c r="Z430" i="1"/>
</calcChain>
</file>

<file path=xl/sharedStrings.xml><?xml version="1.0" encoding="utf-8"?>
<sst xmlns="http://schemas.openxmlformats.org/spreadsheetml/2006/main" count="3121" uniqueCount="1077">
  <si>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</si>
  <si>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</si>
  <si>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</si>
  <si>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</si>
  <si>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</si>
  <si>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</si>
  <si>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</si>
  <si>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</si>
  <si>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</si>
  <si>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</si>
  <si>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</si>
  <si>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</si>
  <si>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</si>
  <si>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</si>
  <si>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</si>
  <si>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</si>
  <si>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</si>
  <si>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</si>
  <si>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</si>
  <si>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</si>
  <si>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</si>
  <si>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</si>
  <si>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</si>
  <si>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</si>
  <si>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</si>
  <si>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</si>
  <si>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</si>
  <si>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</si>
  <si>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</si>
  <si>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</si>
  <si>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</si>
  <si>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</si>
  <si>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</si>
  <si>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</si>
  <si>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</si>
  <si>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</si>
  <si>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</si>
  <si>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</si>
  <si>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</si>
  <si>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</si>
  <si>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</si>
  <si>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</si>
  <si>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</si>
  <si>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</si>
  <si>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</si>
  <si>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</si>
  <si>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</si>
  <si>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</si>
  <si>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</si>
  <si>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</si>
  <si>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</si>
  <si>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</si>
  <si>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</si>
  <si>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</si>
  <si>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</si>
  <si>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</si>
  <si>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</si>
  <si>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</si>
  <si>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</si>
  <si>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</si>
  <si>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</si>
  <si>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</si>
  <si>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</si>
  <si>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</si>
  <si>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</si>
  <si>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</si>
  <si>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</si>
  <si>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</si>
  <si>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</si>
  <si>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</si>
  <si>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</si>
  <si>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</si>
  <si>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</si>
  <si>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</si>
  <si>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</si>
  <si>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</si>
  <si>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</si>
  <si>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</si>
  <si>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</si>
  <si>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</si>
  <si>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</si>
  <si>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</si>
  <si>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</si>
  <si>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</si>
  <si>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</si>
  <si>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</si>
  <si>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</si>
  <si>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</si>
  <si>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</si>
  <si>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</si>
  <si>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</si>
  <si>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</si>
  <si>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</si>
  <si>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</si>
  <si>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</si>
  <si>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</si>
  <si>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</si>
  <si>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</si>
  <si>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</si>
  <si>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</si>
  <si>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</si>
  <si>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</si>
  <si>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</si>
  <si>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</si>
  <si>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</si>
  <si>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</si>
  <si>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</si>
  <si>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</si>
  <si>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</si>
  <si>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</si>
  <si>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</si>
  <si>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</si>
  <si>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</si>
  <si>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</si>
  <si>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</si>
  <si>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</si>
  <si>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</si>
  <si>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</si>
  <si>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</si>
  <si>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</si>
  <si>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</si>
  <si>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</si>
  <si>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</si>
  <si>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</si>
  <si>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</si>
  <si>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</si>
  <si>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</si>
  <si>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</si>
  <si>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</si>
  <si>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</si>
  <si>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</si>
  <si>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</si>
  <si>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</si>
  <si>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</si>
  <si>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</si>
  <si>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</si>
  <si>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</si>
  <si>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</si>
  <si>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</si>
  <si>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</si>
  <si>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</si>
  <si>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</si>
  <si>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</si>
  <si>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</si>
  <si>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</si>
  <si>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</si>
  <si>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</si>
  <si>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</si>
  <si>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</si>
  <si>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</si>
  <si>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</si>
  <si>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</si>
  <si>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</si>
  <si>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</si>
  <si>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</si>
  <si>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</si>
  <si>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</si>
  <si>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</si>
  <si>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</si>
  <si>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</t>
  </si>
  <si>
    <t>Слой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</si>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</sst>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45632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Пятница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136</v>
      </c>
      <c r="Y54" s="778">
        <f t="shared" si="6"/>
        <v>136</v>
      </c>
      <c r="Z54" s="36">
        <f>IFERROR(IF(Y54=0,"",ROUNDUP(Y54/H54,0)*0.00902),"")</f>
        <v>0.30668000000000001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143.13999999999999</v>
      </c>
      <c r="BN54" s="64">
        <f t="shared" si="8"/>
        <v>143.13999999999999</v>
      </c>
      <c r="BO54" s="64">
        <f t="shared" si="9"/>
        <v>0.25757575757575757</v>
      </c>
      <c r="BP54" s="64">
        <f t="shared" si="10"/>
        <v>0.25757575757575757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34</v>
      </c>
      <c r="Y57" s="779">
        <f>IFERROR(Y51/H51,"0")+IFERROR(Y52/H52,"0")+IFERROR(Y53/H53,"0")+IFERROR(Y54/H54,"0")+IFERROR(Y55/H55,"0")+IFERROR(Y56/H56,"0")</f>
        <v>34</v>
      </c>
      <c r="Z57" s="779">
        <f>IFERROR(IF(Z51="",0,Z51),"0")+IFERROR(IF(Z52="",0,Z52),"0")+IFERROR(IF(Z53="",0,Z53),"0")+IFERROR(IF(Z54="",0,Z54),"0")+IFERROR(IF(Z55="",0,Z55),"0")+IFERROR(IF(Z56="",0,Z56),"0")</f>
        <v>0.30668000000000001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136</v>
      </c>
      <c r="Y58" s="779">
        <f>IFERROR(SUM(Y51:Y56),"0")</f>
        <v>136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86.4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643.5</v>
      </c>
      <c r="Y74" s="778">
        <f t="shared" si="11"/>
        <v>643.5</v>
      </c>
      <c r="Z74" s="36">
        <f>IFERROR(IF(Y74=0,"",ROUNDUP(Y74/H74,0)*0.00902),"")</f>
        <v>1.28986</v>
      </c>
      <c r="AA74" s="56"/>
      <c r="AB74" s="57"/>
      <c r="AC74" s="131" t="s">
        <v>179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673.53</v>
      </c>
      <c r="BN74" s="64">
        <f t="shared" si="13"/>
        <v>673.53</v>
      </c>
      <c r="BO74" s="64">
        <f t="shared" si="14"/>
        <v>1.0833333333333333</v>
      </c>
      <c r="BP74" s="64">
        <f t="shared" si="15"/>
        <v>1.0833333333333333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143</v>
      </c>
      <c r="Y75" s="779">
        <f>IFERROR(Y66/H66,"0")+IFERROR(Y67/H67,"0")+IFERROR(Y68/H68,"0")+IFERROR(Y69/H69,"0")+IFERROR(Y70/H70,"0")+IFERROR(Y71/H71,"0")+IFERROR(Y72/H72,"0")+IFERROR(Y73/H73,"0")+IFERROR(Y74/H74,"0")</f>
        <v>143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1.28986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643.5</v>
      </c>
      <c r="Y76" s="779">
        <f>IFERROR(SUM(Y66:Y74),"0")</f>
        <v>643.5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805.5</v>
      </c>
      <c r="Y112" s="778">
        <f>IFERROR(IF(X112="",0,CEILING((X112/$H112),1)*$H112),"")</f>
        <v>805.5</v>
      </c>
      <c r="Z112" s="36">
        <f>IFERROR(IF(Y112=0,"",ROUNDUP(Y112/H112,0)*0.00902),"")</f>
        <v>1.6145800000000001</v>
      </c>
      <c r="AA112" s="56"/>
      <c r="AB112" s="57"/>
      <c r="AC112" s="175" t="s">
        <v>236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843.08999999999992</v>
      </c>
      <c r="BN112" s="64">
        <f>IFERROR(Y112*I112/H112,"0")</f>
        <v>843.08999999999992</v>
      </c>
      <c r="BO112" s="64">
        <f>IFERROR(1/J112*(X112/H112),"0")</f>
        <v>1.3560606060606062</v>
      </c>
      <c r="BP112" s="64">
        <f>IFERROR(1/J112*(Y112/H112),"0")</f>
        <v>1.3560606060606062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179</v>
      </c>
      <c r="Y113" s="779">
        <f>IFERROR(Y110/H110,"0")+IFERROR(Y111/H111,"0")+IFERROR(Y112/H112,"0")</f>
        <v>179</v>
      </c>
      <c r="Z113" s="779">
        <f>IFERROR(IF(Z110="",0,Z110),"0")+IFERROR(IF(Z111="",0,Z111),"0")+IFERROR(IF(Z112="",0,Z112),"0")</f>
        <v>1.6145800000000001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805.5</v>
      </c>
      <c r="Y114" s="779">
        <f>IFERROR(SUM(Y110:Y112),"0")</f>
        <v>805.5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804.6</v>
      </c>
      <c r="Y118" s="778">
        <f t="shared" si="26"/>
        <v>804.6</v>
      </c>
      <c r="Z118" s="36">
        <f>IFERROR(IF(Y118=0,"",ROUNDUP(Y118/H118,0)*0.00753),"")</f>
        <v>2.2439400000000003</v>
      </c>
      <c r="AA118" s="56"/>
      <c r="AB118" s="57"/>
      <c r="AC118" s="181" t="s">
        <v>241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885.65599999999995</v>
      </c>
      <c r="BN118" s="64">
        <f t="shared" si="28"/>
        <v>885.65599999999995</v>
      </c>
      <c r="BO118" s="64">
        <f t="shared" si="29"/>
        <v>1.9102564102564101</v>
      </c>
      <c r="BP118" s="64">
        <f t="shared" si="30"/>
        <v>1.9102564102564101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298</v>
      </c>
      <c r="Y122" s="779">
        <f>IFERROR(Y116/H116,"0")+IFERROR(Y117/H117,"0")+IFERROR(Y118/H118,"0")+IFERROR(Y119/H119,"0")+IFERROR(Y120/H120,"0")+IFERROR(Y121/H121,"0")</f>
        <v>298</v>
      </c>
      <c r="Z122" s="779">
        <f>IFERROR(IF(Z116="",0,Z116),"0")+IFERROR(IF(Z117="",0,Z117),"0")+IFERROR(IF(Z118="",0,Z118),"0")+IFERROR(IF(Z119="",0,Z119),"0")+IFERROR(IF(Z120="",0,Z120),"0")+IFERROR(IF(Z121="",0,Z121),"0")</f>
        <v>2.2439400000000003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804.6</v>
      </c>
      <c r="Y123" s="779">
        <f>IFERROR(SUM(Y116:Y121),"0")</f>
        <v>804.6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1170</v>
      </c>
      <c r="Y129" s="778">
        <f>IFERROR(IF(X129="",0,CEILING((X129/$H129),1)*$H129),"")</f>
        <v>1170</v>
      </c>
      <c r="Z129" s="36">
        <f>IFERROR(IF(Y129=0,"",ROUNDUP(Y129/H129,0)*0.00902),"")</f>
        <v>2.3452000000000002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1224.5999999999999</v>
      </c>
      <c r="BN129" s="64">
        <f>IFERROR(Y129*I129/H129,"0")</f>
        <v>1224.5999999999999</v>
      </c>
      <c r="BO129" s="64">
        <f>IFERROR(1/J129*(X129/H129),"0")</f>
        <v>1.9696969696969697</v>
      </c>
      <c r="BP129" s="64">
        <f>IFERROR(1/J129*(Y129/H129),"0")</f>
        <v>1.9696969696969697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260</v>
      </c>
      <c r="Y131" s="779">
        <f>IFERROR(Y126/H126,"0")+IFERROR(Y127/H127,"0")+IFERROR(Y128/H128,"0")+IFERROR(Y129/H129,"0")+IFERROR(Y130/H130,"0")</f>
        <v>260</v>
      </c>
      <c r="Z131" s="779">
        <f>IFERROR(IF(Z126="",0,Z126),"0")+IFERROR(IF(Z127="",0,Z127),"0")+IFERROR(IF(Z128="",0,Z128),"0")+IFERROR(IF(Z129="",0,Z129),"0")+IFERROR(IF(Z130="",0,Z130),"0")</f>
        <v>2.3452000000000002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1170</v>
      </c>
      <c r="Y132" s="779">
        <f>IFERROR(SUM(Y126:Y130),"0")</f>
        <v>1170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442.8</v>
      </c>
      <c r="Y145" s="778">
        <f t="shared" si="31"/>
        <v>442.8</v>
      </c>
      <c r="Z145" s="36">
        <f>IFERROR(IF(Y145=0,"",ROUNDUP(Y145/H145,0)*0.00753),"")</f>
        <v>1.23492</v>
      </c>
      <c r="AA145" s="56"/>
      <c r="AB145" s="57"/>
      <c r="AC145" s="215" t="s">
        <v>285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487.40800000000002</v>
      </c>
      <c r="BN145" s="64">
        <f t="shared" si="33"/>
        <v>487.40800000000002</v>
      </c>
      <c r="BO145" s="64">
        <f t="shared" si="34"/>
        <v>1.0512820512820513</v>
      </c>
      <c r="BP145" s="64">
        <f t="shared" si="35"/>
        <v>1.0512820512820513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164</v>
      </c>
      <c r="Y148" s="779">
        <f>IFERROR(Y141/H141,"0")+IFERROR(Y142/H142,"0")+IFERROR(Y143/H143,"0")+IFERROR(Y144/H144,"0")+IFERROR(Y145/H145,"0")+IFERROR(Y146/H146,"0")+IFERROR(Y147/H147,"0")</f>
        <v>164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1.23492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442.8</v>
      </c>
      <c r="Y149" s="779">
        <f>IFERROR(SUM(Y141:Y147),"0")</f>
        <v>442.8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79.2</v>
      </c>
      <c r="Y234" s="778">
        <f t="shared" si="46"/>
        <v>79.2</v>
      </c>
      <c r="Z234" s="36">
        <f t="shared" ref="Z234:Z240" si="51">IFERROR(IF(Y234=0,"",ROUNDUP(Y234/H234,0)*0.00753),"")</f>
        <v>0.24849000000000002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88.77000000000001</v>
      </c>
      <c r="BN234" s="64">
        <f t="shared" si="48"/>
        <v>88.77000000000001</v>
      </c>
      <c r="BO234" s="64">
        <f t="shared" si="49"/>
        <v>0.21153846153846154</v>
      </c>
      <c r="BP234" s="64">
        <f t="shared" si="50"/>
        <v>0.21153846153846154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139.19999999999999</v>
      </c>
      <c r="Y236" s="778">
        <f t="shared" si="46"/>
        <v>139.19999999999999</v>
      </c>
      <c r="Z236" s="36">
        <f t="shared" si="51"/>
        <v>0.43674000000000002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154.976</v>
      </c>
      <c r="BN236" s="64">
        <f t="shared" si="48"/>
        <v>154.976</v>
      </c>
      <c r="BO236" s="64">
        <f t="shared" si="49"/>
        <v>0.37179487179487181</v>
      </c>
      <c r="BP236" s="64">
        <f t="shared" si="50"/>
        <v>0.37179487179487181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91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91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0.68523000000000001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218.39999999999998</v>
      </c>
      <c r="Y242" s="779">
        <f>IFERROR(SUM(Y230:Y240),"0")</f>
        <v>218.39999999999998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1260</v>
      </c>
      <c r="Y412" s="778">
        <f>IFERROR(IF(X412="",0,CEILING((X412/$H412),1)*$H412),"")</f>
        <v>1260</v>
      </c>
      <c r="Z412" s="36">
        <f>IFERROR(IF(Y412=0,"",ROUNDUP(Y412/H412,0)*0.00753),"")</f>
        <v>4.5179999999999998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1423.1999999999998</v>
      </c>
      <c r="BN412" s="64">
        <f>IFERROR(Y412*I412/H412,"0")</f>
        <v>1423.1999999999998</v>
      </c>
      <c r="BO412" s="64">
        <f>IFERROR(1/J412*(X412/H412),"0")</f>
        <v>3.8461538461538458</v>
      </c>
      <c r="BP412" s="64">
        <f>IFERROR(1/J412*(Y412/H412),"0")</f>
        <v>3.8461538461538458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854.69999999999993</v>
      </c>
      <c r="Y413" s="778">
        <f>IFERROR(IF(X413="",0,CEILING((X413/$H413),1)*$H413),"")</f>
        <v>854.7</v>
      </c>
      <c r="Z413" s="36">
        <f>IFERROR(IF(Y413=0,"",ROUNDUP(Y413/H413,0)*0.00753),"")</f>
        <v>3.0647100000000003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960.51999999999975</v>
      </c>
      <c r="BN413" s="64">
        <f>IFERROR(Y413*I413/H413,"0")</f>
        <v>960.52</v>
      </c>
      <c r="BO413" s="64">
        <f>IFERROR(1/J413*(X413/H413),"0")</f>
        <v>2.6089743589743586</v>
      </c>
      <c r="BP413" s="64">
        <f>IFERROR(1/J413*(Y413/H413),"0")</f>
        <v>2.608974358974359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1007</v>
      </c>
      <c r="Y414" s="779">
        <f>IFERROR(Y411/H411,"0")+IFERROR(Y412/H412,"0")+IFERROR(Y413/H413,"0")</f>
        <v>1007</v>
      </c>
      <c r="Z414" s="779">
        <f>IFERROR(IF(Z411="",0,Z411),"0")+IFERROR(IF(Z412="",0,Z412),"0")+IFERROR(IF(Z413="",0,Z413),"0")</f>
        <v>7.5827100000000005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2114.6999999999998</v>
      </c>
      <c r="Y415" s="779">
        <f>IFERROR(SUM(Y411:Y413),"0")</f>
        <v>2114.6999999999998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137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138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137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138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4301011943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155</v>
      </c>
      <c r="N423" s="33"/>
      <c r="O423" s="32">
        <v>60</v>
      </c>
      <c r="P423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IFERROR(IF(Y423=0,"",ROUNDUP(Y423/H423,0)*0.02039),"")</f>
        <v/>
      </c>
      <c r="AA423" s="56"/>
      <c r="AB423" s="57"/>
      <c r="AC423" s="501" t="s">
        <v>671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678</v>
      </c>
      <c r="B424" s="54" t="s">
        <v>680</v>
      </c>
      <c r="C424" s="31">
        <v>4301011867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 t="s">
        <v>137</v>
      </c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681</v>
      </c>
      <c r="AG424" s="64"/>
      <c r="AJ424" s="68" t="s">
        <v>138</v>
      </c>
      <c r="AK424" s="68">
        <v>720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681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0</v>
      </c>
      <c r="Y431" s="779">
        <f>IFERROR(SUM(Y419:Y429),"0")</f>
        <v>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4301051903</v>
      </c>
      <c r="D438" s="784">
        <v>4607091383928</v>
      </c>
      <c r="E438" s="785"/>
      <c r="F438" s="776">
        <v>1.5</v>
      </c>
      <c r="G438" s="32">
        <v>6</v>
      </c>
      <c r="H438" s="776">
        <v>9</v>
      </c>
      <c r="I438" s="776">
        <v>9.57</v>
      </c>
      <c r="J438" s="32">
        <v>56</v>
      </c>
      <c r="K438" s="32" t="s">
        <v>127</v>
      </c>
      <c r="L438" s="32"/>
      <c r="M438" s="33" t="s">
        <v>77</v>
      </c>
      <c r="N438" s="33"/>
      <c r="O438" s="32">
        <v>40</v>
      </c>
      <c r="P438" s="1007" t="s">
        <v>702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703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704</v>
      </c>
      <c r="C439" s="31">
        <v>4301051639</v>
      </c>
      <c r="D439" s="784">
        <v>4607091383928</v>
      </c>
      <c r="E439" s="785"/>
      <c r="F439" s="776">
        <v>1.3</v>
      </c>
      <c r="G439" s="32">
        <v>6</v>
      </c>
      <c r="H439" s="776">
        <v>7.8</v>
      </c>
      <c r="I439" s="776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706</v>
      </c>
      <c r="B440" s="54" t="s">
        <v>707</v>
      </c>
      <c r="C440" s="31">
        <v>4301051897</v>
      </c>
      <c r="D440" s="784">
        <v>4607091384260</v>
      </c>
      <c r="E440" s="785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127</v>
      </c>
      <c r="L440" s="32"/>
      <c r="M440" s="33" t="s">
        <v>77</v>
      </c>
      <c r="N440" s="33"/>
      <c r="O440" s="32">
        <v>40</v>
      </c>
      <c r="P440" s="1043" t="s">
        <v>708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37.5" customHeight="1" x14ac:dyDescent="0.25">
      <c r="A441" s="54" t="s">
        <v>706</v>
      </c>
      <c r="B441" s="54" t="s">
        <v>710</v>
      </c>
      <c r="C441" s="31">
        <v>4301051636</v>
      </c>
      <c r="D441" s="784">
        <v>4607091384260</v>
      </c>
      <c r="E441" s="785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27" customHeight="1" x14ac:dyDescent="0.25">
      <c r="A468" s="54" t="s">
        <v>744</v>
      </c>
      <c r="B468" s="54" t="s">
        <v>745</v>
      </c>
      <c r="C468" s="31">
        <v>4301051899</v>
      </c>
      <c r="D468" s="784">
        <v>4607091384246</v>
      </c>
      <c r="E468" s="785"/>
      <c r="F468" s="776">
        <v>1.5</v>
      </c>
      <c r="G468" s="32">
        <v>6</v>
      </c>
      <c r="H468" s="776">
        <v>9</v>
      </c>
      <c r="I468" s="776">
        <v>9.5640000000000001</v>
      </c>
      <c r="J468" s="32">
        <v>56</v>
      </c>
      <c r="K468" s="32" t="s">
        <v>127</v>
      </c>
      <c r="L468" s="32"/>
      <c r="M468" s="33" t="s">
        <v>77</v>
      </c>
      <c r="N468" s="33"/>
      <c r="O468" s="32">
        <v>40</v>
      </c>
      <c r="P468" s="835" t="s">
        <v>746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747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37.5" customHeight="1" x14ac:dyDescent="0.25">
      <c r="A469" s="54" t="s">
        <v>744</v>
      </c>
      <c r="B469" s="54" t="s">
        <v>748</v>
      </c>
      <c r="C469" s="31">
        <v>4301051635</v>
      </c>
      <c r="D469" s="784">
        <v>4607091384246</v>
      </c>
      <c r="E469" s="785"/>
      <c r="F469" s="776">
        <v>1.3</v>
      </c>
      <c r="G469" s="32">
        <v>6</v>
      </c>
      <c r="H469" s="776">
        <v>7.8</v>
      </c>
      <c r="I469" s="776">
        <v>8.3640000000000008</v>
      </c>
      <c r="J469" s="32">
        <v>56</v>
      </c>
      <c r="K469" s="32" t="s">
        <v>127</v>
      </c>
      <c r="L469" s="32"/>
      <c r="M469" s="33" t="s">
        <v>68</v>
      </c>
      <c r="N469" s="33"/>
      <c r="O469" s="32">
        <v>40</v>
      </c>
      <c r="P469" s="9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749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4301060441</v>
      </c>
      <c r="D478" s="784">
        <v>4607091389357</v>
      </c>
      <c r="E478" s="785"/>
      <c r="F478" s="776">
        <v>1.5</v>
      </c>
      <c r="G478" s="32">
        <v>6</v>
      </c>
      <c r="H478" s="776">
        <v>9</v>
      </c>
      <c r="I478" s="776">
        <v>9.48</v>
      </c>
      <c r="J478" s="32">
        <v>56</v>
      </c>
      <c r="K478" s="32" t="s">
        <v>127</v>
      </c>
      <c r="L478" s="32"/>
      <c r="M478" s="33" t="s">
        <v>77</v>
      </c>
      <c r="N478" s="33"/>
      <c r="O478" s="32">
        <v>40</v>
      </c>
      <c r="P478" s="1147" t="s">
        <v>764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765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766</v>
      </c>
      <c r="C479" s="31">
        <v>4301060377</v>
      </c>
      <c r="D479" s="784">
        <v>4607091389357</v>
      </c>
      <c r="E479" s="785"/>
      <c r="F479" s="776">
        <v>1.3</v>
      </c>
      <c r="G479" s="32">
        <v>6</v>
      </c>
      <c r="H479" s="776">
        <v>7.8</v>
      </c>
      <c r="I479" s="776">
        <v>8.2799999999999994</v>
      </c>
      <c r="J479" s="32">
        <v>56</v>
      </c>
      <c r="K479" s="32" t="s">
        <v>127</v>
      </c>
      <c r="L479" s="32"/>
      <c r="M479" s="33" t="s">
        <v>68</v>
      </c>
      <c r="N479" s="33"/>
      <c r="O479" s="32">
        <v>40</v>
      </c>
      <c r="P479" s="91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6.3</v>
      </c>
      <c r="Y499" s="778">
        <f t="shared" si="98"/>
        <v>6.3000000000000007</v>
      </c>
      <c r="Z499" s="36">
        <f t="shared" si="103"/>
        <v>1.506E-2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6.6899999999999995</v>
      </c>
      <c r="BN499" s="64">
        <f t="shared" si="100"/>
        <v>6.69</v>
      </c>
      <c r="BO499" s="64">
        <f t="shared" si="101"/>
        <v>1.2820512820512822E-2</v>
      </c>
      <c r="BP499" s="64">
        <f t="shared" si="102"/>
        <v>1.2820512820512822E-2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1.506E-2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6.3</v>
      </c>
      <c r="Y508" s="779">
        <f>IFERROR(SUM(Y489:Y506),"0")</f>
        <v>6.3000000000000007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62.999999999999993</v>
      </c>
      <c r="Y529" s="778">
        <f>IFERROR(IF(X529="",0,CEILING((X529/$H529),1)*$H529),"")</f>
        <v>63</v>
      </c>
      <c r="Z529" s="36">
        <f>IFERROR(IF(Y529=0,"",ROUNDUP(Y529/H529,0)*0.00502),"")</f>
        <v>0.15060000000000001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66.899999999999991</v>
      </c>
      <c r="BN529" s="64">
        <f>IFERROR(Y529*I529/H529,"0")</f>
        <v>66.900000000000006</v>
      </c>
      <c r="BO529" s="64">
        <f>IFERROR(1/J529*(X529/H529),"0")</f>
        <v>0.12820512820512819</v>
      </c>
      <c r="BP529" s="64">
        <f>IFERROR(1/J529*(Y529/H529),"0")</f>
        <v>0.12820512820512822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29.999999999999996</v>
      </c>
      <c r="Y530" s="779">
        <f>IFERROR(Y525/H525,"0")+IFERROR(Y526/H526,"0")+IFERROR(Y527/H527,"0")+IFERROR(Y528/H528,"0")+IFERROR(Y529/H529,"0")</f>
        <v>30</v>
      </c>
      <c r="Z530" s="779">
        <f>IFERROR(IF(Z525="",0,Z525),"0")+IFERROR(IF(Z526="",0,Z526),"0")+IFERROR(IF(Z527="",0,Z527),"0")+IFERROR(IF(Z528="",0,Z528),"0")+IFERROR(IF(Z529="",0,Z529),"0")</f>
        <v>0.15060000000000001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62.999999999999993</v>
      </c>
      <c r="Y531" s="779">
        <f>IFERROR(SUM(Y525:Y529),"0")</f>
        <v>63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4301012035</v>
      </c>
      <c r="D562" s="784">
        <v>4680115880603</v>
      </c>
      <c r="E562" s="785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4301011778</v>
      </c>
      <c r="D563" s="784">
        <v>4680115880603</v>
      </c>
      <c r="E563" s="785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4301012034</v>
      </c>
      <c r="D565" s="784">
        <v>4607091389982</v>
      </c>
      <c r="E565" s="785"/>
      <c r="F565" s="776">
        <v>0.6</v>
      </c>
      <c r="G565" s="32">
        <v>8</v>
      </c>
      <c r="H565" s="776">
        <v>4.8</v>
      </c>
      <c r="I565" s="776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4301011784</v>
      </c>
      <c r="D566" s="784">
        <v>4607091389982</v>
      </c>
      <c r="E566" s="785"/>
      <c r="F566" s="776">
        <v>0.6</v>
      </c>
      <c r="G566" s="32">
        <v>6</v>
      </c>
      <c r="H566" s="776">
        <v>3.6</v>
      </c>
      <c r="I566" s="776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4301051887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45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4301051746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40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6404.8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6404.8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6958.4799999999987</v>
      </c>
      <c r="Y664" s="779">
        <f>IFERROR(SUM(BN22:BN660),"0")</f>
        <v>6958.4799999999987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15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7333.4799999999987</v>
      </c>
      <c r="Y666" s="779">
        <f>GrossWeightTotalR+PalletQtyTotalR*25</f>
        <v>7333.4799999999987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2209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2209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17.468779999999999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136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643.5</v>
      </c>
      <c r="E673" s="46">
        <f>IFERROR(Y110*1,"0")+IFERROR(Y111*1,"0")+IFERROR(Y112*1,"0")+IFERROR(Y116*1,"0")+IFERROR(Y117*1,"0")+IFERROR(Y118*1,"0")+IFERROR(Y119*1,"0")+IFERROR(Y120*1,"0")+IFERROR(Y121*1,"0")</f>
        <v>1610.1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1612.8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218.39999999999998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2114.6999999999998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6.3000000000000007</v>
      </c>
      <c r="Z673" s="46">
        <f>IFERROR(Y521*1,"0")+IFERROR(Y525*1,"0")+IFERROR(Y526*1,"0")+IFERROR(Y527*1,"0")+IFERROR(Y528*1,"0")+IFERROR(Y529*1,"0")+IFERROR(Y533*1,"0")+IFERROR(Y537*1,"0")</f>
        <v>63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u+y10lFsFXvwo5OaLP1y1ZKrqo3dAPRWDjXBdHH7n2xBPQGZggMVViPAPCSdQyd4BcuEZSqJ+IWXoAzv48jtbw==" saltValue="kU8K3WhEW73wZdquXaN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74 X112 X118 X145 X420 X422 X424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81 X312" xr:uid="{00000000-0002-0000-0000-000012000000}">
      <formula1>IF(AK68&gt;0,OR(X68=0,AND(IF(X68-AK68&gt;=0,TRUE,FALSE),X68&gt;0,IF(X68/(H68*K68)=ROUND(X68/(H68*K68),0),TRUE,FALSE))),FALSE)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li227J6tunSkdyFG7fo3e0GITM3atfUd1YP960MJEmLR7PvcA88wqXokkY1bZnxmSp4dq+y4kpDs6IxiNzlb1w==" saltValue="PxKJUmF4KvrEGvNPiMBn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2024-12-04T07:46:07Z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