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600118F-D908-4CE8-BA26-0CF2A3E70C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8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Y39" i="1" s="1"/>
  <c r="P26" i="1"/>
  <c r="X24" i="1"/>
  <c r="X663" i="1" s="1"/>
  <c r="Y23" i="1"/>
  <c r="X23" i="1"/>
  <c r="BP22" i="1"/>
  <c r="BO22" i="1"/>
  <c r="BN22" i="1"/>
  <c r="BM22" i="1"/>
  <c r="X664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30" i="1" l="1"/>
  <c r="BN30" i="1"/>
  <c r="Z30" i="1"/>
  <c r="BP34" i="1"/>
  <c r="BN34" i="1"/>
  <c r="Z34" i="1"/>
  <c r="Y38" i="1"/>
  <c r="BP52" i="1"/>
  <c r="BN52" i="1"/>
  <c r="Z52" i="1"/>
  <c r="Z57" i="1" s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BP89" i="1"/>
  <c r="BN89" i="1"/>
  <c r="Z89" i="1"/>
  <c r="BP97" i="1"/>
  <c r="BN97" i="1"/>
  <c r="Z97" i="1"/>
  <c r="BP81" i="1"/>
  <c r="BN81" i="1"/>
  <c r="Z81" i="1"/>
  <c r="Y92" i="1"/>
  <c r="BP85" i="1"/>
  <c r="BN85" i="1"/>
  <c r="Z85" i="1"/>
  <c r="BP105" i="1"/>
  <c r="BN105" i="1"/>
  <c r="Z105" i="1"/>
  <c r="BP27" i="1"/>
  <c r="Y665" i="1" s="1"/>
  <c r="BN27" i="1"/>
  <c r="Z27" i="1"/>
  <c r="Z38" i="1" s="1"/>
  <c r="BP31" i="1"/>
  <c r="BN31" i="1"/>
  <c r="Y664" i="1" s="1"/>
  <c r="Y666" i="1" s="1"/>
  <c r="Z31" i="1"/>
  <c r="BP36" i="1"/>
  <c r="BN36" i="1"/>
  <c r="Z36" i="1"/>
  <c r="BP54" i="1"/>
  <c r="BN54" i="1"/>
  <c r="Z54" i="1"/>
  <c r="Y62" i="1"/>
  <c r="BP67" i="1"/>
  <c r="BN67" i="1"/>
  <c r="Z67" i="1"/>
  <c r="Z75" i="1" s="1"/>
  <c r="BP71" i="1"/>
  <c r="BN71" i="1"/>
  <c r="Z71" i="1"/>
  <c r="Y75" i="1"/>
  <c r="BP79" i="1"/>
  <c r="BN79" i="1"/>
  <c r="Z79" i="1"/>
  <c r="Z82" i="1" s="1"/>
  <c r="BP87" i="1"/>
  <c r="BN87" i="1"/>
  <c r="Z87" i="1"/>
  <c r="Y91" i="1"/>
  <c r="BP95" i="1"/>
  <c r="BN95" i="1"/>
  <c r="Z95" i="1"/>
  <c r="Z100" i="1" s="1"/>
  <c r="BP99" i="1"/>
  <c r="BN99" i="1"/>
  <c r="Z99" i="1"/>
  <c r="Y101" i="1"/>
  <c r="Y106" i="1"/>
  <c r="BP103" i="1"/>
  <c r="BN103" i="1"/>
  <c r="Z103" i="1"/>
  <c r="Z106" i="1" s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6" i="1" s="1"/>
  <c r="X667" i="1"/>
  <c r="Y24" i="1"/>
  <c r="C673" i="1"/>
  <c r="Y57" i="1"/>
  <c r="Y667" i="1" s="1"/>
  <c r="D673" i="1"/>
  <c r="Y76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8" i="1" s="1"/>
  <c r="BN134" i="1"/>
  <c r="BP134" i="1"/>
  <c r="Z136" i="1"/>
  <c r="BN136" i="1"/>
  <c r="Z142" i="1"/>
  <c r="Z148" i="1" s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Z182" i="1" s="1"/>
  <c r="BN178" i="1"/>
  <c r="Z180" i="1"/>
  <c r="BN180" i="1"/>
  <c r="Z186" i="1"/>
  <c r="Z188" i="1" s="1"/>
  <c r="BN186" i="1"/>
  <c r="Z198" i="1"/>
  <c r="Z205" i="1" s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Z219" i="1"/>
  <c r="Z227" i="1" s="1"/>
  <c r="BN219" i="1"/>
  <c r="BP219" i="1"/>
  <c r="Z221" i="1"/>
  <c r="BN221" i="1"/>
  <c r="Z223" i="1"/>
  <c r="BN223" i="1"/>
  <c r="Z225" i="1"/>
  <c r="BN225" i="1"/>
  <c r="Z231" i="1"/>
  <c r="Z241" i="1" s="1"/>
  <c r="BN231" i="1"/>
  <c r="Z233" i="1"/>
  <c r="BN233" i="1"/>
  <c r="Z235" i="1"/>
  <c r="BN235" i="1"/>
  <c r="Z237" i="1"/>
  <c r="BN237" i="1"/>
  <c r="Z239" i="1"/>
  <c r="BN239" i="1"/>
  <c r="Y250" i="1"/>
  <c r="Z245" i="1"/>
  <c r="Z249" i="1" s="1"/>
  <c r="BN245" i="1"/>
  <c r="Z247" i="1"/>
  <c r="BN247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390" i="1" s="1"/>
  <c r="BP401" i="1"/>
  <c r="BN401" i="1"/>
  <c r="Z401" i="1"/>
  <c r="Z403" i="1" s="1"/>
  <c r="Y403" i="1"/>
  <c r="BP439" i="1"/>
  <c r="BN439" i="1"/>
  <c r="Z439" i="1"/>
  <c r="BP526" i="1"/>
  <c r="BN526" i="1"/>
  <c r="Z526" i="1"/>
  <c r="Z530" i="1" s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Z414" i="1"/>
  <c r="BP412" i="1"/>
  <c r="BN412" i="1"/>
  <c r="Z412" i="1"/>
  <c r="BP422" i="1"/>
  <c r="BN422" i="1"/>
  <c r="Z422" i="1"/>
  <c r="Z430" i="1" s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Y409" i="1"/>
  <c r="W673" i="1"/>
  <c r="Y431" i="1"/>
  <c r="BP545" i="1"/>
  <c r="BN545" i="1"/>
  <c r="Z545" i="1"/>
  <c r="Z546" i="1" s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567" i="1"/>
  <c r="Z596" i="1"/>
  <c r="Z122" i="1"/>
  <c r="Z113" i="1"/>
  <c r="Z274" i="1"/>
  <c r="Z91" i="1"/>
  <c r="Z668" i="1" s="1"/>
  <c r="Z649" i="1"/>
  <c r="Z615" i="1"/>
  <c r="Z585" i="1"/>
  <c r="Z573" i="1"/>
  <c r="Z368" i="1"/>
  <c r="Y663" i="1"/>
  <c r="Z507" i="1"/>
  <c r="Z475" i="1"/>
  <c r="Z460" i="1"/>
  <c r="Z292" i="1"/>
</calcChain>
</file>

<file path=xl/sharedStrings.xml><?xml version="1.0" encoding="utf-8"?>
<sst xmlns="http://schemas.openxmlformats.org/spreadsheetml/2006/main" count="3123" uniqueCount="1077">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</sst>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45627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0.375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40</v>
      </c>
      <c r="Y51" s="778">
        <f t="shared" ref="Y51:Y56" si="6">IFERROR(IF(X51="",0,CEILING((X51/$H51),1)*$H51),"")</f>
        <v>43.2</v>
      </c>
      <c r="Z51" s="36">
        <f>IFERROR(IF(Y51=0,"",ROUNDUP(Y51/H51,0)*0.02175),"")</f>
        <v>8.6999999999999994E-2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41.777777777777771</v>
      </c>
      <c r="BN51" s="64">
        <f t="shared" ref="BN51:BN56" si="8">IFERROR(Y51*I51/H51,"0")</f>
        <v>45.12</v>
      </c>
      <c r="BO51" s="64">
        <f t="shared" ref="BO51:BO56" si="9">IFERROR(1/J51*(X51/H51),"0")</f>
        <v>6.613756613756612E-2</v>
      </c>
      <c r="BP51" s="64">
        <f t="shared" ref="BP51:BP56" si="10">IFERROR(1/J51*(Y51/H51),"0")</f>
        <v>7.1428571428571425E-2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80</v>
      </c>
      <c r="Y54" s="778">
        <f t="shared" si="6"/>
        <v>80</v>
      </c>
      <c r="Z54" s="36">
        <f>IFERROR(IF(Y54=0,"",ROUNDUP(Y54/H54,0)*0.00902),"")</f>
        <v>0.1804</v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84.2</v>
      </c>
      <c r="BN54" s="64">
        <f t="shared" si="8"/>
        <v>84.2</v>
      </c>
      <c r="BO54" s="64">
        <f t="shared" si="9"/>
        <v>0.15151515151515152</v>
      </c>
      <c r="BP54" s="64">
        <f t="shared" si="10"/>
        <v>0.15151515151515152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23.703703703703702</v>
      </c>
      <c r="Y57" s="779">
        <f>IFERROR(Y51/H51,"0")+IFERROR(Y52/H52,"0")+IFERROR(Y53/H53,"0")+IFERROR(Y54/H54,"0")+IFERROR(Y55/H55,"0")+IFERROR(Y56/H56,"0")</f>
        <v>24</v>
      </c>
      <c r="Z57" s="779">
        <f>IFERROR(IF(Z51="",0,Z51),"0")+IFERROR(IF(Z52="",0,Z52),"0")+IFERROR(IF(Z53="",0,Z53),"0")+IFERROR(IF(Z54="",0,Z54),"0")+IFERROR(IF(Z55="",0,Z55),"0")+IFERROR(IF(Z56="",0,Z56),"0")</f>
        <v>0.26739999999999997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120</v>
      </c>
      <c r="Y58" s="779">
        <f>IFERROR(SUM(Y51:Y56),"0")</f>
        <v>123.2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137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100</v>
      </c>
      <c r="Y68" s="778">
        <f t="shared" si="11"/>
        <v>108</v>
      </c>
      <c r="Z68" s="36">
        <f>IFERROR(IF(Y68=0,"",ROUNDUP(Y68/H68,0)*0.02175),"")</f>
        <v>0.21749999999999997</v>
      </c>
      <c r="AA68" s="56"/>
      <c r="AB68" s="57"/>
      <c r="AC68" s="119" t="s">
        <v>158</v>
      </c>
      <c r="AG68" s="64"/>
      <c r="AJ68" s="68" t="s">
        <v>138</v>
      </c>
      <c r="AK68" s="68">
        <v>604.79999999999995</v>
      </c>
      <c r="BB68" s="120" t="s">
        <v>1</v>
      </c>
      <c r="BM68" s="64">
        <f t="shared" si="12"/>
        <v>104.44444444444444</v>
      </c>
      <c r="BN68" s="64">
        <f t="shared" si="13"/>
        <v>112.8</v>
      </c>
      <c r="BO68" s="64">
        <f t="shared" si="14"/>
        <v>0.16534391534391535</v>
      </c>
      <c r="BP68" s="64">
        <f t="shared" si="15"/>
        <v>0.17857142857142855</v>
      </c>
    </row>
    <row r="69" spans="1:68" ht="27" customHeight="1" x14ac:dyDescent="0.25">
      <c r="A69" s="54" t="s">
        <v>159</v>
      </c>
      <c r="B69" s="54" t="s">
        <v>160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162</v>
      </c>
      <c r="B70" s="54" t="s">
        <v>163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164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168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169</v>
      </c>
      <c r="B72" s="54" t="s">
        <v>170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171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172</v>
      </c>
      <c r="B73" s="54" t="s">
        <v>173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164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174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175</v>
      </c>
      <c r="B74" s="54" t="s">
        <v>176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90</v>
      </c>
      <c r="Y74" s="778">
        <f t="shared" si="11"/>
        <v>90</v>
      </c>
      <c r="Z74" s="36">
        <f>IFERROR(IF(Y74=0,"",ROUNDUP(Y74/H74,0)*0.00902),"")</f>
        <v>0.1804</v>
      </c>
      <c r="AA74" s="56"/>
      <c r="AB74" s="57"/>
      <c r="AC74" s="131" t="s">
        <v>177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94.199999999999989</v>
      </c>
      <c r="BN74" s="64">
        <f t="shared" si="13"/>
        <v>94.199999999999989</v>
      </c>
      <c r="BO74" s="64">
        <f t="shared" si="14"/>
        <v>0.15151515151515152</v>
      </c>
      <c r="BP74" s="64">
        <f t="shared" si="15"/>
        <v>0.15151515151515152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29.25925925925926</v>
      </c>
      <c r="Y75" s="779">
        <f>IFERROR(Y66/H66,"0")+IFERROR(Y67/H67,"0")+IFERROR(Y68/H68,"0")+IFERROR(Y69/H69,"0")+IFERROR(Y70/H70,"0")+IFERROR(Y71/H71,"0")+IFERROR(Y72/H72,"0")+IFERROR(Y73/H73,"0")+IFERROR(Y74/H74,"0")</f>
        <v>30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0.39789999999999998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190</v>
      </c>
      <c r="Y76" s="779">
        <f>IFERROR(SUM(Y66:Y74),"0")</f>
        <v>198</v>
      </c>
      <c r="Z76" s="37"/>
      <c r="AA76" s="780"/>
      <c r="AB76" s="780"/>
      <c r="AC76" s="780"/>
    </row>
    <row r="77" spans="1:68" ht="14.25" customHeight="1" x14ac:dyDescent="0.25">
      <c r="A77" s="793" t="s">
        <v>178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179</v>
      </c>
      <c r="B78" s="54" t="s">
        <v>180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30</v>
      </c>
      <c r="Y78" s="778">
        <f>IFERROR(IF(X78="",0,CEILING((X78/$H78),1)*$H78),"")</f>
        <v>32.400000000000006</v>
      </c>
      <c r="Z78" s="36">
        <f>IFERROR(IF(Y78=0,"",ROUNDUP(Y78/H78,0)*0.02175),"")</f>
        <v>6.5250000000000002E-2</v>
      </c>
      <c r="AA78" s="56"/>
      <c r="AB78" s="57"/>
      <c r="AC78" s="133" t="s">
        <v>181</v>
      </c>
      <c r="AG78" s="64"/>
      <c r="AJ78" s="68"/>
      <c r="AK78" s="68">
        <v>0</v>
      </c>
      <c r="BB78" s="134" t="s">
        <v>1</v>
      </c>
      <c r="BM78" s="64">
        <f>IFERROR(X78*I78/H78,"0")</f>
        <v>31.333333333333329</v>
      </c>
      <c r="BN78" s="64">
        <f>IFERROR(Y78*I78/H78,"0")</f>
        <v>33.840000000000003</v>
      </c>
      <c r="BO78" s="64">
        <f>IFERROR(1/J78*(X78/H78),"0")</f>
        <v>4.96031746031746E-2</v>
      </c>
      <c r="BP78" s="64">
        <f>IFERROR(1/J78*(Y78/H78),"0")</f>
        <v>5.3571428571428575E-2</v>
      </c>
    </row>
    <row r="79" spans="1:68" ht="27" customHeight="1" x14ac:dyDescent="0.25">
      <c r="A79" s="54" t="s">
        <v>182</v>
      </c>
      <c r="B79" s="54" t="s">
        <v>183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184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185</v>
      </c>
      <c r="B80" s="54" t="s">
        <v>186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181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187</v>
      </c>
      <c r="B81" s="54" t="s">
        <v>188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189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45</v>
      </c>
      <c r="Y81" s="778">
        <f>IFERROR(IF(X81="",0,CEILING((X81/$H81),1)*$H81),"")</f>
        <v>45.900000000000006</v>
      </c>
      <c r="Z81" s="36">
        <f>IFERROR(IF(Y81=0,"",ROUNDUP(Y81/H81,0)*0.00651),"")</f>
        <v>0.11067</v>
      </c>
      <c r="AA81" s="56"/>
      <c r="AB81" s="57"/>
      <c r="AC81" s="139" t="s">
        <v>181</v>
      </c>
      <c r="AG81" s="64"/>
      <c r="AJ81" s="68" t="s">
        <v>138</v>
      </c>
      <c r="AK81" s="68">
        <v>491.4</v>
      </c>
      <c r="BB81" s="140" t="s">
        <v>1</v>
      </c>
      <c r="BM81" s="64">
        <f>IFERROR(X81*I81/H81,"0")</f>
        <v>47.999999999999993</v>
      </c>
      <c r="BN81" s="64">
        <f>IFERROR(Y81*I81/H81,"0")</f>
        <v>48.96</v>
      </c>
      <c r="BO81" s="64">
        <f>IFERROR(1/J81*(X81/H81),"0")</f>
        <v>9.1575091575091569E-2</v>
      </c>
      <c r="BP81" s="64">
        <f>IFERROR(1/J81*(Y81/H81),"0")</f>
        <v>9.3406593406593408E-2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19.444444444444443</v>
      </c>
      <c r="Y82" s="779">
        <f>IFERROR(Y78/H78,"0")+IFERROR(Y79/H79,"0")+IFERROR(Y80/H80,"0")+IFERROR(Y81/H81,"0")</f>
        <v>20</v>
      </c>
      <c r="Z82" s="779">
        <f>IFERROR(IF(Z78="",0,Z78),"0")+IFERROR(IF(Z79="",0,Z79),"0")+IFERROR(IF(Z80="",0,Z80),"0")+IFERROR(IF(Z81="",0,Z81),"0")</f>
        <v>0.17592000000000002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75</v>
      </c>
      <c r="Y83" s="779">
        <f>IFERROR(SUM(Y78:Y81),"0")</f>
        <v>78.300000000000011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190</v>
      </c>
      <c r="B85" s="54" t="s">
        <v>191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192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193</v>
      </c>
      <c r="B86" s="54" t="s">
        <v>194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196</v>
      </c>
      <c r="B87" s="54" t="s">
        <v>197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198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199</v>
      </c>
      <c r="B88" s="54" t="s">
        <v>200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192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201</v>
      </c>
      <c r="B89" s="54" t="s">
        <v>202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195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203</v>
      </c>
      <c r="B90" s="54" t="s">
        <v>204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198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205</v>
      </c>
      <c r="B94" s="54" t="s">
        <v>206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214</v>
      </c>
      <c r="B97" s="54" t="s">
        <v>215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210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216</v>
      </c>
      <c r="B98" s="54" t="s">
        <v>217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213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218</v>
      </c>
      <c r="B99" s="54" t="s">
        <v>219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207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220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221</v>
      </c>
      <c r="B103" s="54" t="s">
        <v>222</v>
      </c>
      <c r="C103" s="31">
        <v>4301060371</v>
      </c>
      <c r="D103" s="784">
        <v>4680115881532</v>
      </c>
      <c r="E103" s="785"/>
      <c r="F103" s="776">
        <v>1.4</v>
      </c>
      <c r="G103" s="32">
        <v>6</v>
      </c>
      <c r="H103" s="776">
        <v>8.4</v>
      </c>
      <c r="I103" s="776">
        <v>8.9640000000000004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10</v>
      </c>
      <c r="Y103" s="778">
        <f>IFERROR(IF(X103="",0,CEILING((X103/$H103),1)*$H103),"")</f>
        <v>16.8</v>
      </c>
      <c r="Z103" s="36">
        <f>IFERROR(IF(Y103=0,"",ROUNDUP(Y103/H103,0)*0.02175),"")</f>
        <v>4.3499999999999997E-2</v>
      </c>
      <c r="AA103" s="56"/>
      <c r="AB103" s="57"/>
      <c r="AC103" s="165" t="s">
        <v>223</v>
      </c>
      <c r="AG103" s="64"/>
      <c r="AJ103" s="68"/>
      <c r="AK103" s="68">
        <v>0</v>
      </c>
      <c r="BB103" s="166" t="s">
        <v>1</v>
      </c>
      <c r="BM103" s="64">
        <f>IFERROR(X103*I103/H103,"0")</f>
        <v>10.671428571428571</v>
      </c>
      <c r="BN103" s="64">
        <f>IFERROR(Y103*I103/H103,"0")</f>
        <v>17.928000000000001</v>
      </c>
      <c r="BO103" s="64">
        <f>IFERROR(1/J103*(X103/H103),"0")</f>
        <v>2.1258503401360544E-2</v>
      </c>
      <c r="BP103" s="64">
        <f>IFERROR(1/J103*(Y103/H103),"0")</f>
        <v>3.5714285714285712E-2</v>
      </c>
    </row>
    <row r="104" spans="1:68" ht="37.5" customHeight="1" x14ac:dyDescent="0.25">
      <c r="A104" s="54" t="s">
        <v>221</v>
      </c>
      <c r="B104" s="54" t="s">
        <v>224</v>
      </c>
      <c r="C104" s="31">
        <v>4301060366</v>
      </c>
      <c r="D104" s="784">
        <v>4680115881532</v>
      </c>
      <c r="E104" s="785"/>
      <c r="F104" s="776">
        <v>1.3</v>
      </c>
      <c r="G104" s="32">
        <v>6</v>
      </c>
      <c r="H104" s="776">
        <v>7.8</v>
      </c>
      <c r="I104" s="776">
        <v>8.2799999999999994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223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225</v>
      </c>
      <c r="B105" s="54" t="s">
        <v>226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227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1.1904761904761905</v>
      </c>
      <c r="Y106" s="779">
        <f>IFERROR(Y103/H103,"0")+IFERROR(Y104/H104,"0")+IFERROR(Y105/H105,"0")</f>
        <v>2</v>
      </c>
      <c r="Z106" s="779">
        <f>IFERROR(IF(Z103="",0,Z103),"0")+IFERROR(IF(Z104="",0,Z104),"0")+IFERROR(IF(Z105="",0,Z105),"0")</f>
        <v>4.3499999999999997E-2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10</v>
      </c>
      <c r="Y107" s="779">
        <f>IFERROR(SUM(Y103:Y105),"0")</f>
        <v>16.8</v>
      </c>
      <c r="Z107" s="37"/>
      <c r="AA107" s="780"/>
      <c r="AB107" s="780"/>
      <c r="AC107" s="780"/>
    </row>
    <row r="108" spans="1:68" ht="16.5" customHeight="1" x14ac:dyDescent="0.25">
      <c r="A108" s="800" t="s">
        <v>228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229</v>
      </c>
      <c r="B110" s="54" t="s">
        <v>230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164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50</v>
      </c>
      <c r="Y110" s="778">
        <f>IFERROR(IF(X110="",0,CEILING((X110/$H110),1)*$H110),"")</f>
        <v>54</v>
      </c>
      <c r="Z110" s="36">
        <f>IFERROR(IF(Y110=0,"",ROUNDUP(Y110/H110,0)*0.02175),"")</f>
        <v>0.10874999999999999</v>
      </c>
      <c r="AA110" s="56"/>
      <c r="AB110" s="57"/>
      <c r="AC110" s="171" t="s">
        <v>231</v>
      </c>
      <c r="AG110" s="64"/>
      <c r="AJ110" s="68"/>
      <c r="AK110" s="68">
        <v>0</v>
      </c>
      <c r="BB110" s="172" t="s">
        <v>1</v>
      </c>
      <c r="BM110" s="64">
        <f>IFERROR(X110*I110/H110,"0")</f>
        <v>52.222222222222221</v>
      </c>
      <c r="BN110" s="64">
        <f>IFERROR(Y110*I110/H110,"0")</f>
        <v>56.4</v>
      </c>
      <c r="BO110" s="64">
        <f>IFERROR(1/J110*(X110/H110),"0")</f>
        <v>8.2671957671957674E-2</v>
      </c>
      <c r="BP110" s="64">
        <f>IFERROR(1/J110*(Y110/H110),"0")</f>
        <v>8.9285714285714274E-2</v>
      </c>
    </row>
    <row r="111" spans="1:68" ht="27" customHeight="1" x14ac:dyDescent="0.25">
      <c r="A111" s="54" t="s">
        <v>232</v>
      </c>
      <c r="B111" s="54" t="s">
        <v>233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234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235</v>
      </c>
      <c r="B112" s="54" t="s">
        <v>236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164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135</v>
      </c>
      <c r="Y112" s="778">
        <f>IFERROR(IF(X112="",0,CEILING((X112/$H112),1)*$H112),"")</f>
        <v>135</v>
      </c>
      <c r="Z112" s="36">
        <f>IFERROR(IF(Y112=0,"",ROUNDUP(Y112/H112,0)*0.00902),"")</f>
        <v>0.27060000000000001</v>
      </c>
      <c r="AA112" s="56"/>
      <c r="AB112" s="57"/>
      <c r="AC112" s="175" t="s">
        <v>234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141.30000000000001</v>
      </c>
      <c r="BN112" s="64">
        <f>IFERROR(Y112*I112/H112,"0")</f>
        <v>141.30000000000001</v>
      </c>
      <c r="BO112" s="64">
        <f>IFERROR(1/J112*(X112/H112),"0")</f>
        <v>0.22727272727272729</v>
      </c>
      <c r="BP112" s="64">
        <f>IFERROR(1/J112*(Y112/H112),"0")</f>
        <v>0.22727272727272729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34.629629629629633</v>
      </c>
      <c r="Y113" s="779">
        <f>IFERROR(Y110/H110,"0")+IFERROR(Y111/H111,"0")+IFERROR(Y112/H112,"0")</f>
        <v>35</v>
      </c>
      <c r="Z113" s="779">
        <f>IFERROR(IF(Z110="",0,Z110),"0")+IFERROR(IF(Z111="",0,Z111),"0")+IFERROR(IF(Z112="",0,Z112),"0")</f>
        <v>0.37934999999999997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185</v>
      </c>
      <c r="Y114" s="779">
        <f>IFERROR(SUM(Y110:Y112),"0")</f>
        <v>189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237</v>
      </c>
      <c r="B116" s="54" t="s">
        <v>238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50</v>
      </c>
      <c r="Y116" s="778">
        <f t="shared" ref="Y116:Y121" si="26">IFERROR(IF(X116="",0,CEILING((X116/$H116),1)*$H116),"")</f>
        <v>50.400000000000006</v>
      </c>
      <c r="Z116" s="36">
        <f>IFERROR(IF(Y116=0,"",ROUNDUP(Y116/H116,0)*0.02175),"")</f>
        <v>0.1305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53.357142857142861</v>
      </c>
      <c r="BN116" s="64">
        <f t="shared" ref="BN116:BN121" si="28">IFERROR(Y116*I116/H116,"0")</f>
        <v>53.784000000000006</v>
      </c>
      <c r="BO116" s="64">
        <f t="shared" ref="BO116:BO121" si="29">IFERROR(1/J116*(X116/H116),"0")</f>
        <v>0.10629251700680271</v>
      </c>
      <c r="BP116" s="64">
        <f t="shared" ref="BP116:BP121" si="30">IFERROR(1/J116*(Y116/H116),"0")</f>
        <v>0.10714285714285714</v>
      </c>
    </row>
    <row r="117" spans="1:68" ht="27" customHeight="1" x14ac:dyDescent="0.25">
      <c r="A117" s="54" t="s">
        <v>237</v>
      </c>
      <c r="B117" s="54" t="s">
        <v>240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180</v>
      </c>
      <c r="Y118" s="778">
        <f t="shared" si="26"/>
        <v>180.9</v>
      </c>
      <c r="Z118" s="36">
        <f>IFERROR(IF(Y118=0,"",ROUNDUP(Y118/H118,0)*0.00753),"")</f>
        <v>0.50451000000000001</v>
      </c>
      <c r="AA118" s="56"/>
      <c r="AB118" s="57"/>
      <c r="AC118" s="181" t="s">
        <v>239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198.13333333333333</v>
      </c>
      <c r="BN118" s="64">
        <f t="shared" si="28"/>
        <v>199.124</v>
      </c>
      <c r="BO118" s="64">
        <f t="shared" si="29"/>
        <v>0.42735042735042728</v>
      </c>
      <c r="BP118" s="64">
        <f t="shared" si="30"/>
        <v>0.42948717948717946</v>
      </c>
    </row>
    <row r="119" spans="1:68" ht="27" customHeight="1" x14ac:dyDescent="0.25">
      <c r="A119" s="54" t="s">
        <v>243</v>
      </c>
      <c r="B119" s="54" t="s">
        <v>244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246</v>
      </c>
      <c r="B120" s="54" t="s">
        <v>247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248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246</v>
      </c>
      <c r="B121" s="54" t="s">
        <v>249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250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251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72.619047619047606</v>
      </c>
      <c r="Y122" s="779">
        <f>IFERROR(Y116/H116,"0")+IFERROR(Y117/H117,"0")+IFERROR(Y118/H118,"0")+IFERROR(Y119/H119,"0")+IFERROR(Y120/H120,"0")+IFERROR(Y121/H121,"0")</f>
        <v>73</v>
      </c>
      <c r="Z122" s="779">
        <f>IFERROR(IF(Z116="",0,Z116),"0")+IFERROR(IF(Z117="",0,Z117),"0")+IFERROR(IF(Z118="",0,Z118),"0")+IFERROR(IF(Z119="",0,Z119),"0")+IFERROR(IF(Z120="",0,Z120),"0")+IFERROR(IF(Z121="",0,Z121),"0")</f>
        <v>0.63501000000000007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230</v>
      </c>
      <c r="Y123" s="779">
        <f>IFERROR(SUM(Y116:Y121),"0")</f>
        <v>231.3</v>
      </c>
      <c r="Z123" s="37"/>
      <c r="AA123" s="780"/>
      <c r="AB123" s="780"/>
      <c r="AC123" s="780"/>
    </row>
    <row r="124" spans="1:68" ht="16.5" customHeight="1" x14ac:dyDescent="0.25">
      <c r="A124" s="800" t="s">
        <v>252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27" customHeight="1" x14ac:dyDescent="0.25">
      <c r="A126" s="54" t="s">
        <v>253</v>
      </c>
      <c r="B126" s="54" t="s">
        <v>254</v>
      </c>
      <c r="C126" s="31">
        <v>4301011514</v>
      </c>
      <c r="D126" s="784">
        <v>4680115882133</v>
      </c>
      <c r="E126" s="785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255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253</v>
      </c>
      <c r="B127" s="54" t="s">
        <v>256</v>
      </c>
      <c r="C127" s="31">
        <v>4301011703</v>
      </c>
      <c r="D127" s="784">
        <v>4680115882133</v>
      </c>
      <c r="E127" s="785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257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258</v>
      </c>
      <c r="B128" s="54" t="s">
        <v>259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255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260</v>
      </c>
      <c r="B129" s="54" t="s">
        <v>261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112.5</v>
      </c>
      <c r="Y129" s="778">
        <f>IFERROR(IF(X129="",0,CEILING((X129/$H129),1)*$H129),"")</f>
        <v>112.5</v>
      </c>
      <c r="Z129" s="36">
        <f>IFERROR(IF(Y129=0,"",ROUNDUP(Y129/H129,0)*0.00902),"")</f>
        <v>0.22550000000000001</v>
      </c>
      <c r="AA129" s="56"/>
      <c r="AB129" s="57"/>
      <c r="AC129" s="195" t="s">
        <v>255</v>
      </c>
      <c r="AG129" s="64"/>
      <c r="AJ129" s="68"/>
      <c r="AK129" s="68">
        <v>0</v>
      </c>
      <c r="BB129" s="196" t="s">
        <v>1</v>
      </c>
      <c r="BM129" s="64">
        <f>IFERROR(X129*I129/H129,"0")</f>
        <v>117.75</v>
      </c>
      <c r="BN129" s="64">
        <f>IFERROR(Y129*I129/H129,"0")</f>
        <v>117.75</v>
      </c>
      <c r="BO129" s="64">
        <f>IFERROR(1/J129*(X129/H129),"0")</f>
        <v>0.18939393939393939</v>
      </c>
      <c r="BP129" s="64">
        <f>IFERROR(1/J129*(Y129/H129),"0")</f>
        <v>0.18939393939393939</v>
      </c>
    </row>
    <row r="130" spans="1:68" ht="27" customHeight="1" x14ac:dyDescent="0.25">
      <c r="A130" s="54" t="s">
        <v>262</v>
      </c>
      <c r="B130" s="54" t="s">
        <v>263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255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25</v>
      </c>
      <c r="Y131" s="779">
        <f>IFERROR(Y126/H126,"0")+IFERROR(Y127/H127,"0")+IFERROR(Y128/H128,"0")+IFERROR(Y129/H129,"0")+IFERROR(Y130/H130,"0")</f>
        <v>25</v>
      </c>
      <c r="Z131" s="779">
        <f>IFERROR(IF(Z126="",0,Z126),"0")+IFERROR(IF(Z127="",0,Z127),"0")+IFERROR(IF(Z128="",0,Z128),"0")+IFERROR(IF(Z129="",0,Z129),"0")+IFERROR(IF(Z130="",0,Z130),"0")</f>
        <v>0.22550000000000001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112.5</v>
      </c>
      <c r="Y132" s="779">
        <f>IFERROR(SUM(Y126:Y130),"0")</f>
        <v>112.5</v>
      </c>
      <c r="Z132" s="37"/>
      <c r="AA132" s="780"/>
      <c r="AB132" s="780"/>
      <c r="AC132" s="780"/>
    </row>
    <row r="133" spans="1:68" ht="14.25" customHeight="1" x14ac:dyDescent="0.25">
      <c r="A133" s="793" t="s">
        <v>178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264</v>
      </c>
      <c r="B134" s="54" t="s">
        <v>265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266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267</v>
      </c>
      <c r="B135" s="54" t="s">
        <v>268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267</v>
      </c>
      <c r="B136" s="54" t="s">
        <v>270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266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271</v>
      </c>
      <c r="B137" s="54" t="s">
        <v>272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189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266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37.5" customHeight="1" x14ac:dyDescent="0.25">
      <c r="A141" s="54" t="s">
        <v>273</v>
      </c>
      <c r="B141" s="54" t="s">
        <v>274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273</v>
      </c>
      <c r="B142" s="54" t="s">
        <v>276</v>
      </c>
      <c r="C142" s="31">
        <v>4301051625</v>
      </c>
      <c r="D142" s="784">
        <v>4607091385168</v>
      </c>
      <c r="E142" s="785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100</v>
      </c>
      <c r="Y142" s="778">
        <f t="shared" si="31"/>
        <v>100.80000000000001</v>
      </c>
      <c r="Z142" s="36">
        <f>IFERROR(IF(Y142=0,"",ROUNDUP(Y142/H142,0)*0.02175),"")</f>
        <v>0.26100000000000001</v>
      </c>
      <c r="AA142" s="56"/>
      <c r="AB142" s="57"/>
      <c r="AC142" s="209" t="s">
        <v>277</v>
      </c>
      <c r="AG142" s="64"/>
      <c r="AJ142" s="68"/>
      <c r="AK142" s="68">
        <v>0</v>
      </c>
      <c r="BB142" s="210" t="s">
        <v>1</v>
      </c>
      <c r="BM142" s="64">
        <f t="shared" si="32"/>
        <v>106.64285714285715</v>
      </c>
      <c r="BN142" s="64">
        <f t="shared" si="33"/>
        <v>107.49600000000001</v>
      </c>
      <c r="BO142" s="64">
        <f t="shared" si="34"/>
        <v>0.21258503401360543</v>
      </c>
      <c r="BP142" s="64">
        <f t="shared" si="35"/>
        <v>0.21428571428571427</v>
      </c>
    </row>
    <row r="143" spans="1:68" ht="37.5" customHeight="1" x14ac:dyDescent="0.25">
      <c r="A143" s="54" t="s">
        <v>278</v>
      </c>
      <c r="B143" s="54" t="s">
        <v>279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281</v>
      </c>
      <c r="B144" s="54" t="s">
        <v>282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284</v>
      </c>
      <c r="B145" s="54" t="s">
        <v>285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135</v>
      </c>
      <c r="Y145" s="778">
        <f t="shared" si="31"/>
        <v>135</v>
      </c>
      <c r="Z145" s="36">
        <f>IFERROR(IF(Y145=0,"",ROUNDUP(Y145/H145,0)*0.00753),"")</f>
        <v>0.3765</v>
      </c>
      <c r="AA145" s="56"/>
      <c r="AB145" s="57"/>
      <c r="AC145" s="215" t="s">
        <v>283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148.59999999999997</v>
      </c>
      <c r="BN145" s="64">
        <f t="shared" si="33"/>
        <v>148.59999999999997</v>
      </c>
      <c r="BO145" s="64">
        <f t="shared" si="34"/>
        <v>0.32051282051282048</v>
      </c>
      <c r="BP145" s="64">
        <f t="shared" si="35"/>
        <v>0.32051282051282048</v>
      </c>
    </row>
    <row r="146" spans="1:68" ht="27" customHeight="1" x14ac:dyDescent="0.25">
      <c r="A146" s="54" t="s">
        <v>286</v>
      </c>
      <c r="B146" s="54" t="s">
        <v>287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6</v>
      </c>
      <c r="Y146" s="778">
        <f t="shared" si="31"/>
        <v>7.2</v>
      </c>
      <c r="Z146" s="36">
        <f>IFERROR(IF(Y146=0,"",ROUNDUP(Y146/H146,0)*0.00753),"")</f>
        <v>3.0120000000000001E-2</v>
      </c>
      <c r="AA146" s="56"/>
      <c r="AB146" s="57"/>
      <c r="AC146" s="217" t="s">
        <v>288</v>
      </c>
      <c r="AG146" s="64"/>
      <c r="AJ146" s="68"/>
      <c r="AK146" s="68">
        <v>0</v>
      </c>
      <c r="BB146" s="218" t="s">
        <v>1</v>
      </c>
      <c r="BM146" s="64">
        <f t="shared" si="32"/>
        <v>6.6666666666666661</v>
      </c>
      <c r="BN146" s="64">
        <f t="shared" si="33"/>
        <v>8</v>
      </c>
      <c r="BO146" s="64">
        <f t="shared" si="34"/>
        <v>2.1367521367521364E-2</v>
      </c>
      <c r="BP146" s="64">
        <f t="shared" si="35"/>
        <v>2.564102564102564E-2</v>
      </c>
    </row>
    <row r="147" spans="1:68" ht="37.5" customHeight="1" x14ac:dyDescent="0.25">
      <c r="A147" s="54" t="s">
        <v>289</v>
      </c>
      <c r="B147" s="54" t="s">
        <v>290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291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65.238095238095241</v>
      </c>
      <c r="Y148" s="779">
        <f>IFERROR(Y141/H141,"0")+IFERROR(Y142/H142,"0")+IFERROR(Y143/H143,"0")+IFERROR(Y144/H144,"0")+IFERROR(Y145/H145,"0")+IFERROR(Y146/H146,"0")+IFERROR(Y147/H147,"0")</f>
        <v>66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0.66761999999999999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241</v>
      </c>
      <c r="Y149" s="779">
        <f>IFERROR(SUM(Y141:Y147),"0")</f>
        <v>243</v>
      </c>
      <c r="Z149" s="37"/>
      <c r="AA149" s="780"/>
      <c r="AB149" s="780"/>
      <c r="AC149" s="780"/>
    </row>
    <row r="150" spans="1:68" ht="14.25" customHeight="1" x14ac:dyDescent="0.25">
      <c r="A150" s="793" t="s">
        <v>220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292</v>
      </c>
      <c r="B151" s="54" t="s">
        <v>293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294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295</v>
      </c>
      <c r="B152" s="54" t="s">
        <v>296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16.5</v>
      </c>
      <c r="Y152" s="778">
        <f>IFERROR(IF(X152="",0,CEILING((X152/$H152),1)*$H152),"")</f>
        <v>17.82</v>
      </c>
      <c r="Z152" s="36">
        <f>IFERROR(IF(Y152=0,"",ROUNDUP(Y152/H152,0)*0.00753),"")</f>
        <v>6.7769999999999997E-2</v>
      </c>
      <c r="AA152" s="56"/>
      <c r="AB152" s="57"/>
      <c r="AC152" s="223" t="s">
        <v>297</v>
      </c>
      <c r="AG152" s="64"/>
      <c r="AJ152" s="68"/>
      <c r="AK152" s="68">
        <v>0</v>
      </c>
      <c r="BB152" s="224" t="s">
        <v>1</v>
      </c>
      <c r="BM152" s="64">
        <f>IFERROR(X152*I152/H152,"0")</f>
        <v>18.816666666666666</v>
      </c>
      <c r="BN152" s="64">
        <f>IFERROR(Y152*I152/H152,"0")</f>
        <v>20.322000000000003</v>
      </c>
      <c r="BO152" s="64">
        <f>IFERROR(1/J152*(X152/H152),"0")</f>
        <v>5.3418803418803423E-2</v>
      </c>
      <c r="BP152" s="64">
        <f>IFERROR(1/J152*(Y152/H152),"0")</f>
        <v>5.7692307692307689E-2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8.3333333333333339</v>
      </c>
      <c r="Y153" s="779">
        <f>IFERROR(Y151/H151,"0")+IFERROR(Y152/H152,"0")</f>
        <v>9</v>
      </c>
      <c r="Z153" s="779">
        <f>IFERROR(IF(Z151="",0,Z151),"0")+IFERROR(IF(Z152="",0,Z152),"0")</f>
        <v>6.7769999999999997E-2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16.5</v>
      </c>
      <c r="Y154" s="779">
        <f>IFERROR(SUM(Y151:Y152),"0")</f>
        <v>17.82</v>
      </c>
      <c r="Z154" s="37"/>
      <c r="AA154" s="780"/>
      <c r="AB154" s="780"/>
      <c r="AC154" s="780"/>
    </row>
    <row r="155" spans="1:68" ht="16.5" customHeight="1" x14ac:dyDescent="0.25">
      <c r="A155" s="800" t="s">
        <v>298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299</v>
      </c>
      <c r="B157" s="54" t="s">
        <v>300</v>
      </c>
      <c r="C157" s="31">
        <v>4301011564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299</v>
      </c>
      <c r="B158" s="54" t="s">
        <v>302</v>
      </c>
      <c r="C158" s="31">
        <v>4301011562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20</v>
      </c>
      <c r="Y158" s="778">
        <f>IFERROR(IF(X158="",0,CEILING((X158/$H158),1)*$H158),"")</f>
        <v>22.400000000000002</v>
      </c>
      <c r="Z158" s="36">
        <f>IFERROR(IF(Y158=0,"",ROUNDUP(Y158/H158,0)*0.00753),"")</f>
        <v>5.271E-2</v>
      </c>
      <c r="AA158" s="56"/>
      <c r="AB158" s="57"/>
      <c r="AC158" s="227" t="s">
        <v>301</v>
      </c>
      <c r="AG158" s="64"/>
      <c r="AJ158" s="68"/>
      <c r="AK158" s="68">
        <v>0</v>
      </c>
      <c r="BB158" s="228" t="s">
        <v>1</v>
      </c>
      <c r="BM158" s="64">
        <f>IFERROR(X158*I158/H158,"0")</f>
        <v>21.25</v>
      </c>
      <c r="BN158" s="64">
        <f>IFERROR(Y158*I158/H158,"0")</f>
        <v>23.8</v>
      </c>
      <c r="BO158" s="64">
        <f>IFERROR(1/J158*(X158/H158),"0")</f>
        <v>4.0064102564102561E-2</v>
      </c>
      <c r="BP158" s="64">
        <f>IFERROR(1/J158*(Y158/H158),"0")</f>
        <v>4.4871794871794872E-2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6.25</v>
      </c>
      <c r="Y159" s="779">
        <f>IFERROR(Y157/H157,"0")+IFERROR(Y158/H158,"0")</f>
        <v>7</v>
      </c>
      <c r="Z159" s="779">
        <f>IFERROR(IF(Z157="",0,Z157),"0")+IFERROR(IF(Z158="",0,Z158),"0")</f>
        <v>5.271E-2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20</v>
      </c>
      <c r="Y160" s="779">
        <f>IFERROR(SUM(Y157:Y158),"0")</f>
        <v>22.400000000000002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303</v>
      </c>
      <c r="B162" s="54" t="s">
        <v>304</v>
      </c>
      <c r="C162" s="31">
        <v>4301031234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14</v>
      </c>
      <c r="Y162" s="778">
        <f>IFERROR(IF(X162="",0,CEILING((X162/$H162),1)*$H162),"")</f>
        <v>14</v>
      </c>
      <c r="Z162" s="36">
        <f>IFERROR(IF(Y162=0,"",ROUNDUP(Y162/H162,0)*0.00753),"")</f>
        <v>3.7650000000000003E-2</v>
      </c>
      <c r="AA162" s="56"/>
      <c r="AB162" s="57"/>
      <c r="AC162" s="229" t="s">
        <v>305</v>
      </c>
      <c r="AG162" s="64"/>
      <c r="AJ162" s="68"/>
      <c r="AK162" s="68">
        <v>0</v>
      </c>
      <c r="BB162" s="230" t="s">
        <v>1</v>
      </c>
      <c r="BM162" s="64">
        <f>IFERROR(X162*I162/H162,"0")</f>
        <v>15.440000000000001</v>
      </c>
      <c r="BN162" s="64">
        <f>IFERROR(Y162*I162/H162,"0")</f>
        <v>15.440000000000001</v>
      </c>
      <c r="BO162" s="64">
        <f>IFERROR(1/J162*(X162/H162),"0")</f>
        <v>3.2051282051282048E-2</v>
      </c>
      <c r="BP162" s="64">
        <f>IFERROR(1/J162*(Y162/H162),"0")</f>
        <v>3.2051282051282048E-2</v>
      </c>
    </row>
    <row r="163" spans="1:68" ht="27" customHeight="1" x14ac:dyDescent="0.25">
      <c r="A163" s="54" t="s">
        <v>303</v>
      </c>
      <c r="B163" s="54" t="s">
        <v>306</v>
      </c>
      <c r="C163" s="31">
        <v>4301031235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305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5</v>
      </c>
      <c r="Y164" s="779">
        <f>IFERROR(Y162/H162,"0")+IFERROR(Y163/H163,"0")</f>
        <v>5</v>
      </c>
      <c r="Z164" s="779">
        <f>IFERROR(IF(Z162="",0,Z162),"0")+IFERROR(IF(Z163="",0,Z163),"0")</f>
        <v>3.7650000000000003E-2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14</v>
      </c>
      <c r="Y165" s="779">
        <f>IFERROR(SUM(Y162:Y163),"0")</f>
        <v>14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307</v>
      </c>
      <c r="B167" s="54" t="s">
        <v>308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307</v>
      </c>
      <c r="B168" s="54" t="s">
        <v>309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16.5</v>
      </c>
      <c r="Y168" s="778">
        <f>IFERROR(IF(X168="",0,CEILING((X168/$H168),1)*$H168),"")</f>
        <v>18.48</v>
      </c>
      <c r="Z168" s="36">
        <f>IFERROR(IF(Y168=0,"",ROUNDUP(Y168/H168,0)*0.00753),"")</f>
        <v>5.271E-2</v>
      </c>
      <c r="AA168" s="56"/>
      <c r="AB168" s="57"/>
      <c r="AC168" s="235" t="s">
        <v>301</v>
      </c>
      <c r="AG168" s="64"/>
      <c r="AJ168" s="68"/>
      <c r="AK168" s="68">
        <v>0</v>
      </c>
      <c r="BB168" s="236" t="s">
        <v>1</v>
      </c>
      <c r="BM168" s="64">
        <f>IFERROR(X168*I168/H168,"0")</f>
        <v>18.299999999999997</v>
      </c>
      <c r="BN168" s="64">
        <f>IFERROR(Y168*I168/H168,"0")</f>
        <v>20.495999999999999</v>
      </c>
      <c r="BO168" s="64">
        <f>IFERROR(1/J168*(X168/H168),"0")</f>
        <v>4.0064102564102561E-2</v>
      </c>
      <c r="BP168" s="64">
        <f>IFERROR(1/J168*(Y168/H168),"0")</f>
        <v>4.4871794871794872E-2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6.25</v>
      </c>
      <c r="Y169" s="779">
        <f>IFERROR(Y167/H167,"0")+IFERROR(Y168/H168,"0")</f>
        <v>7</v>
      </c>
      <c r="Z169" s="779">
        <f>IFERROR(IF(Z167="",0,Z167),"0")+IFERROR(IF(Z168="",0,Z168),"0")</f>
        <v>5.271E-2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16.5</v>
      </c>
      <c r="Y170" s="779">
        <f>IFERROR(SUM(Y167:Y168),"0")</f>
        <v>18.48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310</v>
      </c>
      <c r="B173" s="54" t="s">
        <v>311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312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313</v>
      </c>
      <c r="B177" s="54" t="s">
        <v>314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319</v>
      </c>
      <c r="B179" s="54" t="s">
        <v>320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322</v>
      </c>
      <c r="B180" s="54" t="s">
        <v>323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318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324</v>
      </c>
      <c r="B181" s="54" t="s">
        <v>325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321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326</v>
      </c>
      <c r="B185" s="54" t="s">
        <v>327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329</v>
      </c>
      <c r="B186" s="54" t="s">
        <v>330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331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332</v>
      </c>
      <c r="B187" s="54" t="s">
        <v>333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328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334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335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178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336</v>
      </c>
      <c r="B193" s="54" t="s">
        <v>337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339</v>
      </c>
      <c r="B197" s="54" t="s">
        <v>340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20</v>
      </c>
      <c r="Y197" s="778">
        <f t="shared" ref="Y197:Y204" si="36">IFERROR(IF(X197="",0,CEILING((X197/$H197),1)*$H197),"")</f>
        <v>21</v>
      </c>
      <c r="Z197" s="36">
        <f>IFERROR(IF(Y197=0,"",ROUNDUP(Y197/H197,0)*0.00753),"")</f>
        <v>3.7650000000000003E-2</v>
      </c>
      <c r="AA197" s="56"/>
      <c r="AB197" s="57"/>
      <c r="AC197" s="257" t="s">
        <v>341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21.238095238095237</v>
      </c>
      <c r="BN197" s="64">
        <f t="shared" ref="BN197:BN204" si="38">IFERROR(Y197*I197/H197,"0")</f>
        <v>22.299999999999997</v>
      </c>
      <c r="BO197" s="64">
        <f t="shared" ref="BO197:BO204" si="39">IFERROR(1/J197*(X197/H197),"0")</f>
        <v>3.0525030525030524E-2</v>
      </c>
      <c r="BP197" s="64">
        <f t="shared" ref="BP197:BP204" si="40">IFERROR(1/J197*(Y197/H197),"0")</f>
        <v>3.2051282051282048E-2</v>
      </c>
    </row>
    <row r="198" spans="1:68" ht="27" customHeight="1" x14ac:dyDescent="0.25">
      <c r="A198" s="54" t="s">
        <v>342</v>
      </c>
      <c r="B198" s="54" t="s">
        <v>343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10</v>
      </c>
      <c r="Y198" s="778">
        <f t="shared" si="36"/>
        <v>12.600000000000001</v>
      </c>
      <c r="Z198" s="36">
        <f>IFERROR(IF(Y198=0,"",ROUNDUP(Y198/H198,0)*0.00753),"")</f>
        <v>2.2589999999999999E-2</v>
      </c>
      <c r="AA198" s="56"/>
      <c r="AB198" s="57"/>
      <c r="AC198" s="259" t="s">
        <v>344</v>
      </c>
      <c r="AG198" s="64"/>
      <c r="AJ198" s="68"/>
      <c r="AK198" s="68">
        <v>0</v>
      </c>
      <c r="BB198" s="260" t="s">
        <v>1</v>
      </c>
      <c r="BM198" s="64">
        <f t="shared" si="37"/>
        <v>10.619047619047619</v>
      </c>
      <c r="BN198" s="64">
        <f t="shared" si="38"/>
        <v>13.38</v>
      </c>
      <c r="BO198" s="64">
        <f t="shared" si="39"/>
        <v>1.5262515262515262E-2</v>
      </c>
      <c r="BP198" s="64">
        <f t="shared" si="40"/>
        <v>1.9230769230769232E-2</v>
      </c>
    </row>
    <row r="199" spans="1:68" ht="27" customHeight="1" x14ac:dyDescent="0.25">
      <c r="A199" s="54" t="s">
        <v>345</v>
      </c>
      <c r="B199" s="54" t="s">
        <v>346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20</v>
      </c>
      <c r="Y199" s="778">
        <f t="shared" si="36"/>
        <v>21</v>
      </c>
      <c r="Z199" s="36">
        <f>IFERROR(IF(Y199=0,"",ROUNDUP(Y199/H199,0)*0.00753),"")</f>
        <v>3.7650000000000003E-2</v>
      </c>
      <c r="AA199" s="56"/>
      <c r="AB199" s="57"/>
      <c r="AC199" s="261" t="s">
        <v>347</v>
      </c>
      <c r="AG199" s="64"/>
      <c r="AJ199" s="68"/>
      <c r="AK199" s="68">
        <v>0</v>
      </c>
      <c r="BB199" s="262" t="s">
        <v>1</v>
      </c>
      <c r="BM199" s="64">
        <f t="shared" si="37"/>
        <v>20.952380952380953</v>
      </c>
      <c r="BN199" s="64">
        <f t="shared" si="38"/>
        <v>22</v>
      </c>
      <c r="BO199" s="64">
        <f t="shared" si="39"/>
        <v>3.0525030525030524E-2</v>
      </c>
      <c r="BP199" s="64">
        <f t="shared" si="40"/>
        <v>3.2051282051282048E-2</v>
      </c>
    </row>
    <row r="200" spans="1:68" ht="27" customHeight="1" x14ac:dyDescent="0.25">
      <c r="A200" s="54" t="s">
        <v>348</v>
      </c>
      <c r="B200" s="54" t="s">
        <v>349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52.5</v>
      </c>
      <c r="Y200" s="778">
        <f t="shared" si="36"/>
        <v>52.5</v>
      </c>
      <c r="Z200" s="36">
        <f>IFERROR(IF(Y200=0,"",ROUNDUP(Y200/H200,0)*0.00502),"")</f>
        <v>0.1255</v>
      </c>
      <c r="AA200" s="56"/>
      <c r="AB200" s="57"/>
      <c r="AC200" s="263" t="s">
        <v>341</v>
      </c>
      <c r="AG200" s="64"/>
      <c r="AJ200" s="68"/>
      <c r="AK200" s="68">
        <v>0</v>
      </c>
      <c r="BB200" s="264" t="s">
        <v>1</v>
      </c>
      <c r="BM200" s="64">
        <f t="shared" si="37"/>
        <v>55.75</v>
      </c>
      <c r="BN200" s="64">
        <f t="shared" si="38"/>
        <v>55.75</v>
      </c>
      <c r="BO200" s="64">
        <f t="shared" si="39"/>
        <v>0.10683760683760685</v>
      </c>
      <c r="BP200" s="64">
        <f t="shared" si="40"/>
        <v>0.10683760683760685</v>
      </c>
    </row>
    <row r="201" spans="1:68" ht="27" customHeight="1" x14ac:dyDescent="0.25">
      <c r="A201" s="54" t="s">
        <v>350</v>
      </c>
      <c r="B201" s="54" t="s">
        <v>351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52.5</v>
      </c>
      <c r="Y201" s="778">
        <f t="shared" si="36"/>
        <v>52.5</v>
      </c>
      <c r="Z201" s="36">
        <f>IFERROR(IF(Y201=0,"",ROUNDUP(Y201/H201,0)*0.00502),"")</f>
        <v>0.1255</v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55.75</v>
      </c>
      <c r="BN201" s="64">
        <f t="shared" si="38"/>
        <v>55.75</v>
      </c>
      <c r="BO201" s="64">
        <f t="shared" si="39"/>
        <v>0.10683760683760685</v>
      </c>
      <c r="BP201" s="64">
        <f t="shared" si="40"/>
        <v>0.10683760683760685</v>
      </c>
    </row>
    <row r="202" spans="1:68" ht="27" customHeight="1" x14ac:dyDescent="0.25">
      <c r="A202" s="54" t="s">
        <v>352</v>
      </c>
      <c r="B202" s="54" t="s">
        <v>353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70</v>
      </c>
      <c r="Y202" s="778">
        <f t="shared" si="36"/>
        <v>71.400000000000006</v>
      </c>
      <c r="Z202" s="36">
        <f>IFERROR(IF(Y202=0,"",ROUNDUP(Y202/H202,0)*0.00502),"")</f>
        <v>0.17068</v>
      </c>
      <c r="AA202" s="56"/>
      <c r="AB202" s="57"/>
      <c r="AC202" s="267" t="s">
        <v>347</v>
      </c>
      <c r="AG202" s="64"/>
      <c r="AJ202" s="68"/>
      <c r="AK202" s="68">
        <v>0</v>
      </c>
      <c r="BB202" s="268" t="s">
        <v>1</v>
      </c>
      <c r="BM202" s="64">
        <f t="shared" si="37"/>
        <v>73.333333333333329</v>
      </c>
      <c r="BN202" s="64">
        <f t="shared" si="38"/>
        <v>74.8</v>
      </c>
      <c r="BO202" s="64">
        <f t="shared" si="39"/>
        <v>0.14245014245014245</v>
      </c>
      <c r="BP202" s="64">
        <f t="shared" si="40"/>
        <v>0.14529914529914531</v>
      </c>
    </row>
    <row r="203" spans="1:68" ht="27" customHeight="1" x14ac:dyDescent="0.25">
      <c r="A203" s="54" t="s">
        <v>354</v>
      </c>
      <c r="B203" s="54" t="s">
        <v>355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356</v>
      </c>
      <c r="B204" s="54" t="s">
        <v>357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358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95.238095238095241</v>
      </c>
      <c r="Y205" s="779">
        <f>IFERROR(Y197/H197,"0")+IFERROR(Y198/H198,"0")+IFERROR(Y199/H199,"0")+IFERROR(Y200/H200,"0")+IFERROR(Y201/H201,"0")+IFERROR(Y202/H202,"0")+IFERROR(Y203/H203,"0")+IFERROR(Y204/H204,"0")</f>
        <v>97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0.51957000000000009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225</v>
      </c>
      <c r="Y206" s="779">
        <f>IFERROR(SUM(Y197:Y204),"0")</f>
        <v>231</v>
      </c>
      <c r="Z206" s="37"/>
      <c r="AA206" s="780"/>
      <c r="AB206" s="780"/>
      <c r="AC206" s="780"/>
    </row>
    <row r="207" spans="1:68" ht="16.5" customHeight="1" x14ac:dyDescent="0.25">
      <c r="A207" s="800" t="s">
        <v>359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360</v>
      </c>
      <c r="B209" s="54" t="s">
        <v>361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362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363</v>
      </c>
      <c r="B210" s="54" t="s">
        <v>364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365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178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366</v>
      </c>
      <c r="B214" s="54" t="s">
        <v>367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368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369</v>
      </c>
      <c r="B215" s="54" t="s">
        <v>370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189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368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371</v>
      </c>
      <c r="B219" s="54" t="s">
        <v>372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40</v>
      </c>
      <c r="Y219" s="778">
        <f t="shared" ref="Y219:Y226" si="41">IFERROR(IF(X219="",0,CEILING((X219/$H219),1)*$H219),"")</f>
        <v>43.2</v>
      </c>
      <c r="Z219" s="36">
        <f>IFERROR(IF(Y219=0,"",ROUNDUP(Y219/H219,0)*0.00902),"")</f>
        <v>7.2160000000000002E-2</v>
      </c>
      <c r="AA219" s="56"/>
      <c r="AB219" s="57"/>
      <c r="AC219" s="281" t="s">
        <v>373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41.555555555555557</v>
      </c>
      <c r="BN219" s="64">
        <f t="shared" ref="BN219:BN226" si="43">IFERROR(Y219*I219/H219,"0")</f>
        <v>44.88</v>
      </c>
      <c r="BO219" s="64">
        <f t="shared" ref="BO219:BO226" si="44">IFERROR(1/J219*(X219/H219),"0")</f>
        <v>5.6116722783389444E-2</v>
      </c>
      <c r="BP219" s="64">
        <f t="shared" ref="BP219:BP226" si="45">IFERROR(1/J219*(Y219/H219),"0")</f>
        <v>6.0606060606060608E-2</v>
      </c>
    </row>
    <row r="220" spans="1:68" ht="27" customHeight="1" x14ac:dyDescent="0.25">
      <c r="A220" s="54" t="s">
        <v>374</v>
      </c>
      <c r="B220" s="54" t="s">
        <v>375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30</v>
      </c>
      <c r="Y220" s="778">
        <f t="shared" si="41"/>
        <v>32.400000000000006</v>
      </c>
      <c r="Z220" s="36">
        <f>IFERROR(IF(Y220=0,"",ROUNDUP(Y220/H220,0)*0.00902),"")</f>
        <v>5.4120000000000001E-2</v>
      </c>
      <c r="AA220" s="56"/>
      <c r="AB220" s="57"/>
      <c r="AC220" s="283" t="s">
        <v>376</v>
      </c>
      <c r="AG220" s="64"/>
      <c r="AJ220" s="68"/>
      <c r="AK220" s="68">
        <v>0</v>
      </c>
      <c r="BB220" s="284" t="s">
        <v>1</v>
      </c>
      <c r="BM220" s="64">
        <f t="shared" si="42"/>
        <v>31.166666666666668</v>
      </c>
      <c r="BN220" s="64">
        <f t="shared" si="43"/>
        <v>33.660000000000004</v>
      </c>
      <c r="BO220" s="64">
        <f t="shared" si="44"/>
        <v>4.208754208754209E-2</v>
      </c>
      <c r="BP220" s="64">
        <f t="shared" si="45"/>
        <v>4.5454545454545463E-2</v>
      </c>
    </row>
    <row r="221" spans="1:68" ht="27" customHeight="1" x14ac:dyDescent="0.25">
      <c r="A221" s="54" t="s">
        <v>377</v>
      </c>
      <c r="B221" s="54" t="s">
        <v>378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70</v>
      </c>
      <c r="Y221" s="778">
        <f t="shared" si="41"/>
        <v>70.2</v>
      </c>
      <c r="Z221" s="36">
        <f>IFERROR(IF(Y221=0,"",ROUNDUP(Y221/H221,0)*0.00902),"")</f>
        <v>0.11726</v>
      </c>
      <c r="AA221" s="56"/>
      <c r="AB221" s="57"/>
      <c r="AC221" s="285" t="s">
        <v>379</v>
      </c>
      <c r="AG221" s="64"/>
      <c r="AJ221" s="68"/>
      <c r="AK221" s="68">
        <v>0</v>
      </c>
      <c r="BB221" s="286" t="s">
        <v>1</v>
      </c>
      <c r="BM221" s="64">
        <f t="shared" si="42"/>
        <v>72.722222222222229</v>
      </c>
      <c r="BN221" s="64">
        <f t="shared" si="43"/>
        <v>72.930000000000007</v>
      </c>
      <c r="BO221" s="64">
        <f t="shared" si="44"/>
        <v>9.8204264870931535E-2</v>
      </c>
      <c r="BP221" s="64">
        <f t="shared" si="45"/>
        <v>9.8484848484848481E-2</v>
      </c>
    </row>
    <row r="222" spans="1:68" ht="27" customHeight="1" x14ac:dyDescent="0.25">
      <c r="A222" s="54" t="s">
        <v>380</v>
      </c>
      <c r="B222" s="54" t="s">
        <v>381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40</v>
      </c>
      <c r="Y222" s="778">
        <f t="shared" si="41"/>
        <v>43.2</v>
      </c>
      <c r="Z222" s="36">
        <f>IFERROR(IF(Y222=0,"",ROUNDUP(Y222/H222,0)*0.00902),"")</f>
        <v>7.2160000000000002E-2</v>
      </c>
      <c r="AA222" s="56"/>
      <c r="AB222" s="57"/>
      <c r="AC222" s="287" t="s">
        <v>382</v>
      </c>
      <c r="AG222" s="64"/>
      <c r="AJ222" s="68"/>
      <c r="AK222" s="68">
        <v>0</v>
      </c>
      <c r="BB222" s="288" t="s">
        <v>1</v>
      </c>
      <c r="BM222" s="64">
        <f t="shared" si="42"/>
        <v>41.555555555555557</v>
      </c>
      <c r="BN222" s="64">
        <f t="shared" si="43"/>
        <v>44.88</v>
      </c>
      <c r="BO222" s="64">
        <f t="shared" si="44"/>
        <v>5.6116722783389444E-2</v>
      </c>
      <c r="BP222" s="64">
        <f t="shared" si="45"/>
        <v>6.0606060606060608E-2</v>
      </c>
    </row>
    <row r="223" spans="1:68" ht="27" customHeight="1" x14ac:dyDescent="0.25">
      <c r="A223" s="54" t="s">
        <v>383</v>
      </c>
      <c r="B223" s="54" t="s">
        <v>384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15</v>
      </c>
      <c r="Y223" s="778">
        <f t="shared" si="41"/>
        <v>16.2</v>
      </c>
      <c r="Z223" s="36">
        <f>IFERROR(IF(Y223=0,"",ROUNDUP(Y223/H223,0)*0.00502),"")</f>
        <v>4.5179999999999998E-2</v>
      </c>
      <c r="AA223" s="56"/>
      <c r="AB223" s="57"/>
      <c r="AC223" s="289" t="s">
        <v>373</v>
      </c>
      <c r="AG223" s="64"/>
      <c r="AJ223" s="68"/>
      <c r="AK223" s="68">
        <v>0</v>
      </c>
      <c r="BB223" s="290" t="s">
        <v>1</v>
      </c>
      <c r="BM223" s="64">
        <f t="shared" si="42"/>
        <v>16.083333333333332</v>
      </c>
      <c r="BN223" s="64">
        <f t="shared" si="43"/>
        <v>17.369999999999997</v>
      </c>
      <c r="BO223" s="64">
        <f t="shared" si="44"/>
        <v>3.561253561253562E-2</v>
      </c>
      <c r="BP223" s="64">
        <f t="shared" si="45"/>
        <v>3.8461538461538464E-2</v>
      </c>
    </row>
    <row r="224" spans="1:68" ht="27" customHeight="1" x14ac:dyDescent="0.25">
      <c r="A224" s="54" t="s">
        <v>385</v>
      </c>
      <c r="B224" s="54" t="s">
        <v>386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15</v>
      </c>
      <c r="Y224" s="778">
        <f t="shared" si="41"/>
        <v>16.2</v>
      </c>
      <c r="Z224" s="36">
        <f>IFERROR(IF(Y224=0,"",ROUNDUP(Y224/H224,0)*0.00502),"")</f>
        <v>4.5179999999999998E-2</v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si="42"/>
        <v>15.833333333333332</v>
      </c>
      <c r="BN224" s="64">
        <f t="shared" si="43"/>
        <v>17.099999999999998</v>
      </c>
      <c r="BO224" s="64">
        <f t="shared" si="44"/>
        <v>3.561253561253562E-2</v>
      </c>
      <c r="BP224" s="64">
        <f t="shared" si="45"/>
        <v>3.8461538461538464E-2</v>
      </c>
    </row>
    <row r="225" spans="1:68" ht="27" customHeight="1" x14ac:dyDescent="0.25">
      <c r="A225" s="54" t="s">
        <v>387</v>
      </c>
      <c r="B225" s="54" t="s">
        <v>388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24</v>
      </c>
      <c r="Y225" s="778">
        <f t="shared" si="41"/>
        <v>25.2</v>
      </c>
      <c r="Z225" s="36">
        <f>IFERROR(IF(Y225=0,"",ROUNDUP(Y225/H225,0)*0.00502),"")</f>
        <v>7.0280000000000009E-2</v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2"/>
        <v>25.333333333333329</v>
      </c>
      <c r="BN225" s="64">
        <f t="shared" si="43"/>
        <v>26.599999999999998</v>
      </c>
      <c r="BO225" s="64">
        <f t="shared" si="44"/>
        <v>5.6980056980056981E-2</v>
      </c>
      <c r="BP225" s="64">
        <f t="shared" si="45"/>
        <v>5.9829059829059839E-2</v>
      </c>
    </row>
    <row r="226" spans="1:68" ht="27" customHeight="1" x14ac:dyDescent="0.25">
      <c r="A226" s="54" t="s">
        <v>389</v>
      </c>
      <c r="B226" s="54" t="s">
        <v>390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15</v>
      </c>
      <c r="Y226" s="778">
        <f t="shared" si="41"/>
        <v>16.2</v>
      </c>
      <c r="Z226" s="36">
        <f>IFERROR(IF(Y226=0,"",ROUNDUP(Y226/H226,0)*0.00502),"")</f>
        <v>4.5179999999999998E-2</v>
      </c>
      <c r="AA226" s="56"/>
      <c r="AB226" s="57"/>
      <c r="AC226" s="295" t="s">
        <v>382</v>
      </c>
      <c r="AG226" s="64"/>
      <c r="AJ226" s="68"/>
      <c r="AK226" s="68">
        <v>0</v>
      </c>
      <c r="BB226" s="296" t="s">
        <v>1</v>
      </c>
      <c r="BM226" s="64">
        <f t="shared" si="42"/>
        <v>15.833333333333332</v>
      </c>
      <c r="BN226" s="64">
        <f t="shared" si="43"/>
        <v>17.099999999999998</v>
      </c>
      <c r="BO226" s="64">
        <f t="shared" si="44"/>
        <v>3.561253561253562E-2</v>
      </c>
      <c r="BP226" s="64">
        <f t="shared" si="45"/>
        <v>3.8461538461538464E-2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71.666666666666657</v>
      </c>
      <c r="Y227" s="779">
        <f>IFERROR(Y219/H219,"0")+IFERROR(Y220/H220,"0")+IFERROR(Y221/H221,"0")+IFERROR(Y222/H222,"0")+IFERROR(Y223/H223,"0")+IFERROR(Y224/H224,"0")+IFERROR(Y225/H225,"0")+IFERROR(Y226/H226,"0")</f>
        <v>76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0.52151999999999998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249</v>
      </c>
      <c r="Y228" s="779">
        <f>IFERROR(SUM(Y219:Y226),"0")</f>
        <v>262.79999999999995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391</v>
      </c>
      <c r="B230" s="54" t="s">
        <v>392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397</v>
      </c>
      <c r="B232" s="54" t="s">
        <v>398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50</v>
      </c>
      <c r="Y233" s="778">
        <f t="shared" si="46"/>
        <v>52.199999999999996</v>
      </c>
      <c r="Z233" s="36">
        <f>IFERROR(IF(Y233=0,"",ROUNDUP(Y233/H233,0)*0.02175),"")</f>
        <v>0.1305</v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53.241379310344833</v>
      </c>
      <c r="BN233" s="64">
        <f t="shared" si="48"/>
        <v>55.583999999999996</v>
      </c>
      <c r="BO233" s="64">
        <f t="shared" si="49"/>
        <v>0.10262725779967159</v>
      </c>
      <c r="BP233" s="64">
        <f t="shared" si="50"/>
        <v>0.10714285714285714</v>
      </c>
    </row>
    <row r="234" spans="1:68" ht="37.5" customHeight="1" x14ac:dyDescent="0.25">
      <c r="A234" s="54" t="s">
        <v>403</v>
      </c>
      <c r="B234" s="54" t="s">
        <v>404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80</v>
      </c>
      <c r="Y234" s="778">
        <f t="shared" si="46"/>
        <v>81.599999999999994</v>
      </c>
      <c r="Z234" s="36">
        <f t="shared" ref="Z234:Z240" si="51">IFERROR(IF(Y234=0,"",ROUNDUP(Y234/H234,0)*0.00753),"")</f>
        <v>0.25602000000000003</v>
      </c>
      <c r="AA234" s="56"/>
      <c r="AB234" s="57"/>
      <c r="AC234" s="305" t="s">
        <v>393</v>
      </c>
      <c r="AG234" s="64"/>
      <c r="AJ234" s="68"/>
      <c r="AK234" s="68">
        <v>0</v>
      </c>
      <c r="BB234" s="306" t="s">
        <v>1</v>
      </c>
      <c r="BM234" s="64">
        <f t="shared" si="47"/>
        <v>89.666666666666671</v>
      </c>
      <c r="BN234" s="64">
        <f t="shared" si="48"/>
        <v>91.46</v>
      </c>
      <c r="BO234" s="64">
        <f t="shared" si="49"/>
        <v>0.21367521367521369</v>
      </c>
      <c r="BP234" s="64">
        <f t="shared" si="50"/>
        <v>0.21794871794871795</v>
      </c>
    </row>
    <row r="235" spans="1:68" ht="37.5" customHeight="1" x14ac:dyDescent="0.25">
      <c r="A235" s="54" t="s">
        <v>405</v>
      </c>
      <c r="B235" s="54" t="s">
        <v>406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164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120</v>
      </c>
      <c r="Y236" s="778">
        <f t="shared" si="46"/>
        <v>120</v>
      </c>
      <c r="Z236" s="36">
        <f t="shared" si="51"/>
        <v>0.3765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133.60000000000002</v>
      </c>
      <c r="BN236" s="64">
        <f t="shared" si="48"/>
        <v>133.60000000000002</v>
      </c>
      <c r="BO236" s="64">
        <f t="shared" si="49"/>
        <v>0.32051282051282048</v>
      </c>
      <c r="BP236" s="64">
        <f t="shared" si="50"/>
        <v>0.32051282051282048</v>
      </c>
    </row>
    <row r="237" spans="1:68" ht="27" customHeight="1" x14ac:dyDescent="0.25">
      <c r="A237" s="54" t="s">
        <v>411</v>
      </c>
      <c r="B237" s="54" t="s">
        <v>412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413</v>
      </c>
      <c r="B238" s="54" t="s">
        <v>414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415</v>
      </c>
      <c r="B239" s="54" t="s">
        <v>416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60</v>
      </c>
      <c r="Y239" s="778">
        <f t="shared" si="46"/>
        <v>60</v>
      </c>
      <c r="Z239" s="36">
        <f t="shared" si="51"/>
        <v>0.18825</v>
      </c>
      <c r="AA239" s="56"/>
      <c r="AB239" s="57"/>
      <c r="AC239" s="315" t="s">
        <v>396</v>
      </c>
      <c r="AG239" s="64"/>
      <c r="AJ239" s="68"/>
      <c r="AK239" s="68">
        <v>0</v>
      </c>
      <c r="BB239" s="316" t="s">
        <v>1</v>
      </c>
      <c r="BM239" s="64">
        <f t="shared" si="47"/>
        <v>66.800000000000011</v>
      </c>
      <c r="BN239" s="64">
        <f t="shared" si="48"/>
        <v>66.800000000000011</v>
      </c>
      <c r="BO239" s="64">
        <f t="shared" si="49"/>
        <v>0.16025641025641024</v>
      </c>
      <c r="BP239" s="64">
        <f t="shared" si="50"/>
        <v>0.16025641025641024</v>
      </c>
    </row>
    <row r="240" spans="1:68" ht="27" customHeight="1" x14ac:dyDescent="0.25">
      <c r="A240" s="54" t="s">
        <v>417</v>
      </c>
      <c r="B240" s="54" t="s">
        <v>418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80</v>
      </c>
      <c r="Y240" s="778">
        <f t="shared" si="46"/>
        <v>81.599999999999994</v>
      </c>
      <c r="Z240" s="36">
        <f t="shared" si="51"/>
        <v>0.25602000000000003</v>
      </c>
      <c r="AA240" s="56"/>
      <c r="AB240" s="57"/>
      <c r="AC240" s="317" t="s">
        <v>419</v>
      </c>
      <c r="AG240" s="64"/>
      <c r="AJ240" s="68"/>
      <c r="AK240" s="68">
        <v>0</v>
      </c>
      <c r="BB240" s="318" t="s">
        <v>1</v>
      </c>
      <c r="BM240" s="64">
        <f t="shared" si="47"/>
        <v>89.26666666666668</v>
      </c>
      <c r="BN240" s="64">
        <f t="shared" si="48"/>
        <v>91.051999999999992</v>
      </c>
      <c r="BO240" s="64">
        <f t="shared" si="49"/>
        <v>0.21367521367521369</v>
      </c>
      <c r="BP240" s="64">
        <f t="shared" si="50"/>
        <v>0.21794871794871795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147.41379310344828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149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1.20729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390</v>
      </c>
      <c r="Y242" s="779">
        <f>IFERROR(SUM(Y230:Y240),"0")</f>
        <v>395.4</v>
      </c>
      <c r="Z242" s="37"/>
      <c r="AA242" s="780"/>
      <c r="AB242" s="780"/>
      <c r="AC242" s="780"/>
    </row>
    <row r="243" spans="1:68" ht="14.25" customHeight="1" x14ac:dyDescent="0.25">
      <c r="A243" s="793" t="s">
        <v>220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420</v>
      </c>
      <c r="B244" s="54" t="s">
        <v>421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420</v>
      </c>
      <c r="B245" s="54" t="s">
        <v>423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425</v>
      </c>
      <c r="B246" s="54" t="s">
        <v>426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427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428</v>
      </c>
      <c r="B247" s="54" t="s">
        <v>429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12</v>
      </c>
      <c r="Y247" s="778">
        <f>IFERROR(IF(X247="",0,CEILING((X247/$H247),1)*$H247),"")</f>
        <v>12</v>
      </c>
      <c r="Z247" s="36">
        <f>IFERROR(IF(Y247=0,"",ROUNDUP(Y247/H247,0)*0.00753),"")</f>
        <v>3.7650000000000003E-2</v>
      </c>
      <c r="AA247" s="56"/>
      <c r="AB247" s="57"/>
      <c r="AC247" s="325" t="s">
        <v>430</v>
      </c>
      <c r="AG247" s="64"/>
      <c r="AJ247" s="68"/>
      <c r="AK247" s="68">
        <v>0</v>
      </c>
      <c r="BB247" s="326" t="s">
        <v>1</v>
      </c>
      <c r="BM247" s="64">
        <f>IFERROR(X247*I247/H247,"0")</f>
        <v>13.360000000000001</v>
      </c>
      <c r="BN247" s="64">
        <f>IFERROR(Y247*I247/H247,"0")</f>
        <v>13.360000000000001</v>
      </c>
      <c r="BO247" s="64">
        <f>IFERROR(1/J247*(X247/H247),"0")</f>
        <v>3.2051282051282048E-2</v>
      </c>
      <c r="BP247" s="64">
        <f>IFERROR(1/J247*(Y247/H247),"0")</f>
        <v>3.2051282051282048E-2</v>
      </c>
    </row>
    <row r="248" spans="1:68" ht="37.5" customHeight="1" x14ac:dyDescent="0.25">
      <c r="A248" s="54" t="s">
        <v>431</v>
      </c>
      <c r="B248" s="54" t="s">
        <v>432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20</v>
      </c>
      <c r="Y248" s="778">
        <f>IFERROR(IF(X248="",0,CEILING((X248/$H248),1)*$H248),"")</f>
        <v>21.599999999999998</v>
      </c>
      <c r="Z248" s="36">
        <f>IFERROR(IF(Y248=0,"",ROUNDUP(Y248/H248,0)*0.00753),"")</f>
        <v>6.7769999999999997E-2</v>
      </c>
      <c r="AA248" s="56"/>
      <c r="AB248" s="57"/>
      <c r="AC248" s="327" t="s">
        <v>433</v>
      </c>
      <c r="AG248" s="64"/>
      <c r="AJ248" s="68"/>
      <c r="AK248" s="68">
        <v>0</v>
      </c>
      <c r="BB248" s="328" t="s">
        <v>1</v>
      </c>
      <c r="BM248" s="64">
        <f>IFERROR(X248*I248/H248,"0")</f>
        <v>22.266666666666669</v>
      </c>
      <c r="BN248" s="64">
        <f>IFERROR(Y248*I248/H248,"0")</f>
        <v>24.047999999999998</v>
      </c>
      <c r="BO248" s="64">
        <f>IFERROR(1/J248*(X248/H248),"0")</f>
        <v>5.3418803418803423E-2</v>
      </c>
      <c r="BP248" s="64">
        <f>IFERROR(1/J248*(Y248/H248),"0")</f>
        <v>5.7692307692307689E-2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13.333333333333334</v>
      </c>
      <c r="Y249" s="779">
        <f>IFERROR(Y244/H244,"0")+IFERROR(Y245/H245,"0")+IFERROR(Y246/H246,"0")+IFERROR(Y247/H247,"0")+IFERROR(Y248/H248,"0")</f>
        <v>14</v>
      </c>
      <c r="Z249" s="779">
        <f>IFERROR(IF(Z244="",0,Z244),"0")+IFERROR(IF(Z245="",0,Z245),"0")+IFERROR(IF(Z246="",0,Z246),"0")+IFERROR(IF(Z247="",0,Z247),"0")+IFERROR(IF(Z248="",0,Z248),"0")</f>
        <v>0.10542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32</v>
      </c>
      <c r="Y250" s="779">
        <f>IFERROR(SUM(Y244:Y248),"0")</f>
        <v>33.599999999999994</v>
      </c>
      <c r="Z250" s="37"/>
      <c r="AA250" s="780"/>
      <c r="AB250" s="780"/>
      <c r="AC250" s="780"/>
    </row>
    <row r="251" spans="1:68" ht="16.5" customHeight="1" x14ac:dyDescent="0.25">
      <c r="A251" s="800" t="s">
        <v>434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435</v>
      </c>
      <c r="B253" s="54" t="s">
        <v>436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435</v>
      </c>
      <c r="B254" s="54" t="s">
        <v>438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442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443</v>
      </c>
      <c r="B256" s="54" t="s">
        <v>444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443</v>
      </c>
      <c r="B257" s="54" t="s">
        <v>445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447</v>
      </c>
      <c r="B258" s="54" t="s">
        <v>448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449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450</v>
      </c>
      <c r="B259" s="54" t="s">
        <v>451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442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452</v>
      </c>
      <c r="B260" s="54" t="s">
        <v>453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454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455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456</v>
      </c>
      <c r="B265" s="54" t="s">
        <v>457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456</v>
      </c>
      <c r="B266" s="54" t="s">
        <v>458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20</v>
      </c>
      <c r="Y266" s="778">
        <f t="shared" si="57"/>
        <v>23.2</v>
      </c>
      <c r="Z266" s="36">
        <f>IFERROR(IF(Y266=0,"",ROUNDUP(Y266/H266,0)*0.02175),"")</f>
        <v>4.3499999999999997E-2</v>
      </c>
      <c r="AA266" s="56"/>
      <c r="AB266" s="57"/>
      <c r="AC266" s="347" t="s">
        <v>459</v>
      </c>
      <c r="AG266" s="64"/>
      <c r="AJ266" s="68"/>
      <c r="AK266" s="68">
        <v>0</v>
      </c>
      <c r="BB266" s="348" t="s">
        <v>1</v>
      </c>
      <c r="BM266" s="64">
        <f t="shared" si="58"/>
        <v>20.827586206896552</v>
      </c>
      <c r="BN266" s="64">
        <f t="shared" si="59"/>
        <v>24.159999999999997</v>
      </c>
      <c r="BO266" s="64">
        <f t="shared" si="60"/>
        <v>3.0788177339901478E-2</v>
      </c>
      <c r="BP266" s="64">
        <f t="shared" si="61"/>
        <v>3.5714285714285712E-2</v>
      </c>
    </row>
    <row r="267" spans="1:68" ht="27" customHeight="1" x14ac:dyDescent="0.25">
      <c r="A267" s="54" t="s">
        <v>460</v>
      </c>
      <c r="B267" s="54" t="s">
        <v>461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463</v>
      </c>
      <c r="B269" s="54" t="s">
        <v>465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30</v>
      </c>
      <c r="Y269" s="778">
        <f t="shared" si="57"/>
        <v>34.799999999999997</v>
      </c>
      <c r="Z269" s="36">
        <f>IFERROR(IF(Y269=0,"",ROUNDUP(Y269/H269,0)*0.02175),"")</f>
        <v>6.5250000000000002E-2</v>
      </c>
      <c r="AA269" s="56"/>
      <c r="AB269" s="57"/>
      <c r="AC269" s="353" t="s">
        <v>466</v>
      </c>
      <c r="AG269" s="64"/>
      <c r="AJ269" s="68"/>
      <c r="AK269" s="68">
        <v>0</v>
      </c>
      <c r="BB269" s="354" t="s">
        <v>1</v>
      </c>
      <c r="BM269" s="64">
        <f t="shared" si="58"/>
        <v>31.241379310344826</v>
      </c>
      <c r="BN269" s="64">
        <f t="shared" si="59"/>
        <v>36.239999999999995</v>
      </c>
      <c r="BO269" s="64">
        <f t="shared" si="60"/>
        <v>4.6182266009852216E-2</v>
      </c>
      <c r="BP269" s="64">
        <f t="shared" si="61"/>
        <v>5.3571428571428568E-2</v>
      </c>
    </row>
    <row r="270" spans="1:68" ht="27" customHeight="1" x14ac:dyDescent="0.25">
      <c r="A270" s="54" t="s">
        <v>467</v>
      </c>
      <c r="B270" s="54" t="s">
        <v>468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8</v>
      </c>
      <c r="Y270" s="778">
        <f t="shared" si="57"/>
        <v>8</v>
      </c>
      <c r="Z270" s="36">
        <f>IFERROR(IF(Y270=0,"",ROUNDUP(Y270/H270,0)*0.00902),"")</f>
        <v>1.804E-2</v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8"/>
        <v>8.42</v>
      </c>
      <c r="BN270" s="64">
        <f t="shared" si="59"/>
        <v>8.42</v>
      </c>
      <c r="BO270" s="64">
        <f t="shared" si="60"/>
        <v>1.5151515151515152E-2</v>
      </c>
      <c r="BP270" s="64">
        <f t="shared" si="61"/>
        <v>1.5151515151515152E-2</v>
      </c>
    </row>
    <row r="271" spans="1:68" ht="27" customHeight="1" x14ac:dyDescent="0.25">
      <c r="A271" s="54" t="s">
        <v>469</v>
      </c>
      <c r="B271" s="54" t="s">
        <v>470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471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472</v>
      </c>
      <c r="B272" s="54" t="s">
        <v>473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474</v>
      </c>
      <c r="B273" s="54" t="s">
        <v>475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20</v>
      </c>
      <c r="Y273" s="778">
        <f t="shared" si="57"/>
        <v>20</v>
      </c>
      <c r="Z273" s="36">
        <f>IFERROR(IF(Y273=0,"",ROUNDUP(Y273/H273,0)*0.00902),"")</f>
        <v>4.5100000000000001E-2</v>
      </c>
      <c r="AA273" s="56"/>
      <c r="AB273" s="57"/>
      <c r="AC273" s="361" t="s">
        <v>466</v>
      </c>
      <c r="AG273" s="64"/>
      <c r="AJ273" s="68"/>
      <c r="AK273" s="68">
        <v>0</v>
      </c>
      <c r="BB273" s="362" t="s">
        <v>1</v>
      </c>
      <c r="BM273" s="64">
        <f t="shared" si="58"/>
        <v>21.05</v>
      </c>
      <c r="BN273" s="64">
        <f t="shared" si="59"/>
        <v>21.05</v>
      </c>
      <c r="BO273" s="64">
        <f t="shared" si="60"/>
        <v>3.787878787878788E-2</v>
      </c>
      <c r="BP273" s="64">
        <f t="shared" si="61"/>
        <v>3.787878787878788E-2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11.310344827586206</v>
      </c>
      <c r="Y274" s="779">
        <f>IFERROR(Y265/H265,"0")+IFERROR(Y266/H266,"0")+IFERROR(Y267/H267,"0")+IFERROR(Y268/H268,"0")+IFERROR(Y269/H269,"0")+IFERROR(Y270/H270,"0")+IFERROR(Y271/H271,"0")+IFERROR(Y272/H272,"0")+IFERROR(Y273/H273,"0")</f>
        <v>12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0.17189000000000002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78</v>
      </c>
      <c r="Y275" s="779">
        <f>IFERROR(SUM(Y265:Y273),"0")</f>
        <v>86</v>
      </c>
      <c r="Z275" s="37"/>
      <c r="AA275" s="780"/>
      <c r="AB275" s="780"/>
      <c r="AC275" s="780"/>
    </row>
    <row r="276" spans="1:68" ht="14.25" customHeight="1" x14ac:dyDescent="0.25">
      <c r="A276" s="793" t="s">
        <v>178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476</v>
      </c>
      <c r="B277" s="54" t="s">
        <v>477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478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479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480</v>
      </c>
      <c r="B282" s="54" t="s">
        <v>481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128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482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483</v>
      </c>
      <c r="B283" s="54" t="s">
        <v>484</v>
      </c>
      <c r="C283" s="31">
        <v>4301011322</v>
      </c>
      <c r="D283" s="784">
        <v>4607091387452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77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485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486</v>
      </c>
      <c r="B284" s="54" t="s">
        <v>487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488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486</v>
      </c>
      <c r="B285" s="54" t="s">
        <v>489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491</v>
      </c>
      <c r="B286" s="54" t="s">
        <v>492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493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494</v>
      </c>
      <c r="B287" s="54" t="s">
        <v>495</v>
      </c>
      <c r="C287" s="31">
        <v>4301011313</v>
      </c>
      <c r="D287" s="784">
        <v>4607091385984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496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482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499</v>
      </c>
      <c r="B289" s="54" t="s">
        <v>500</v>
      </c>
      <c r="C289" s="31">
        <v>4301011319</v>
      </c>
      <c r="D289" s="784">
        <v>4607091387469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485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501</v>
      </c>
      <c r="B290" s="54" t="s">
        <v>502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503</v>
      </c>
      <c r="B291" s="54" t="s">
        <v>504</v>
      </c>
      <c r="C291" s="31">
        <v>4301011316</v>
      </c>
      <c r="D291" s="784">
        <v>4607091387438</v>
      </c>
      <c r="E291" s="785"/>
      <c r="F291" s="776">
        <v>0.5</v>
      </c>
      <c r="G291" s="32">
        <v>10</v>
      </c>
      <c r="H291" s="776">
        <v>5</v>
      </c>
      <c r="I291" s="776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505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506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507</v>
      </c>
      <c r="B296" s="54" t="s">
        <v>508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446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509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510</v>
      </c>
      <c r="B301" s="54" t="s">
        <v>511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512</v>
      </c>
      <c r="B302" s="54" t="s">
        <v>513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514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515</v>
      </c>
      <c r="B303" s="54" t="s">
        <v>516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517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518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519</v>
      </c>
      <c r="B308" s="54" t="s">
        <v>520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521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521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527</v>
      </c>
      <c r="B311" s="54" t="s">
        <v>528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40</v>
      </c>
      <c r="Y311" s="778">
        <f t="shared" si="67"/>
        <v>40.799999999999997</v>
      </c>
      <c r="Z311" s="36">
        <f>IFERROR(IF(Y311=0,"",ROUNDUP(Y311/H311,0)*0.00753),"")</f>
        <v>0.12801000000000001</v>
      </c>
      <c r="AA311" s="56"/>
      <c r="AB311" s="57"/>
      <c r="AC311" s="399" t="s">
        <v>524</v>
      </c>
      <c r="AG311" s="64"/>
      <c r="AJ311" s="68"/>
      <c r="AK311" s="68">
        <v>0</v>
      </c>
      <c r="BB311" s="400" t="s">
        <v>1</v>
      </c>
      <c r="BM311" s="64">
        <f t="shared" si="68"/>
        <v>44.533333333333339</v>
      </c>
      <c r="BN311" s="64">
        <f t="shared" si="69"/>
        <v>45.423999999999999</v>
      </c>
      <c r="BO311" s="64">
        <f t="shared" si="70"/>
        <v>0.10683760683760685</v>
      </c>
      <c r="BP311" s="64">
        <f t="shared" si="71"/>
        <v>0.10897435897435898</v>
      </c>
    </row>
    <row r="312" spans="1:68" ht="37.5" customHeight="1" x14ac:dyDescent="0.25">
      <c r="A312" s="54" t="s">
        <v>529</v>
      </c>
      <c r="B312" s="54" t="s">
        <v>530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100</v>
      </c>
      <c r="Y312" s="778">
        <f t="shared" si="67"/>
        <v>100.8</v>
      </c>
      <c r="Z312" s="36">
        <f>IFERROR(IF(Y312=0,"",ROUNDUP(Y312/H312,0)*0.00753),"")</f>
        <v>0.31625999999999999</v>
      </c>
      <c r="AA312" s="56"/>
      <c r="AB312" s="57"/>
      <c r="AC312" s="401" t="s">
        <v>521</v>
      </c>
      <c r="AG312" s="64"/>
      <c r="AJ312" s="68" t="s">
        <v>138</v>
      </c>
      <c r="AK312" s="68">
        <v>374.4</v>
      </c>
      <c r="BB312" s="402" t="s">
        <v>1</v>
      </c>
      <c r="BM312" s="64">
        <f t="shared" si="68"/>
        <v>108.33333333333334</v>
      </c>
      <c r="BN312" s="64">
        <f t="shared" si="69"/>
        <v>109.2</v>
      </c>
      <c r="BO312" s="64">
        <f t="shared" si="70"/>
        <v>0.26709401709401709</v>
      </c>
      <c r="BP312" s="64">
        <f t="shared" si="71"/>
        <v>0.26923076923076922</v>
      </c>
    </row>
    <row r="313" spans="1:68" ht="37.5" customHeight="1" x14ac:dyDescent="0.25">
      <c r="A313" s="54" t="s">
        <v>531</v>
      </c>
      <c r="B313" s="54" t="s">
        <v>532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533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58.333333333333343</v>
      </c>
      <c r="Y314" s="779">
        <f>IFERROR(Y308/H308,"0")+IFERROR(Y309/H309,"0")+IFERROR(Y310/H310,"0")+IFERROR(Y311/H311,"0")+IFERROR(Y312/H312,"0")+IFERROR(Y313/H313,"0")</f>
        <v>59</v>
      </c>
      <c r="Z314" s="779">
        <f>IFERROR(IF(Z308="",0,Z308),"0")+IFERROR(IF(Z309="",0,Z309),"0")+IFERROR(IF(Z310="",0,Z310),"0")+IFERROR(IF(Z311="",0,Z311),"0")+IFERROR(IF(Z312="",0,Z312),"0")+IFERROR(IF(Z313="",0,Z313),"0")</f>
        <v>0.44427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140</v>
      </c>
      <c r="Y315" s="779">
        <f>IFERROR(SUM(Y308:Y313),"0")</f>
        <v>141.6</v>
      </c>
      <c r="Z315" s="37"/>
      <c r="AA315" s="780"/>
      <c r="AB315" s="780"/>
      <c r="AC315" s="780"/>
    </row>
    <row r="316" spans="1:68" ht="16.5" customHeight="1" x14ac:dyDescent="0.25">
      <c r="A316" s="800" t="s">
        <v>534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535</v>
      </c>
      <c r="B318" s="54" t="s">
        <v>536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537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538</v>
      </c>
      <c r="B322" s="54" t="s">
        <v>539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540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541</v>
      </c>
      <c r="B326" s="54" t="s">
        <v>542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543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545</v>
      </c>
      <c r="B331" s="54" t="s">
        <v>546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547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548</v>
      </c>
      <c r="B335" s="54" t="s">
        <v>549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550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551</v>
      </c>
      <c r="B339" s="54" t="s">
        <v>552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553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554</v>
      </c>
      <c r="B340" s="54" t="s">
        <v>555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557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558</v>
      </c>
      <c r="B345" s="54" t="s">
        <v>559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454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560</v>
      </c>
      <c r="B349" s="54" t="s">
        <v>561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52.5</v>
      </c>
      <c r="Y349" s="778">
        <f>IFERROR(IF(X349="",0,CEILING((X349/$H349),1)*$H349),"")</f>
        <v>52.5</v>
      </c>
      <c r="Z349" s="36">
        <f>IFERROR(IF(Y349=0,"",ROUNDUP(Y349/H349,0)*0.00502),"")</f>
        <v>0.1255</v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55.000000000000007</v>
      </c>
      <c r="BN349" s="64">
        <f>IFERROR(Y349*I349/H349,"0")</f>
        <v>55.000000000000007</v>
      </c>
      <c r="BO349" s="64">
        <f>IFERROR(1/J349*(X349/H349),"0")</f>
        <v>0.10683760683760685</v>
      </c>
      <c r="BP349" s="64">
        <f>IFERROR(1/J349*(Y349/H349),"0")</f>
        <v>0.10683760683760685</v>
      </c>
    </row>
    <row r="350" spans="1:68" ht="27" customHeight="1" x14ac:dyDescent="0.25">
      <c r="A350" s="54" t="s">
        <v>563</v>
      </c>
      <c r="B350" s="54" t="s">
        <v>564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562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25</v>
      </c>
      <c r="Y351" s="779">
        <f>IFERROR(Y349/H349,"0")+IFERROR(Y350/H350,"0")</f>
        <v>25</v>
      </c>
      <c r="Z351" s="779">
        <f>IFERROR(IF(Z349="",0,Z349),"0")+IFERROR(IF(Z350="",0,Z350),"0")</f>
        <v>0.1255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52.5</v>
      </c>
      <c r="Y352" s="779">
        <f>IFERROR(SUM(Y349:Y350),"0")</f>
        <v>52.5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565</v>
      </c>
      <c r="B354" s="54" t="s">
        <v>566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567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568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569</v>
      </c>
      <c r="B359" s="54" t="s">
        <v>570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572</v>
      </c>
      <c r="B361" s="54" t="s">
        <v>575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576</v>
      </c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577</v>
      </c>
      <c r="AG361" s="64"/>
      <c r="AJ361" s="68" t="s">
        <v>578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571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4301011859</v>
      </c>
      <c r="D366" s="784">
        <v>4680115885608</v>
      </c>
      <c r="E366" s="785"/>
      <c r="F366" s="776">
        <v>0.4</v>
      </c>
      <c r="G366" s="32">
        <v>10</v>
      </c>
      <c r="H366" s="776">
        <v>4</v>
      </c>
      <c r="I366" s="776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592</v>
      </c>
      <c r="B367" s="54" t="s">
        <v>593</v>
      </c>
      <c r="C367" s="31">
        <v>4301011323</v>
      </c>
      <c r="D367" s="784">
        <v>4607091386011</v>
      </c>
      <c r="E367" s="785"/>
      <c r="F367" s="776">
        <v>0.5</v>
      </c>
      <c r="G367" s="32">
        <v>10</v>
      </c>
      <c r="H367" s="776">
        <v>5</v>
      </c>
      <c r="I367" s="776">
        <v>5.21</v>
      </c>
      <c r="J367" s="32">
        <v>132</v>
      </c>
      <c r="K367" s="32" t="s">
        <v>76</v>
      </c>
      <c r="L367" s="32"/>
      <c r="M367" s="33" t="s">
        <v>77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594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220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20</v>
      </c>
      <c r="Y387" s="778">
        <f>IFERROR(IF(X387="",0,CEILING((X387/$H387),1)*$H387),"")</f>
        <v>25.200000000000003</v>
      </c>
      <c r="Z387" s="36">
        <f>IFERROR(IF(Y387=0,"",ROUNDUP(Y387/H387,0)*0.02175),"")</f>
        <v>6.5250000000000002E-2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21.342857142857142</v>
      </c>
      <c r="BN387" s="64">
        <f>IFERROR(Y387*I387/H387,"0")</f>
        <v>26.892000000000003</v>
      </c>
      <c r="BO387" s="64">
        <f>IFERROR(1/J387*(X387/H387),"0")</f>
        <v>4.2517006802721087E-2</v>
      </c>
      <c r="BP387" s="64">
        <f>IFERROR(1/J387*(Y387/H387),"0")</f>
        <v>5.3571428571428568E-2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150</v>
      </c>
      <c r="Y388" s="778">
        <f>IFERROR(IF(X388="",0,CEILING((X388/$H388),1)*$H388),"")</f>
        <v>156</v>
      </c>
      <c r="Z388" s="36">
        <f>IFERROR(IF(Y388=0,"",ROUNDUP(Y388/H388,0)*0.02175),"")</f>
        <v>0.43499999999999994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160.84615384615387</v>
      </c>
      <c r="BN388" s="64">
        <f>IFERROR(Y388*I388/H388,"0")</f>
        <v>167.28000000000003</v>
      </c>
      <c r="BO388" s="64">
        <f>IFERROR(1/J388*(X388/H388),"0")</f>
        <v>0.34340659340659335</v>
      </c>
      <c r="BP388" s="64">
        <f>IFERROR(1/J388*(Y388/H388),"0")</f>
        <v>0.3571428571428571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21.61172161172161</v>
      </c>
      <c r="Y390" s="779">
        <f>IFERROR(Y387/H387,"0")+IFERROR(Y388/H388,"0")+IFERROR(Y389/H389,"0")</f>
        <v>23</v>
      </c>
      <c r="Z390" s="779">
        <f>IFERROR(IF(Z387="",0,Z387),"0")+IFERROR(IF(Z388="",0,Z388),"0")+IFERROR(IF(Z389="",0,Z389),"0")</f>
        <v>0.50024999999999997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170</v>
      </c>
      <c r="Y391" s="779">
        <f>IFERROR(SUM(Y387:Y389),"0")</f>
        <v>181.2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189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189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189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12</v>
      </c>
      <c r="Y407" s="778">
        <f>IFERROR(IF(X407="",0,CEILING((X407/$H407),1)*$H407),"")</f>
        <v>12.6</v>
      </c>
      <c r="Z407" s="36">
        <f>IFERROR(IF(Y407=0,"",ROUNDUP(Y407/H407,0)*0.00753),"")</f>
        <v>5.271E-2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13.653333333333332</v>
      </c>
      <c r="BN407" s="64">
        <f>IFERROR(Y407*I407/H407,"0")</f>
        <v>14.336</v>
      </c>
      <c r="BO407" s="64">
        <f>IFERROR(1/J407*(X407/H407),"0")</f>
        <v>4.2735042735042729E-2</v>
      </c>
      <c r="BP407" s="64">
        <f>IFERROR(1/J407*(Y407/H407),"0")</f>
        <v>4.4871794871794872E-2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6.6666666666666661</v>
      </c>
      <c r="Y408" s="779">
        <f>IFERROR(Y407/H407,"0")</f>
        <v>7</v>
      </c>
      <c r="Z408" s="779">
        <f>IFERROR(IF(Z407="",0,Z407),"0")</f>
        <v>5.271E-2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12</v>
      </c>
      <c r="Y409" s="779">
        <f>IFERROR(SUM(Y407:Y407),"0")</f>
        <v>12.6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140</v>
      </c>
      <c r="Y412" s="778">
        <f>IFERROR(IF(X412="",0,CEILING((X412/$H412),1)*$H412),"")</f>
        <v>140.70000000000002</v>
      </c>
      <c r="Z412" s="36">
        <f>IFERROR(IF(Y412=0,"",ROUNDUP(Y412/H412,0)*0.00753),"")</f>
        <v>0.50451000000000001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158.13333333333333</v>
      </c>
      <c r="BN412" s="64">
        <f>IFERROR(Y412*I412/H412,"0")</f>
        <v>158.92400000000001</v>
      </c>
      <c r="BO412" s="64">
        <f>IFERROR(1/J412*(X412/H412),"0")</f>
        <v>0.42735042735042728</v>
      </c>
      <c r="BP412" s="64">
        <f>IFERROR(1/J412*(Y412/H412),"0")</f>
        <v>0.42948717948717946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140</v>
      </c>
      <c r="Y413" s="778">
        <f>IFERROR(IF(X413="",0,CEILING((X413/$H413),1)*$H413),"")</f>
        <v>140.70000000000002</v>
      </c>
      <c r="Z413" s="36">
        <f>IFERROR(IF(Y413=0,"",ROUNDUP(Y413/H413,0)*0.00753),"")</f>
        <v>0.50451000000000001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157.33333333333331</v>
      </c>
      <c r="BN413" s="64">
        <f>IFERROR(Y413*I413/H413,"0")</f>
        <v>158.12</v>
      </c>
      <c r="BO413" s="64">
        <f>IFERROR(1/J413*(X413/H413),"0")</f>
        <v>0.42735042735042728</v>
      </c>
      <c r="BP413" s="64">
        <f>IFERROR(1/J413*(Y413/H413),"0")</f>
        <v>0.42948717948717946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133.33333333333331</v>
      </c>
      <c r="Y414" s="779">
        <f>IFERROR(Y411/H411,"0")+IFERROR(Y412/H412,"0")+IFERROR(Y413/H413,"0")</f>
        <v>134</v>
      </c>
      <c r="Z414" s="779">
        <f>IFERROR(IF(Z411="",0,Z411),"0")+IFERROR(IF(Z412="",0,Z412),"0")+IFERROR(IF(Z413="",0,Z413),"0")</f>
        <v>1.00902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280</v>
      </c>
      <c r="Y415" s="779">
        <f>IFERROR(SUM(Y411:Y413),"0")</f>
        <v>281.40000000000003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4301011869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 t="s">
        <v>137</v>
      </c>
      <c r="M419" s="33" t="s">
        <v>68</v>
      </c>
      <c r="N419" s="33"/>
      <c r="O419" s="32">
        <v>60</v>
      </c>
      <c r="P419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300</v>
      </c>
      <c r="Y419" s="778">
        <f t="shared" ref="Y419:Y429" si="82">IFERROR(IF(X419="",0,CEILING((X419/$H419),1)*$H419),"")</f>
        <v>300</v>
      </c>
      <c r="Z419" s="36">
        <f>IFERROR(IF(Y419=0,"",ROUNDUP(Y419/H419,0)*0.02175),"")</f>
        <v>0.43499999999999994</v>
      </c>
      <c r="AA419" s="56"/>
      <c r="AB419" s="57"/>
      <c r="AC419" s="493" t="s">
        <v>671</v>
      </c>
      <c r="AG419" s="64"/>
      <c r="AJ419" s="68" t="s">
        <v>138</v>
      </c>
      <c r="AK419" s="68">
        <v>720</v>
      </c>
      <c r="BB419" s="494" t="s">
        <v>1</v>
      </c>
      <c r="BM419" s="64">
        <f t="shared" ref="BM419:BM429" si="83">IFERROR(X419*I419/H419,"0")</f>
        <v>309.60000000000002</v>
      </c>
      <c r="BN419" s="64">
        <f t="shared" ref="BN419:BN429" si="84">IFERROR(Y419*I419/H419,"0")</f>
        <v>309.60000000000002</v>
      </c>
      <c r="BO419" s="64">
        <f t="shared" ref="BO419:BO429" si="85">IFERROR(1/J419*(X419/H419),"0")</f>
        <v>0.41666666666666663</v>
      </c>
      <c r="BP419" s="64">
        <f t="shared" ref="BP419:BP429" si="86">IFERROR(1/J419*(Y419/H419),"0")</f>
        <v>0.41666666666666663</v>
      </c>
    </row>
    <row r="420" spans="1:68" ht="27" customHeight="1" x14ac:dyDescent="0.25">
      <c r="A420" s="54" t="s">
        <v>669</v>
      </c>
      <c r="B420" s="54" t="s">
        <v>672</v>
      </c>
      <c r="C420" s="31">
        <v>4301011946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/>
      <c r="M420" s="33" t="s">
        <v>155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4301011870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 t="s">
        <v>137</v>
      </c>
      <c r="M421" s="33" t="s">
        <v>68</v>
      </c>
      <c r="N421" s="33"/>
      <c r="O421" s="32">
        <v>60</v>
      </c>
      <c r="P421" s="11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200</v>
      </c>
      <c r="Y421" s="778">
        <f t="shared" si="82"/>
        <v>210</v>
      </c>
      <c r="Z421" s="36">
        <f>IFERROR(IF(Y421=0,"",ROUNDUP(Y421/H421,0)*0.02175),"")</f>
        <v>0.30449999999999999</v>
      </c>
      <c r="AA421" s="56"/>
      <c r="AB421" s="57"/>
      <c r="AC421" s="497" t="s">
        <v>676</v>
      </c>
      <c r="AG421" s="64"/>
      <c r="AJ421" s="68" t="s">
        <v>138</v>
      </c>
      <c r="AK421" s="68">
        <v>720</v>
      </c>
      <c r="BB421" s="498" t="s">
        <v>1</v>
      </c>
      <c r="BM421" s="64">
        <f t="shared" si="83"/>
        <v>206.4</v>
      </c>
      <c r="BN421" s="64">
        <f t="shared" si="84"/>
        <v>216.72</v>
      </c>
      <c r="BO421" s="64">
        <f t="shared" si="85"/>
        <v>0.27777777777777779</v>
      </c>
      <c r="BP421" s="64">
        <f t="shared" si="86"/>
        <v>0.29166666666666663</v>
      </c>
    </row>
    <row r="422" spans="1:68" ht="27" customHeight="1" x14ac:dyDescent="0.25">
      <c r="A422" s="54" t="s">
        <v>674</v>
      </c>
      <c r="B422" s="54" t="s">
        <v>677</v>
      </c>
      <c r="C422" s="31">
        <v>4301011947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/>
      <c r="M422" s="33" t="s">
        <v>155</v>
      </c>
      <c r="N422" s="33"/>
      <c r="O422" s="32">
        <v>60</v>
      </c>
      <c r="P422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673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4301011867</v>
      </c>
      <c r="D423" s="784">
        <v>4680115884830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 t="s">
        <v>137</v>
      </c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400</v>
      </c>
      <c r="Y423" s="778">
        <f t="shared" si="82"/>
        <v>405</v>
      </c>
      <c r="Z423" s="36">
        <f>IFERROR(IF(Y423=0,"",ROUNDUP(Y423/H423,0)*0.02175),"")</f>
        <v>0.58724999999999994</v>
      </c>
      <c r="AA423" s="56"/>
      <c r="AB423" s="57"/>
      <c r="AC423" s="501" t="s">
        <v>680</v>
      </c>
      <c r="AG423" s="64"/>
      <c r="AJ423" s="68" t="s">
        <v>138</v>
      </c>
      <c r="AK423" s="68">
        <v>720</v>
      </c>
      <c r="BB423" s="502" t="s">
        <v>1</v>
      </c>
      <c r="BM423" s="64">
        <f t="shared" si="83"/>
        <v>412.8</v>
      </c>
      <c r="BN423" s="64">
        <f t="shared" si="84"/>
        <v>417.96000000000004</v>
      </c>
      <c r="BO423" s="64">
        <f t="shared" si="85"/>
        <v>0.55555555555555558</v>
      </c>
      <c r="BP423" s="64">
        <f t="shared" si="86"/>
        <v>0.5625</v>
      </c>
    </row>
    <row r="424" spans="1:68" ht="27" customHeight="1" x14ac:dyDescent="0.25">
      <c r="A424" s="54" t="s">
        <v>678</v>
      </c>
      <c r="B424" s="54" t="s">
        <v>681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673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4301011339</v>
      </c>
      <c r="D425" s="784">
        <v>4607091383997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300</v>
      </c>
      <c r="Y425" s="778">
        <f t="shared" si="82"/>
        <v>300</v>
      </c>
      <c r="Z425" s="36">
        <f>IFERROR(IF(Y425=0,"",ROUNDUP(Y425/H425,0)*0.02175),"")</f>
        <v>0.43499999999999994</v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309.60000000000002</v>
      </c>
      <c r="BN425" s="64">
        <f t="shared" si="84"/>
        <v>309.60000000000002</v>
      </c>
      <c r="BO425" s="64">
        <f t="shared" si="85"/>
        <v>0.41666666666666663</v>
      </c>
      <c r="BP425" s="64">
        <f t="shared" si="86"/>
        <v>0.41666666666666663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676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10</v>
      </c>
      <c r="Y429" s="778">
        <f t="shared" si="82"/>
        <v>10</v>
      </c>
      <c r="Z429" s="36">
        <f>IFERROR(IF(Y429=0,"",ROUNDUP(Y429/H429,0)*0.00902),"")</f>
        <v>1.804E-2</v>
      </c>
      <c r="AA429" s="56"/>
      <c r="AB429" s="57"/>
      <c r="AC429" s="513" t="s">
        <v>680</v>
      </c>
      <c r="AG429" s="64"/>
      <c r="AJ429" s="68"/>
      <c r="AK429" s="68">
        <v>0</v>
      </c>
      <c r="BB429" s="514" t="s">
        <v>1</v>
      </c>
      <c r="BM429" s="64">
        <f t="shared" si="83"/>
        <v>10.42</v>
      </c>
      <c r="BN429" s="64">
        <f t="shared" si="84"/>
        <v>10.42</v>
      </c>
      <c r="BO429" s="64">
        <f t="shared" si="85"/>
        <v>1.5151515151515152E-2</v>
      </c>
      <c r="BP429" s="64">
        <f t="shared" si="86"/>
        <v>1.5151515151515152E-2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82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83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1.7797899999999998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1210</v>
      </c>
      <c r="Y431" s="779">
        <f>IFERROR(SUM(Y419:Y429),"0")</f>
        <v>1225</v>
      </c>
      <c r="Z431" s="37"/>
      <c r="AA431" s="780"/>
      <c r="AB431" s="780"/>
      <c r="AC431" s="780"/>
    </row>
    <row r="432" spans="1:68" ht="14.25" customHeight="1" x14ac:dyDescent="0.25">
      <c r="A432" s="793" t="s">
        <v>178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100</v>
      </c>
      <c r="Y433" s="778">
        <f>IFERROR(IF(X433="",0,CEILING((X433/$H433),1)*$H433),"")</f>
        <v>105</v>
      </c>
      <c r="Z433" s="36">
        <f>IFERROR(IF(Y433=0,"",ROUNDUP(Y433/H433,0)*0.02175),"")</f>
        <v>0.15225</v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103.2</v>
      </c>
      <c r="BN433" s="64">
        <f>IFERROR(Y433*I433/H433,"0")</f>
        <v>108.36</v>
      </c>
      <c r="BO433" s="64">
        <f>IFERROR(1/J433*(X433/H433),"0")</f>
        <v>0.1388888888888889</v>
      </c>
      <c r="BP433" s="64">
        <f>IFERROR(1/J433*(Y433/H433),"0")</f>
        <v>0.14583333333333331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6.666666666666667</v>
      </c>
      <c r="Y435" s="779">
        <f>IFERROR(Y433/H433,"0")+IFERROR(Y434/H434,"0")</f>
        <v>7</v>
      </c>
      <c r="Z435" s="779">
        <f>IFERROR(IF(Z433="",0,Z433),"0")+IFERROR(IF(Z434="",0,Z434),"0")</f>
        <v>0.15225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100</v>
      </c>
      <c r="Y436" s="779">
        <f>IFERROR(SUM(Y433:Y434),"0")</f>
        <v>105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10</v>
      </c>
      <c r="Y440" s="778">
        <f>IFERROR(IF(X440="",0,CEILING((X440/$H440),1)*$H440),"")</f>
        <v>15.6</v>
      </c>
      <c r="Z440" s="36">
        <f>IFERROR(IF(Y440=0,"",ROUNDUP(Y440/H440,0)*0.02175),"")</f>
        <v>4.3499999999999997E-2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10.723076923076926</v>
      </c>
      <c r="BN440" s="64">
        <f>IFERROR(Y440*I440/H440,"0")</f>
        <v>16.728000000000002</v>
      </c>
      <c r="BO440" s="64">
        <f>IFERROR(1/J440*(X440/H440),"0")</f>
        <v>2.2893772893772896E-2</v>
      </c>
      <c r="BP440" s="64">
        <f>IFERROR(1/J440*(Y440/H440),"0")</f>
        <v>3.5714285714285712E-2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1.2820512820512822</v>
      </c>
      <c r="Y442" s="779">
        <f>IFERROR(Y438/H438,"0")+IFERROR(Y439/H439,"0")+IFERROR(Y440/H440,"0")+IFERROR(Y441/H441,"0")</f>
        <v>2</v>
      </c>
      <c r="Z442" s="779">
        <f>IFERROR(IF(Z438="",0,Z438),"0")+IFERROR(IF(Z439="",0,Z439),"0")+IFERROR(IF(Z440="",0,Z440),"0")+IFERROR(IF(Z441="",0,Z441),"0")</f>
        <v>4.3499999999999997E-2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10</v>
      </c>
      <c r="Y443" s="779">
        <f>IFERROR(SUM(Y438:Y441),"0")</f>
        <v>15.6</v>
      </c>
      <c r="Z443" s="37"/>
      <c r="AA443" s="780"/>
      <c r="AB443" s="780"/>
      <c r="AC443" s="780"/>
    </row>
    <row r="444" spans="1:68" ht="14.25" customHeight="1" x14ac:dyDescent="0.25">
      <c r="A444" s="793" t="s">
        <v>220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20</v>
      </c>
      <c r="Y445" s="778">
        <f>IFERROR(IF(X445="",0,CEILING((X445/$H445),1)*$H445),"")</f>
        <v>23.4</v>
      </c>
      <c r="Z445" s="36">
        <f>IFERROR(IF(Y445=0,"",ROUNDUP(Y445/H445,0)*0.02175),"")</f>
        <v>6.5250000000000002E-2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21.446153846153852</v>
      </c>
      <c r="BN445" s="64">
        <f>IFERROR(Y445*I445/H445,"0")</f>
        <v>25.092000000000002</v>
      </c>
      <c r="BO445" s="64">
        <f>IFERROR(1/J445*(X445/H445),"0")</f>
        <v>4.5787545787545791E-2</v>
      </c>
      <c r="BP445" s="64">
        <f>IFERROR(1/J445*(Y445/H445),"0")</f>
        <v>5.3571428571428568E-2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2.5641025641025643</v>
      </c>
      <c r="Y448" s="779">
        <f>IFERROR(Y445/H445,"0")+IFERROR(Y446/H446,"0")+IFERROR(Y447/H447,"0")</f>
        <v>3</v>
      </c>
      <c r="Z448" s="779">
        <f>IFERROR(IF(Z445="",0,Z445),"0")+IFERROR(IF(Z446="",0,Z446),"0")+IFERROR(IF(Z447="",0,Z447),"0")</f>
        <v>6.5250000000000002E-2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20</v>
      </c>
      <c r="Y449" s="779">
        <f>IFERROR(SUM(Y445:Y447),"0")</f>
        <v>23.4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4301011874</v>
      </c>
      <c r="D456" s="784">
        <v>4680115884892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4301011312</v>
      </c>
      <c r="D457" s="784">
        <v>4607091384192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20</v>
      </c>
      <c r="Y458" s="778">
        <f t="shared" si="87"/>
        <v>24</v>
      </c>
      <c r="Z458" s="36">
        <f t="shared" si="88"/>
        <v>4.3499999999999997E-2</v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20.8</v>
      </c>
      <c r="BN458" s="64">
        <f t="shared" si="90"/>
        <v>24.959999999999997</v>
      </c>
      <c r="BO458" s="64">
        <f t="shared" si="91"/>
        <v>2.976190476190476E-2</v>
      </c>
      <c r="BP458" s="64">
        <f t="shared" si="92"/>
        <v>3.5714285714285712E-2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1.6666666666666667</v>
      </c>
      <c r="Y460" s="779">
        <f>IFERROR(Y452/H452,"0")+IFERROR(Y453/H453,"0")+IFERROR(Y454/H454,"0")+IFERROR(Y455/H455,"0")+IFERROR(Y456/H456,"0")+IFERROR(Y457/H457,"0")+IFERROR(Y458/H458,"0")+IFERROR(Y459/H459,"0")</f>
        <v>2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4.3499999999999997E-2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20</v>
      </c>
      <c r="Y461" s="779">
        <f>IFERROR(SUM(Y452:Y459),"0")</f>
        <v>24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10</v>
      </c>
      <c r="Y468" s="778">
        <f t="shared" ref="Y468:Y474" si="93">IFERROR(IF(X468="",0,CEILING((X468/$H468),1)*$H468),"")</f>
        <v>15.6</v>
      </c>
      <c r="Z468" s="36">
        <f>IFERROR(IF(Y468=0,"",ROUNDUP(Y468/H468,0)*0.02175),"")</f>
        <v>4.3499999999999997E-2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10.723076923076926</v>
      </c>
      <c r="BN468" s="64">
        <f t="shared" ref="BN468:BN474" si="95">IFERROR(Y468*I468/H468,"0")</f>
        <v>16.728000000000002</v>
      </c>
      <c r="BO468" s="64">
        <f t="shared" ref="BO468:BO474" si="96">IFERROR(1/J468*(X468/H468),"0")</f>
        <v>2.2893772893772896E-2</v>
      </c>
      <c r="BP468" s="64">
        <f t="shared" ref="BP468:BP474" si="97">IFERROR(1/J468*(Y468/H468),"0")</f>
        <v>3.5714285714285712E-2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1.2820512820512822</v>
      </c>
      <c r="Y475" s="779">
        <f>IFERROR(Y468/H468,"0")+IFERROR(Y469/H469,"0")+IFERROR(Y470/H470,"0")+IFERROR(Y471/H471,"0")+IFERROR(Y472/H472,"0")+IFERROR(Y473/H473,"0")+IFERROR(Y474/H474,"0")</f>
        <v>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4.3499999999999997E-2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10</v>
      </c>
      <c r="Y476" s="779">
        <f>IFERROR(SUM(Y468:Y474),"0")</f>
        <v>15.6</v>
      </c>
      <c r="Z476" s="37"/>
      <c r="AA476" s="780"/>
      <c r="AB476" s="780"/>
      <c r="AC476" s="780"/>
    </row>
    <row r="477" spans="1:68" ht="14.25" customHeight="1" x14ac:dyDescent="0.25">
      <c r="A477" s="793" t="s">
        <v>220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20</v>
      </c>
      <c r="Y492" s="778">
        <f t="shared" si="98"/>
        <v>21</v>
      </c>
      <c r="Z492" s="36">
        <f>IFERROR(IF(Y492=0,"",ROUNDUP(Y492/H492,0)*0.00753),"")</f>
        <v>3.7650000000000003E-2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21.095238095238091</v>
      </c>
      <c r="BN492" s="64">
        <f t="shared" si="100"/>
        <v>22.15</v>
      </c>
      <c r="BO492" s="64">
        <f t="shared" si="101"/>
        <v>3.0525030525030524E-2</v>
      </c>
      <c r="BP492" s="64">
        <f t="shared" si="102"/>
        <v>3.2051282051282048E-2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17.5</v>
      </c>
      <c r="Y495" s="778">
        <f t="shared" si="98"/>
        <v>18.900000000000002</v>
      </c>
      <c r="Z495" s="36">
        <f t="shared" si="103"/>
        <v>4.5179999999999998E-2</v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18.583333333333332</v>
      </c>
      <c r="BN495" s="64">
        <f t="shared" si="100"/>
        <v>20.07</v>
      </c>
      <c r="BO495" s="64">
        <f t="shared" si="101"/>
        <v>3.5612535612535613E-2</v>
      </c>
      <c r="BP495" s="64">
        <f t="shared" si="102"/>
        <v>3.8461538461538464E-2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17.5</v>
      </c>
      <c r="Y499" s="778">
        <f t="shared" si="98"/>
        <v>18.900000000000002</v>
      </c>
      <c r="Z499" s="36">
        <f t="shared" si="103"/>
        <v>4.5179999999999998E-2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18.583333333333332</v>
      </c>
      <c r="BN499" s="64">
        <f t="shared" si="100"/>
        <v>20.07</v>
      </c>
      <c r="BO499" s="64">
        <f t="shared" si="101"/>
        <v>3.5612535612535613E-2</v>
      </c>
      <c r="BP499" s="64">
        <f t="shared" si="102"/>
        <v>3.8461538461538464E-2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28</v>
      </c>
      <c r="Y503" s="778">
        <f t="shared" si="98"/>
        <v>29.400000000000002</v>
      </c>
      <c r="Z503" s="36">
        <f t="shared" si="103"/>
        <v>7.0280000000000009E-2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29.733333333333331</v>
      </c>
      <c r="BN503" s="64">
        <f t="shared" si="100"/>
        <v>31.22</v>
      </c>
      <c r="BO503" s="64">
        <f t="shared" si="101"/>
        <v>5.6980056980056981E-2</v>
      </c>
      <c r="BP503" s="64">
        <f t="shared" si="102"/>
        <v>5.9829059829059839E-2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34.761904761904759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37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0.19829000000000002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83</v>
      </c>
      <c r="Y508" s="779">
        <f>IFERROR(SUM(Y489:Y506),"0")</f>
        <v>88.200000000000017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178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10</v>
      </c>
      <c r="Y525" s="778">
        <f>IFERROR(IF(X525="",0,CEILING((X525/$H525),1)*$H525),"")</f>
        <v>12.600000000000001</v>
      </c>
      <c r="Z525" s="36">
        <f>IFERROR(IF(Y525=0,"",ROUNDUP(Y525/H525,0)*0.00753),"")</f>
        <v>2.2589999999999999E-2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10.547619047619046</v>
      </c>
      <c r="BN525" s="64">
        <f>IFERROR(Y525*I525/H525,"0")</f>
        <v>13.290000000000001</v>
      </c>
      <c r="BO525" s="64">
        <f>IFERROR(1/J525*(X525/H525),"0")</f>
        <v>1.5262515262515262E-2</v>
      </c>
      <c r="BP525" s="64">
        <f>IFERROR(1/J525*(Y525/H525),"0")</f>
        <v>1.9230769230769232E-2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7</v>
      </c>
      <c r="Y529" s="778">
        <f>IFERROR(IF(X529="",0,CEILING((X529/$H529),1)*$H529),"")</f>
        <v>8.4</v>
      </c>
      <c r="Z529" s="36">
        <f>IFERROR(IF(Y529=0,"",ROUNDUP(Y529/H529,0)*0.00502),"")</f>
        <v>2.0080000000000001E-2</v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7.4333333333333327</v>
      </c>
      <c r="BN529" s="64">
        <f>IFERROR(Y529*I529/H529,"0")</f>
        <v>8.92</v>
      </c>
      <c r="BO529" s="64">
        <f>IFERROR(1/J529*(X529/H529),"0")</f>
        <v>1.4245014245014245E-2</v>
      </c>
      <c r="BP529" s="64">
        <f>IFERROR(1/J529*(Y529/H529),"0")</f>
        <v>1.7094017094017096E-2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5.7142857142857135</v>
      </c>
      <c r="Y530" s="779">
        <f>IFERROR(Y525/H525,"0")+IFERROR(Y526/H526,"0")+IFERROR(Y527/H527,"0")+IFERROR(Y528/H528,"0")+IFERROR(Y529/H529,"0")</f>
        <v>7</v>
      </c>
      <c r="Z530" s="779">
        <f>IFERROR(IF(Z525="",0,Z525),"0")+IFERROR(IF(Z526="",0,Z526),"0")+IFERROR(IF(Z527="",0,Z527),"0")+IFERROR(IF(Z528="",0,Z528),"0")+IFERROR(IF(Z529="",0,Z529),"0")</f>
        <v>4.267E-2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17</v>
      </c>
      <c r="Y531" s="779">
        <f>IFERROR(SUM(Y525:Y529),"0")</f>
        <v>21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1.8</v>
      </c>
      <c r="Y533" s="778">
        <f>IFERROR(IF(X533="",0,CEILING((X533/$H533),1)*$H533),"")</f>
        <v>2.4</v>
      </c>
      <c r="Z533" s="36">
        <f>IFERROR(IF(Y533=0,"",ROUNDUP(Y533/H533,0)*0.00627),"")</f>
        <v>1.2540000000000001E-2</v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2.7</v>
      </c>
      <c r="BN533" s="64">
        <f>IFERROR(Y533*I533/H533,"0")</f>
        <v>3.6000000000000005</v>
      </c>
      <c r="BO533" s="64">
        <f>IFERROR(1/J533*(X533/H533),"0")</f>
        <v>7.4999999999999997E-3</v>
      </c>
      <c r="BP533" s="64">
        <f>IFERROR(1/J533*(Y533/H533),"0")</f>
        <v>0.01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1.5</v>
      </c>
      <c r="Y534" s="779">
        <f>IFERROR(Y533/H533,"0")</f>
        <v>2</v>
      </c>
      <c r="Z534" s="779">
        <f>IFERROR(IF(Z533="",0,Z533),"0")</f>
        <v>1.2540000000000001E-2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1.8</v>
      </c>
      <c r="Y535" s="779">
        <f>IFERROR(SUM(Y533:Y533),"0")</f>
        <v>2.4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4</v>
      </c>
      <c r="Y544" s="778">
        <f>IFERROR(IF(X544="",0,CEILING((X544/$H544),1)*$H544),"")</f>
        <v>4.8</v>
      </c>
      <c r="Z544" s="36">
        <f>IFERROR(IF(Y544=0,"",ROUNDUP(Y544/H544,0)*0.00502),"")</f>
        <v>2.0080000000000001E-2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6.7333333333333334</v>
      </c>
      <c r="BN544" s="64">
        <f>IFERROR(Y544*I544/H544,"0")</f>
        <v>8.08</v>
      </c>
      <c r="BO544" s="64">
        <f>IFERROR(1/J544*(X544/H544),"0")</f>
        <v>1.4245014245014247E-2</v>
      </c>
      <c r="BP544" s="64">
        <f>IFERROR(1/J544*(Y544/H544),"0")</f>
        <v>1.7094017094017096E-2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3.3333333333333335</v>
      </c>
      <c r="Y546" s="779">
        <f>IFERROR(Y542/H542,"0")+IFERROR(Y543/H543,"0")+IFERROR(Y544/H544,"0")+IFERROR(Y545/H545,"0")</f>
        <v>4</v>
      </c>
      <c r="Z546" s="779">
        <f>IFERROR(IF(Z542="",0,Z542),"0")+IFERROR(IF(Z543="",0,Z543),"0")+IFERROR(IF(Z544="",0,Z544),"0")+IFERROR(IF(Z545="",0,Z545),"0")</f>
        <v>2.0080000000000001E-2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4</v>
      </c>
      <c r="Y547" s="779">
        <f>IFERROR(SUM(Y542:Y545),"0")</f>
        <v>4.8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30</v>
      </c>
      <c r="Y556" s="778">
        <f t="shared" ref="Y556:Y566" si="104">IFERROR(IF(X556="",0,CEILING((X556/$H556),1)*$H556),"")</f>
        <v>31.68</v>
      </c>
      <c r="Z556" s="36">
        <f t="shared" ref="Z556:Z561" si="105">IFERROR(IF(Y556=0,"",ROUNDUP(Y556/H556,0)*0.01196),"")</f>
        <v>7.1760000000000004E-2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32.04545454545454</v>
      </c>
      <c r="BN556" s="64">
        <f t="shared" ref="BN556:BN566" si="107">IFERROR(Y556*I556/H556,"0")</f>
        <v>33.839999999999996</v>
      </c>
      <c r="BO556" s="64">
        <f t="shared" ref="BO556:BO566" si="108">IFERROR(1/J556*(X556/H556),"0")</f>
        <v>5.4632867132867136E-2</v>
      </c>
      <c r="BP556" s="64">
        <f t="shared" ref="BP556:BP566" si="109">IFERROR(1/J556*(Y556/H556),"0")</f>
        <v>5.7692307692307696E-2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50</v>
      </c>
      <c r="Y559" s="778">
        <f t="shared" si="104"/>
        <v>52.800000000000004</v>
      </c>
      <c r="Z559" s="36">
        <f t="shared" si="105"/>
        <v>0.1196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53.409090909090907</v>
      </c>
      <c r="BN559" s="64">
        <f t="shared" si="107"/>
        <v>56.400000000000006</v>
      </c>
      <c r="BO559" s="64">
        <f t="shared" si="108"/>
        <v>9.1054778554778545E-2</v>
      </c>
      <c r="BP559" s="64">
        <f t="shared" si="109"/>
        <v>9.6153846153846159E-2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30</v>
      </c>
      <c r="Y561" s="778">
        <f t="shared" si="104"/>
        <v>31.68</v>
      </c>
      <c r="Z561" s="36">
        <f t="shared" si="105"/>
        <v>7.1760000000000004E-2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32.04545454545454</v>
      </c>
      <c r="BN561" s="64">
        <f t="shared" si="107"/>
        <v>33.839999999999996</v>
      </c>
      <c r="BO561" s="64">
        <f t="shared" si="108"/>
        <v>5.4632867132867136E-2</v>
      </c>
      <c r="BP561" s="64">
        <f t="shared" si="109"/>
        <v>5.7692307692307696E-2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36</v>
      </c>
      <c r="Y562" s="778">
        <f t="shared" si="104"/>
        <v>36</v>
      </c>
      <c r="Z562" s="36">
        <f>IFERROR(IF(Y562=0,"",ROUNDUP(Y562/H562,0)*0.00902),"")</f>
        <v>9.0200000000000002E-2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38.1</v>
      </c>
      <c r="BN562" s="64">
        <f t="shared" si="107"/>
        <v>38.1</v>
      </c>
      <c r="BO562" s="64">
        <f t="shared" si="108"/>
        <v>7.575757575757576E-2</v>
      </c>
      <c r="BP562" s="64">
        <f t="shared" si="109"/>
        <v>7.575757575757576E-2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54</v>
      </c>
      <c r="Y565" s="778">
        <f t="shared" si="104"/>
        <v>54</v>
      </c>
      <c r="Z565" s="36">
        <f>IFERROR(IF(Y565=0,"",ROUNDUP(Y565/H565,0)*0.00902),"")</f>
        <v>0.1353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57.15</v>
      </c>
      <c r="BN565" s="64">
        <f t="shared" si="107"/>
        <v>57.15</v>
      </c>
      <c r="BO565" s="64">
        <f t="shared" si="108"/>
        <v>0.11363636363636365</v>
      </c>
      <c r="BP565" s="64">
        <f t="shared" si="109"/>
        <v>0.11363636363636365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45.833333333333329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47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0.48862000000000005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200</v>
      </c>
      <c r="Y568" s="779">
        <f>IFERROR(SUM(Y556:Y566),"0")</f>
        <v>206.16</v>
      </c>
      <c r="Z568" s="37"/>
      <c r="AA568" s="780"/>
      <c r="AB568" s="780"/>
      <c r="AC568" s="780"/>
    </row>
    <row r="569" spans="1:68" ht="14.25" customHeight="1" x14ac:dyDescent="0.25">
      <c r="A569" s="793" t="s">
        <v>178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40</v>
      </c>
      <c r="Y570" s="778">
        <f>IFERROR(IF(X570="",0,CEILING((X570/$H570),1)*$H570),"")</f>
        <v>42.24</v>
      </c>
      <c r="Z570" s="36">
        <f>IFERROR(IF(Y570=0,"",ROUNDUP(Y570/H570,0)*0.01196),"")</f>
        <v>9.5680000000000001E-2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42.727272727272727</v>
      </c>
      <c r="BN570" s="64">
        <f>IFERROR(Y570*I570/H570,"0")</f>
        <v>45.12</v>
      </c>
      <c r="BO570" s="64">
        <f>IFERROR(1/J570*(X570/H570),"0")</f>
        <v>7.2843822843822847E-2</v>
      </c>
      <c r="BP570" s="64">
        <f>IFERROR(1/J570*(Y570/H570),"0")</f>
        <v>7.6923076923076927E-2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7.5757575757575752</v>
      </c>
      <c r="Y573" s="779">
        <f>IFERROR(Y570/H570,"0")+IFERROR(Y571/H571,"0")+IFERROR(Y572/H572,"0")</f>
        <v>8</v>
      </c>
      <c r="Z573" s="779">
        <f>IFERROR(IF(Z570="",0,Z570),"0")+IFERROR(IF(Z571="",0,Z571),"0")+IFERROR(IF(Z572="",0,Z572),"0")</f>
        <v>9.5680000000000001E-2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40</v>
      </c>
      <c r="Y574" s="779">
        <f>IFERROR(SUM(Y570:Y572),"0")</f>
        <v>42.24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20</v>
      </c>
      <c r="Y576" s="778">
        <f t="shared" ref="Y576:Y584" si="110">IFERROR(IF(X576="",0,CEILING((X576/$H576),1)*$H576),"")</f>
        <v>21.12</v>
      </c>
      <c r="Z576" s="36">
        <f>IFERROR(IF(Y576=0,"",ROUNDUP(Y576/H576,0)*0.01196),"")</f>
        <v>4.7840000000000001E-2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21.363636363636363</v>
      </c>
      <c r="BN576" s="64">
        <f t="shared" ref="BN576:BN584" si="112">IFERROR(Y576*I576/H576,"0")</f>
        <v>22.56</v>
      </c>
      <c r="BO576" s="64">
        <f t="shared" ref="BO576:BO584" si="113">IFERROR(1/J576*(X576/H576),"0")</f>
        <v>3.6421911421911424E-2</v>
      </c>
      <c r="BP576" s="64">
        <f t="shared" ref="BP576:BP584" si="114">IFERROR(1/J576*(Y576/H576),"0")</f>
        <v>3.8461538461538464E-2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20</v>
      </c>
      <c r="Y577" s="778">
        <f t="shared" si="110"/>
        <v>21.12</v>
      </c>
      <c r="Z577" s="36">
        <f>IFERROR(IF(Y577=0,"",ROUNDUP(Y577/H577,0)*0.01196),"")</f>
        <v>4.7840000000000001E-2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21.363636363636363</v>
      </c>
      <c r="BN577" s="64">
        <f t="shared" si="112"/>
        <v>22.56</v>
      </c>
      <c r="BO577" s="64">
        <f t="shared" si="113"/>
        <v>3.6421911421911424E-2</v>
      </c>
      <c r="BP577" s="64">
        <f t="shared" si="114"/>
        <v>3.8461538461538464E-2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40</v>
      </c>
      <c r="Y578" s="778">
        <f t="shared" si="110"/>
        <v>42.24</v>
      </c>
      <c r="Z578" s="36">
        <f>IFERROR(IF(Y578=0,"",ROUNDUP(Y578/H578,0)*0.01196),"")</f>
        <v>9.5680000000000001E-2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42.727272727272727</v>
      </c>
      <c r="BN578" s="64">
        <f t="shared" si="112"/>
        <v>45.12</v>
      </c>
      <c r="BO578" s="64">
        <f t="shared" si="113"/>
        <v>7.2843822843822847E-2</v>
      </c>
      <c r="BP578" s="64">
        <f t="shared" si="114"/>
        <v>7.6923076923076927E-2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18</v>
      </c>
      <c r="Y579" s="778">
        <f t="shared" si="110"/>
        <v>18</v>
      </c>
      <c r="Z579" s="36">
        <f>IFERROR(IF(Y579=0,"",ROUNDUP(Y579/H579,0)*0.00902),"")</f>
        <v>4.5100000000000001E-2</v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19.05</v>
      </c>
      <c r="BN579" s="64">
        <f t="shared" si="112"/>
        <v>19.05</v>
      </c>
      <c r="BO579" s="64">
        <f t="shared" si="113"/>
        <v>3.787878787878788E-2</v>
      </c>
      <c r="BP579" s="64">
        <f t="shared" si="114"/>
        <v>3.787878787878788E-2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12</v>
      </c>
      <c r="Y581" s="778">
        <f t="shared" si="110"/>
        <v>14.4</v>
      </c>
      <c r="Z581" s="36">
        <f>IFERROR(IF(Y581=0,"",ROUNDUP(Y581/H581,0)*0.00902),"")</f>
        <v>3.6080000000000001E-2</v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12.7</v>
      </c>
      <c r="BN581" s="64">
        <f t="shared" si="112"/>
        <v>15.24</v>
      </c>
      <c r="BO581" s="64">
        <f t="shared" si="113"/>
        <v>2.5252525252525252E-2</v>
      </c>
      <c r="BP581" s="64">
        <f t="shared" si="114"/>
        <v>3.0303030303030304E-2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48</v>
      </c>
      <c r="Y583" s="778">
        <f t="shared" si="110"/>
        <v>50.4</v>
      </c>
      <c r="Z583" s="36">
        <f>IFERROR(IF(Y583=0,"",ROUNDUP(Y583/H583,0)*0.00902),"")</f>
        <v>0.12628</v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50.8</v>
      </c>
      <c r="BN583" s="64">
        <f t="shared" si="112"/>
        <v>53.339999999999996</v>
      </c>
      <c r="BO583" s="64">
        <f t="shared" si="113"/>
        <v>0.10101010101010101</v>
      </c>
      <c r="BP583" s="64">
        <f t="shared" si="114"/>
        <v>0.10606060606060606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36.818181818181813</v>
      </c>
      <c r="Y585" s="779">
        <f>IFERROR(Y576/H576,"0")+IFERROR(Y577/H577,"0")+IFERROR(Y578/H578,"0")+IFERROR(Y579/H579,"0")+IFERROR(Y580/H580,"0")+IFERROR(Y581/H581,"0")+IFERROR(Y582/H582,"0")+IFERROR(Y583/H583,"0")+IFERROR(Y584/H584,"0")</f>
        <v>39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0.39882000000000001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158</v>
      </c>
      <c r="Y586" s="779">
        <f>IFERROR(SUM(Y576:Y584),"0")</f>
        <v>167.28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220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178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300</v>
      </c>
      <c r="Y628" s="778">
        <f t="shared" ref="Y628:Y635" si="125">IFERROR(IF(X628="",0,CEILING((X628/$H628),1)*$H628),"")</f>
        <v>304.2</v>
      </c>
      <c r="Z628" s="36">
        <f>IFERROR(IF(Y628=0,"",ROUNDUP(Y628/H628,0)*0.02175),"")</f>
        <v>0.84824999999999995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321.69230769230774</v>
      </c>
      <c r="BN628" s="64">
        <f t="shared" ref="BN628:BN635" si="127">IFERROR(Y628*I628/H628,"0")</f>
        <v>326.19600000000003</v>
      </c>
      <c r="BO628" s="64">
        <f t="shared" ref="BO628:BO635" si="128">IFERROR(1/J628*(X628/H628),"0")</f>
        <v>0.6868131868131867</v>
      </c>
      <c r="BP628" s="64">
        <f t="shared" ref="BP628:BP635" si="129">IFERROR(1/J628*(Y628/H628),"0")</f>
        <v>0.6964285714285714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164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164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38.46153846153846</v>
      </c>
      <c r="Y636" s="779">
        <f>IFERROR(Y628/H628,"0")+IFERROR(Y629/H629,"0")+IFERROR(Y630/H630,"0")+IFERROR(Y631/H631,"0")+IFERROR(Y632/H632,"0")+IFERROR(Y633/H633,"0")+IFERROR(Y634/H634,"0")+IFERROR(Y635/H635,"0")</f>
        <v>39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0.84824999999999995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300</v>
      </c>
      <c r="Y637" s="779">
        <f>IFERROR(SUM(Y628:Y635),"0")</f>
        <v>304.2</v>
      </c>
      <c r="Z637" s="37"/>
      <c r="AA637" s="780"/>
      <c r="AB637" s="780"/>
      <c r="AC637" s="780"/>
    </row>
    <row r="638" spans="1:68" ht="14.25" customHeight="1" x14ac:dyDescent="0.25">
      <c r="A638" s="793" t="s">
        <v>220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178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5032.8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5187.7799999999988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5356.0440433512877</v>
      </c>
      <c r="Y664" s="779">
        <f>IFERROR(SUM(BN22:BN660),"0")</f>
        <v>5521.0939999999991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10</v>
      </c>
      <c r="Y665" s="38">
        <f>ROUNDUP(SUM(BP22:BP660),0)</f>
        <v>11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5606.0440433512877</v>
      </c>
      <c r="Y666" s="779">
        <f>GrossWeightTotalR+PalletQtyTotalR*25</f>
        <v>5796.0939999999991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1150.2851509920472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1181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11.893220000000001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334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228</v>
      </c>
      <c r="F671" s="817" t="s">
        <v>252</v>
      </c>
      <c r="G671" s="817" t="s">
        <v>298</v>
      </c>
      <c r="H671" s="817" t="s">
        <v>122</v>
      </c>
      <c r="I671" s="817" t="s">
        <v>335</v>
      </c>
      <c r="J671" s="817" t="s">
        <v>359</v>
      </c>
      <c r="K671" s="817" t="s">
        <v>434</v>
      </c>
      <c r="L671" s="817" t="s">
        <v>455</v>
      </c>
      <c r="M671" s="817" t="s">
        <v>479</v>
      </c>
      <c r="N671" s="775"/>
      <c r="O671" s="817" t="s">
        <v>506</v>
      </c>
      <c r="P671" s="817" t="s">
        <v>509</v>
      </c>
      <c r="Q671" s="817" t="s">
        <v>518</v>
      </c>
      <c r="R671" s="817" t="s">
        <v>534</v>
      </c>
      <c r="S671" s="817" t="s">
        <v>544</v>
      </c>
      <c r="T671" s="817" t="s">
        <v>557</v>
      </c>
      <c r="U671" s="817" t="s">
        <v>568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123.2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293.10000000000002</v>
      </c>
      <c r="E673" s="46">
        <f>IFERROR(Y110*1,"0")+IFERROR(Y111*1,"0")+IFERROR(Y112*1,"0")+IFERROR(Y116*1,"0")+IFERROR(Y117*1,"0")+IFERROR(Y118*1,"0")+IFERROR(Y119*1,"0")+IFERROR(Y120*1,"0")+IFERROR(Y121*1,"0")</f>
        <v>420.3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373.32</v>
      </c>
      <c r="G673" s="46">
        <f>IFERROR(Y157*1,"0")+IFERROR(Y158*1,"0")+IFERROR(Y162*1,"0")+IFERROR(Y163*1,"0")+IFERROR(Y167*1,"0")+IFERROR(Y168*1,"0")</f>
        <v>54.88000000000001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231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691.8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86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141.6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52.5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181.2</v>
      </c>
      <c r="V673" s="46">
        <f>IFERROR(Y407*1,"0")+IFERROR(Y411*1,"0")+IFERROR(Y412*1,"0")+IFERROR(Y413*1,"0")</f>
        <v>294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1369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39.6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88.200000000000017</v>
      </c>
      <c r="Z673" s="46">
        <f>IFERROR(Y521*1,"0")+IFERROR(Y525*1,"0")+IFERROR(Y526*1,"0")+IFERROR(Y527*1,"0")+IFERROR(Y528*1,"0")+IFERROR(Y529*1,"0")+IFERROR(Y533*1,"0")+IFERROR(Y537*1,"0")</f>
        <v>23.4</v>
      </c>
      <c r="AA673" s="46">
        <f>IFERROR(Y542*1,"0")+IFERROR(Y543*1,"0")+IFERROR(Y544*1,"0")+IFERROR(Y545*1,"0")</f>
        <v>4.8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415.67999999999995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304.2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6xnS9WuKK6mWr9azQ3WvkOv6U0YPZHLkRN2a8ArWOUyd7bylK5WDSKLTfEaDtWGjMGmS7PvHUEQymEWmrBCyZw==" saltValue="rtjCRY7HAOqAsWmYMHEp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8 X74 X81 X112 X118 X145 X312 X419 X421 X423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hcfU7gzrITCY365JmPvfaWI+eWZ4r2nsjNkxZXm5Uclrg4cI8DF6LRA9l2xTofxzLEybqY5MilpQGHUkWB14aw==" saltValue="kol5yCrp0aU3Swq/pVlj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2024-12-05T10:25:08Z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