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035EF4B-E08A-4B05-A1E9-18969B239F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AC683" i="1" s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Y505" i="1" s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W683" i="1" s="1"/>
  <c r="P418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Y402" i="1" s="1"/>
  <c r="P400" i="1"/>
  <c r="BP399" i="1"/>
  <c r="BO399" i="1"/>
  <c r="BN399" i="1"/>
  <c r="BM399" i="1"/>
  <c r="Z399" i="1"/>
  <c r="Y399" i="1"/>
  <c r="P399" i="1"/>
  <c r="X397" i="1"/>
  <c r="Y396" i="1"/>
  <c r="X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Y397" i="1" s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5" i="1"/>
  <c r="X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83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0" i="1" s="1"/>
  <c r="P230" i="1"/>
  <c r="BP229" i="1"/>
  <c r="BO229" i="1"/>
  <c r="BN229" i="1"/>
  <c r="BM229" i="1"/>
  <c r="Z229" i="1"/>
  <c r="Y229" i="1"/>
  <c r="Y24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P192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H683" i="1" s="1"/>
  <c r="P173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Y170" i="1" s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BO155" i="1"/>
  <c r="BM155" i="1"/>
  <c r="Y155" i="1"/>
  <c r="G683" i="1" s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37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74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7" i="1" s="1"/>
  <c r="P26" i="1"/>
  <c r="X24" i="1"/>
  <c r="X67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3" i="1"/>
  <c r="X674" i="1"/>
  <c r="X675" i="1"/>
  <c r="X677" i="1"/>
  <c r="Y24" i="1"/>
  <c r="Z27" i="1"/>
  <c r="Z36" i="1" s="1"/>
  <c r="BN27" i="1"/>
  <c r="Y674" i="1" s="1"/>
  <c r="BP27" i="1"/>
  <c r="Z31" i="1"/>
  <c r="BN31" i="1"/>
  <c r="Z32" i="1"/>
  <c r="BN32" i="1"/>
  <c r="Z34" i="1"/>
  <c r="BN34" i="1"/>
  <c r="C683" i="1"/>
  <c r="Z50" i="1"/>
  <c r="Z55" i="1" s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83" i="1"/>
  <c r="Z65" i="1"/>
  <c r="Z73" i="1" s="1"/>
  <c r="BN65" i="1"/>
  <c r="BP65" i="1"/>
  <c r="Z67" i="1"/>
  <c r="BN67" i="1"/>
  <c r="Z70" i="1"/>
  <c r="BN70" i="1"/>
  <c r="Z72" i="1"/>
  <c r="BN72" i="1"/>
  <c r="Y73" i="1"/>
  <c r="Z76" i="1"/>
  <c r="BN76" i="1"/>
  <c r="BP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Z98" i="1" s="1"/>
  <c r="BN92" i="1"/>
  <c r="BP92" i="1"/>
  <c r="Z94" i="1"/>
  <c r="BN94" i="1"/>
  <c r="Z96" i="1"/>
  <c r="BN96" i="1"/>
  <c r="Y99" i="1"/>
  <c r="Z102" i="1"/>
  <c r="Z104" i="1" s="1"/>
  <c r="BN102" i="1"/>
  <c r="BP102" i="1"/>
  <c r="E683" i="1"/>
  <c r="Z109" i="1"/>
  <c r="Z111" i="1" s="1"/>
  <c r="BN109" i="1"/>
  <c r="BP109" i="1"/>
  <c r="Y112" i="1"/>
  <c r="Z115" i="1"/>
  <c r="Z120" i="1" s="1"/>
  <c r="BN115" i="1"/>
  <c r="BP115" i="1"/>
  <c r="Z117" i="1"/>
  <c r="BN117" i="1"/>
  <c r="F683" i="1"/>
  <c r="Z125" i="1"/>
  <c r="Z129" i="1" s="1"/>
  <c r="BN125" i="1"/>
  <c r="BP125" i="1"/>
  <c r="Z127" i="1"/>
  <c r="BN127" i="1"/>
  <c r="Y130" i="1"/>
  <c r="Z133" i="1"/>
  <c r="Z136" i="1" s="1"/>
  <c r="BN133" i="1"/>
  <c r="BP133" i="1"/>
  <c r="Z135" i="1"/>
  <c r="BN135" i="1"/>
  <c r="Z139" i="1"/>
  <c r="BN139" i="1"/>
  <c r="BP139" i="1"/>
  <c r="Z141" i="1"/>
  <c r="BN141" i="1"/>
  <c r="Z143" i="1"/>
  <c r="BN143" i="1"/>
  <c r="Z145" i="1"/>
  <c r="BN145" i="1"/>
  <c r="Y146" i="1"/>
  <c r="Z149" i="1"/>
  <c r="Z151" i="1" s="1"/>
  <c r="BN149" i="1"/>
  <c r="BP149" i="1"/>
  <c r="Y152" i="1"/>
  <c r="Z155" i="1"/>
  <c r="BN155" i="1"/>
  <c r="BP155" i="1"/>
  <c r="Z157" i="1"/>
  <c r="BN157" i="1"/>
  <c r="Y158" i="1"/>
  <c r="Z161" i="1"/>
  <c r="Z163" i="1" s="1"/>
  <c r="BN161" i="1"/>
  <c r="BP161" i="1"/>
  <c r="Y164" i="1"/>
  <c r="Z166" i="1"/>
  <c r="BN166" i="1"/>
  <c r="BP166" i="1"/>
  <c r="Z168" i="1"/>
  <c r="BN168" i="1"/>
  <c r="Y169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Z187" i="1" s="1"/>
  <c r="BN185" i="1"/>
  <c r="BP185" i="1"/>
  <c r="Y188" i="1"/>
  <c r="I683" i="1"/>
  <c r="Y194" i="1"/>
  <c r="Z197" i="1"/>
  <c r="Z204" i="1" s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BN218" i="1"/>
  <c r="BP218" i="1"/>
  <c r="Z220" i="1"/>
  <c r="BN220" i="1"/>
  <c r="Z222" i="1"/>
  <c r="BN222" i="1"/>
  <c r="Z224" i="1"/>
  <c r="BN224" i="1"/>
  <c r="Y227" i="1"/>
  <c r="Z230" i="1"/>
  <c r="Z240" i="1" s="1"/>
  <c r="BN230" i="1"/>
  <c r="BP230" i="1"/>
  <c r="Z232" i="1"/>
  <c r="BN232" i="1"/>
  <c r="Z234" i="1"/>
  <c r="BN234" i="1"/>
  <c r="Z236" i="1"/>
  <c r="BN236" i="1"/>
  <c r="Z238" i="1"/>
  <c r="BN238" i="1"/>
  <c r="Z244" i="1"/>
  <c r="Z248" i="1" s="1"/>
  <c r="BN244" i="1"/>
  <c r="BP244" i="1"/>
  <c r="Z246" i="1"/>
  <c r="BN246" i="1"/>
  <c r="K683" i="1"/>
  <c r="Y260" i="1"/>
  <c r="Z253" i="1"/>
  <c r="Z260" i="1" s="1"/>
  <c r="BN253" i="1"/>
  <c r="BP255" i="1"/>
  <c r="BN255" i="1"/>
  <c r="Z255" i="1"/>
  <c r="BP259" i="1"/>
  <c r="BN259" i="1"/>
  <c r="Z259" i="1"/>
  <c r="Y261" i="1"/>
  <c r="L683" i="1"/>
  <c r="Y273" i="1"/>
  <c r="BP264" i="1"/>
  <c r="BN264" i="1"/>
  <c r="Z264" i="1"/>
  <c r="BP268" i="1"/>
  <c r="BN268" i="1"/>
  <c r="Z268" i="1"/>
  <c r="BP272" i="1"/>
  <c r="BN272" i="1"/>
  <c r="Z272" i="1"/>
  <c r="Y274" i="1"/>
  <c r="Y277" i="1"/>
  <c r="BP276" i="1"/>
  <c r="BN276" i="1"/>
  <c r="Z276" i="1"/>
  <c r="Z277" i="1" s="1"/>
  <c r="Y278" i="1"/>
  <c r="M683" i="1"/>
  <c r="Y292" i="1"/>
  <c r="BP281" i="1"/>
  <c r="BN281" i="1"/>
  <c r="Z281" i="1"/>
  <c r="BP285" i="1"/>
  <c r="BN285" i="1"/>
  <c r="Z285" i="1"/>
  <c r="BP289" i="1"/>
  <c r="BN289" i="1"/>
  <c r="Z289" i="1"/>
  <c r="BP308" i="1"/>
  <c r="BN308" i="1"/>
  <c r="Z308" i="1"/>
  <c r="Z313" i="1" s="1"/>
  <c r="BP312" i="1"/>
  <c r="BN312" i="1"/>
  <c r="Z312" i="1"/>
  <c r="Y314" i="1"/>
  <c r="R683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83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60" i="1"/>
  <c r="BN360" i="1"/>
  <c r="Z360" i="1"/>
  <c r="BP364" i="1"/>
  <c r="BN364" i="1"/>
  <c r="Z364" i="1"/>
  <c r="BP372" i="1"/>
  <c r="BN372" i="1"/>
  <c r="Z372" i="1"/>
  <c r="Y383" i="1"/>
  <c r="BP380" i="1"/>
  <c r="BN380" i="1"/>
  <c r="Z380" i="1"/>
  <c r="BP388" i="1"/>
  <c r="BN388" i="1"/>
  <c r="Z388" i="1"/>
  <c r="BP394" i="1"/>
  <c r="BN394" i="1"/>
  <c r="Z394" i="1"/>
  <c r="Z396" i="1" s="1"/>
  <c r="BP411" i="1"/>
  <c r="BN411" i="1"/>
  <c r="Z411" i="1"/>
  <c r="Z413" i="1" s="1"/>
  <c r="Y413" i="1"/>
  <c r="J683" i="1"/>
  <c r="F9" i="1"/>
  <c r="J9" i="1"/>
  <c r="Y159" i="1"/>
  <c r="Y175" i="1"/>
  <c r="BP257" i="1"/>
  <c r="Y675" i="1" s="1"/>
  <c r="BN257" i="1"/>
  <c r="Z257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Y291" i="1"/>
  <c r="Y677" i="1" s="1"/>
  <c r="Z303" i="1"/>
  <c r="BP301" i="1"/>
  <c r="BN301" i="1"/>
  <c r="Z301" i="1"/>
  <c r="BP310" i="1"/>
  <c r="BN310" i="1"/>
  <c r="Z310" i="1"/>
  <c r="BP349" i="1"/>
  <c r="BN349" i="1"/>
  <c r="Z349" i="1"/>
  <c r="Z350" i="1" s="1"/>
  <c r="Y351" i="1"/>
  <c r="Y354" i="1"/>
  <c r="BP353" i="1"/>
  <c r="BN353" i="1"/>
  <c r="Z353" i="1"/>
  <c r="Z354" i="1" s="1"/>
  <c r="Y355" i="1"/>
  <c r="U683" i="1"/>
  <c r="Y367" i="1"/>
  <c r="BP358" i="1"/>
  <c r="BN358" i="1"/>
  <c r="Z358" i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89" i="1"/>
  <c r="BP386" i="1"/>
  <c r="BN386" i="1"/>
  <c r="Z386" i="1"/>
  <c r="Z389" i="1" s="1"/>
  <c r="Z402" i="1"/>
  <c r="BP400" i="1"/>
  <c r="BN400" i="1"/>
  <c r="Z400" i="1"/>
  <c r="BP421" i="1"/>
  <c r="BN421" i="1"/>
  <c r="Z421" i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BP451" i="1"/>
  <c r="BN451" i="1"/>
  <c r="Z451" i="1"/>
  <c r="Y455" i="1"/>
  <c r="BP459" i="1"/>
  <c r="BN459" i="1"/>
  <c r="Z459" i="1"/>
  <c r="Z460" i="1" s="1"/>
  <c r="Y461" i="1"/>
  <c r="BP465" i="1"/>
  <c r="BN465" i="1"/>
  <c r="Z465" i="1"/>
  <c r="Z468" i="1" s="1"/>
  <c r="Y469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BP559" i="1"/>
  <c r="BN559" i="1"/>
  <c r="Z559" i="1"/>
  <c r="BP563" i="1"/>
  <c r="BN563" i="1"/>
  <c r="Z563" i="1"/>
  <c r="Y567" i="1"/>
  <c r="BP571" i="1"/>
  <c r="BN571" i="1"/>
  <c r="Z571" i="1"/>
  <c r="Z573" i="1" s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Y297" i="1"/>
  <c r="P683" i="1"/>
  <c r="Y304" i="1"/>
  <c r="Q683" i="1"/>
  <c r="Y313" i="1"/>
  <c r="T683" i="1"/>
  <c r="Y346" i="1"/>
  <c r="Y403" i="1"/>
  <c r="Y414" i="1"/>
  <c r="BP419" i="1"/>
  <c r="BN419" i="1"/>
  <c r="Z419" i="1"/>
  <c r="Z429" i="1" s="1"/>
  <c r="BP423" i="1"/>
  <c r="BN423" i="1"/>
  <c r="Z423" i="1"/>
  <c r="BP427" i="1"/>
  <c r="BN427" i="1"/>
  <c r="Z427" i="1"/>
  <c r="Y434" i="1"/>
  <c r="BP449" i="1"/>
  <c r="BN449" i="1"/>
  <c r="Z449" i="1"/>
  <c r="BP453" i="1"/>
  <c r="BN453" i="1"/>
  <c r="Z453" i="1"/>
  <c r="Y460" i="1"/>
  <c r="Y468" i="1"/>
  <c r="BP467" i="1"/>
  <c r="BN467" i="1"/>
  <c r="Z467" i="1"/>
  <c r="BP482" i="1"/>
  <c r="BN482" i="1"/>
  <c r="Z482" i="1"/>
  <c r="Z505" i="1" s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V683" i="1"/>
  <c r="Y408" i="1"/>
  <c r="Y430" i="1"/>
  <c r="Y683" i="1"/>
  <c r="Y479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Y676" i="1" l="1"/>
  <c r="Z618" i="1"/>
  <c r="Z455" i="1"/>
  <c r="Z367" i="1"/>
  <c r="Z273" i="1"/>
  <c r="X676" i="1"/>
  <c r="Z653" i="1"/>
  <c r="Z635" i="1"/>
  <c r="Z546" i="1"/>
  <c r="Z530" i="1"/>
  <c r="Z291" i="1"/>
  <c r="Z226" i="1"/>
  <c r="Z182" i="1"/>
  <c r="Z169" i="1"/>
  <c r="Z158" i="1"/>
  <c r="Z146" i="1"/>
  <c r="Z80" i="1"/>
  <c r="Z678" i="1" s="1"/>
  <c r="Y673" i="1"/>
</calcChain>
</file>

<file path=xl/sharedStrings.xml><?xml version="1.0" encoding="utf-8"?>
<sst xmlns="http://schemas.openxmlformats.org/spreadsheetml/2006/main" count="3172" uniqueCount="1092">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</sst>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61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45635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88">
        <v>4607091383911</v>
      </c>
      <c r="E33" s="789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88">
        <v>4680115885905</v>
      </c>
      <c r="E34" s="789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8">
        <v>4607091385670</v>
      </c>
      <c r="E49" s="789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4"/>
      <c r="V49" s="34"/>
      <c r="W49" s="35" t="s">
        <v>69</v>
      </c>
      <c r="X49" s="781">
        <v>70</v>
      </c>
      <c r="Y49" s="782">
        <f t="shared" ref="Y49:Y54" si="6">IFERROR(IF(X49="",0,CEILING((X49/$H49),1)*$H49),"")</f>
        <v>75.600000000000009</v>
      </c>
      <c r="Z49" s="36">
        <f>IFERROR(IF(Y49=0,"",ROUNDUP(Y49/H49,0)*0.02175),"")</f>
        <v>0.15225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73.1111111111111</v>
      </c>
      <c r="BN49" s="64">
        <f t="shared" ref="BN49:BN54" si="8">IFERROR(Y49*I49/H49,"0")</f>
        <v>78.959999999999994</v>
      </c>
      <c r="BO49" s="64">
        <f t="shared" ref="BO49:BO54" si="9">IFERROR(1/J49*(X49/H49),"0")</f>
        <v>0.11574074074074073</v>
      </c>
      <c r="BP49" s="64">
        <f t="shared" ref="BP49:BP54" si="10">IFERROR(1/J49*(Y49/H49),"0")</f>
        <v>0.125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88">
        <v>4607091385670</v>
      </c>
      <c r="E50" s="789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4"/>
      <c r="V52" s="34"/>
      <c r="W52" s="35" t="s">
        <v>69</v>
      </c>
      <c r="X52" s="781">
        <v>260</v>
      </c>
      <c r="Y52" s="782">
        <f t="shared" si="6"/>
        <v>260</v>
      </c>
      <c r="Z52" s="36">
        <f>IFERROR(IF(Y52=0,"",ROUNDUP(Y52/H52,0)*0.00902),"")</f>
        <v>0.58630000000000004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273.64999999999998</v>
      </c>
      <c r="BN52" s="64">
        <f t="shared" si="8"/>
        <v>273.64999999999998</v>
      </c>
      <c r="BO52" s="64">
        <f t="shared" si="9"/>
        <v>0.49242424242424243</v>
      </c>
      <c r="BP52" s="64">
        <f t="shared" si="10"/>
        <v>0.49242424242424243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88">
        <v>4680115882539</v>
      </c>
      <c r="E53" s="789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71.481481481481481</v>
      </c>
      <c r="Y55" s="783">
        <f>IFERROR(Y49/H49,"0")+IFERROR(Y50/H50,"0")+IFERROR(Y51/H51,"0")+IFERROR(Y52/H52,"0")+IFERROR(Y53/H53,"0")+IFERROR(Y54/H54,"0")</f>
        <v>72</v>
      </c>
      <c r="Z55" s="783">
        <f>IFERROR(IF(Z49="",0,Z49),"0")+IFERROR(IF(Z50="",0,Z50),"0")+IFERROR(IF(Z51="",0,Z51),"0")+IFERROR(IF(Z52="",0,Z52),"0")+IFERROR(IF(Z53="",0,Z53),"0")+IFERROR(IF(Z54="",0,Z54),"0")</f>
        <v>0.73855000000000004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330</v>
      </c>
      <c r="Y56" s="783">
        <f>IFERROR(SUM(Y49:Y54),"0")</f>
        <v>335.6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400</v>
      </c>
      <c r="Y65" s="78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customHeight="1" x14ac:dyDescent="0.25">
      <c r="A66" s="54" t="s">
        <v>147</v>
      </c>
      <c r="B66" s="54" t="s">
        <v>150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03" t="s">
        <v>161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4301011192</v>
      </c>
      <c r="D70" s="788">
        <v>4607091382952</v>
      </c>
      <c r="E70" s="789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166</v>
      </c>
      <c r="B71" s="54" t="s">
        <v>167</v>
      </c>
      <c r="C71" s="31">
        <v>4301011589</v>
      </c>
      <c r="D71" s="788">
        <v>4680115885899</v>
      </c>
      <c r="E71" s="789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360</v>
      </c>
      <c r="Y72" s="782">
        <f t="shared" si="11"/>
        <v>360</v>
      </c>
      <c r="Z72" s="36">
        <f>IFERROR(IF(Y72=0,"",ROUNDUP(Y72/H72,0)*0.00902),"")</f>
        <v>0.72160000000000002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376.79999999999995</v>
      </c>
      <c r="BN72" s="64">
        <f t="shared" si="13"/>
        <v>376.79999999999995</v>
      </c>
      <c r="BO72" s="64">
        <f t="shared" si="14"/>
        <v>0.60606060606060608</v>
      </c>
      <c r="BP72" s="64">
        <f t="shared" si="15"/>
        <v>0.60606060606060608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117.03703703703704</v>
      </c>
      <c r="Y73" s="783">
        <f>IFERROR(Y64/H64,"0")+IFERROR(Y65/H65,"0")+IFERROR(Y66/H66,"0")+IFERROR(Y67/H67,"0")+IFERROR(Y68/H68,"0")+IFERROR(Y69/H69,"0")+IFERROR(Y70/H70,"0")+IFERROR(Y71/H71,"0")+IFERROR(Y72/H72,"0")</f>
        <v>118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1.5480999999999998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760</v>
      </c>
      <c r="Y74" s="783">
        <f>IFERROR(SUM(Y64:Y72),"0")</f>
        <v>770.40000000000009</v>
      </c>
      <c r="Z74" s="37"/>
      <c r="AA74" s="784"/>
      <c r="AB74" s="784"/>
      <c r="AC74" s="784"/>
    </row>
    <row r="75" spans="1:68" ht="14.25" customHeight="1" x14ac:dyDescent="0.25">
      <c r="A75" s="796" t="s">
        <v>173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150</v>
      </c>
      <c r="Y76" s="782">
        <f>IFERROR(IF(X76="",0,CEILING((X76/$H76),1)*$H76),"")</f>
        <v>151.20000000000002</v>
      </c>
      <c r="Z76" s="36">
        <f>IFERROR(IF(Y76=0,"",ROUNDUP(Y76/H76,0)*0.02175),"")</f>
        <v>0.30449999999999999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156.66666666666666</v>
      </c>
      <c r="BN76" s="64">
        <f>IFERROR(Y76*I76/H76,"0")</f>
        <v>157.91999999999999</v>
      </c>
      <c r="BO76" s="64">
        <f>IFERROR(1/J76*(X76/H76),"0")</f>
        <v>0.24801587301587297</v>
      </c>
      <c r="BP76" s="64">
        <f>IFERROR(1/J76*(Y76/H76),"0")</f>
        <v>0.25</v>
      </c>
    </row>
    <row r="77" spans="1:68" ht="27" customHeight="1" x14ac:dyDescent="0.25">
      <c r="A77" s="54" t="s">
        <v>177</v>
      </c>
      <c r="B77" s="54" t="s">
        <v>178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180</v>
      </c>
      <c r="B78" s="54" t="s">
        <v>181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90</v>
      </c>
      <c r="Y79" s="782">
        <f>IFERROR(IF(X79="",0,CEILING((X79/$H79),1)*$H79),"")</f>
        <v>91.800000000000011</v>
      </c>
      <c r="Z79" s="36">
        <f>IFERROR(IF(Y79=0,"",ROUNDUP(Y79/H79,0)*0.00651),"")</f>
        <v>0.22134000000000001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95.999999999999986</v>
      </c>
      <c r="BN79" s="64">
        <f>IFERROR(Y79*I79/H79,"0")</f>
        <v>97.92</v>
      </c>
      <c r="BO79" s="64">
        <f>IFERROR(1/J79*(X79/H79),"0")</f>
        <v>0.18315018315018314</v>
      </c>
      <c r="BP79" s="64">
        <f>IFERROR(1/J79*(Y79/H79),"0")</f>
        <v>0.18681318681318682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47.222222222222214</v>
      </c>
      <c r="Y80" s="783">
        <f>IFERROR(Y76/H76,"0")+IFERROR(Y77/H77,"0")+IFERROR(Y78/H78,"0")+IFERROR(Y79/H79,"0")</f>
        <v>48</v>
      </c>
      <c r="Z80" s="783">
        <f>IFERROR(IF(Z76="",0,Z76),"0")+IFERROR(IF(Z77="",0,Z77),"0")+IFERROR(IF(Z78="",0,Z78),"0")+IFERROR(IF(Z79="",0,Z79),"0")</f>
        <v>0.52583999999999997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240</v>
      </c>
      <c r="Y81" s="783">
        <f>IFERROR(SUM(Y76:Y79),"0")</f>
        <v>243.00000000000003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185</v>
      </c>
      <c r="B83" s="54" t="s">
        <v>186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191</v>
      </c>
      <c r="B85" s="54" t="s">
        <v>192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213</v>
      </c>
      <c r="B97" s="54" t="s">
        <v>214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215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216</v>
      </c>
      <c r="B101" s="54" t="s">
        <v>217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0</v>
      </c>
      <c r="Y102" s="782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220</v>
      </c>
      <c r="B103" s="54" t="s">
        <v>221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0</v>
      </c>
      <c r="Y104" s="783">
        <f>IFERROR(Y101/H101,"0")+IFERROR(Y102/H102,"0")+IFERROR(Y103/H103,"0")</f>
        <v>0</v>
      </c>
      <c r="Z104" s="783">
        <f>IFERROR(IF(Z101="",0,Z101),"0")+IFERROR(IF(Z102="",0,Z102),"0")+IFERROR(IF(Z103="",0,Z103),"0")</f>
        <v>0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0</v>
      </c>
      <c r="Y105" s="783">
        <f>IFERROR(SUM(Y101:Y103),"0")</f>
        <v>0</v>
      </c>
      <c r="Z105" s="37"/>
      <c r="AA105" s="784"/>
      <c r="AB105" s="784"/>
      <c r="AC105" s="784"/>
    </row>
    <row r="106" spans="1:68" ht="16.5" customHeight="1" x14ac:dyDescent="0.25">
      <c r="A106" s="872" t="s">
        <v>223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0</v>
      </c>
      <c r="Y108" s="782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227</v>
      </c>
      <c r="B109" s="54" t="s">
        <v>228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90</v>
      </c>
      <c r="Y110" s="782">
        <f>IFERROR(IF(X110="",0,CEILING((X110/$H110),1)*$H110),"")</f>
        <v>90</v>
      </c>
      <c r="Z110" s="36">
        <f>IFERROR(IF(Y110=0,"",ROUNDUP(Y110/H110,0)*0.00902),"")</f>
        <v>0.1804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94.199999999999989</v>
      </c>
      <c r="BN110" s="64">
        <f>IFERROR(Y110*I110/H110,"0")</f>
        <v>94.199999999999989</v>
      </c>
      <c r="BO110" s="64">
        <f>IFERROR(1/J110*(X110/H110),"0")</f>
        <v>0.15151515151515152</v>
      </c>
      <c r="BP110" s="64">
        <f>IFERROR(1/J110*(Y110/H110),"0")</f>
        <v>0.15151515151515152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20</v>
      </c>
      <c r="Y111" s="783">
        <f>IFERROR(Y108/H108,"0")+IFERROR(Y109/H109,"0")+IFERROR(Y110/H110,"0")</f>
        <v>20</v>
      </c>
      <c r="Z111" s="783">
        <f>IFERROR(IF(Z108="",0,Z108),"0")+IFERROR(IF(Z109="",0,Z109),"0")+IFERROR(IF(Z110="",0,Z110),"0")</f>
        <v>0.1804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90</v>
      </c>
      <c r="Y112" s="783">
        <f>IFERROR(SUM(Y108:Y110),"0")</f>
        <v>90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8">
        <v>4607091386967</v>
      </c>
      <c r="E114" s="789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240</v>
      </c>
      <c r="Y114" s="782">
        <f t="shared" ref="Y114:Y119" si="26">IFERROR(IF(X114="",0,CEILING((X114/$H114),1)*$H114),"")</f>
        <v>243.60000000000002</v>
      </c>
      <c r="Z114" s="36">
        <f>IFERROR(IF(Y114=0,"",ROUNDUP(Y114/H114,0)*0.02175),"")</f>
        <v>0.63074999999999992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256.1142857142857</v>
      </c>
      <c r="BN114" s="64">
        <f t="shared" ref="BN114:BN119" si="28">IFERROR(Y114*I114/H114,"0")</f>
        <v>259.95600000000002</v>
      </c>
      <c r="BO114" s="64">
        <f t="shared" ref="BO114:BO119" si="29">IFERROR(1/J114*(X114/H114),"0")</f>
        <v>0.51020408163265296</v>
      </c>
      <c r="BP114" s="64">
        <f t="shared" ref="BP114:BP119" si="30">IFERROR(1/J114*(Y114/H114),"0")</f>
        <v>0.51785714285714279</v>
      </c>
    </row>
    <row r="115" spans="1:68" ht="27" customHeight="1" x14ac:dyDescent="0.25">
      <c r="A115" s="54" t="s">
        <v>232</v>
      </c>
      <c r="B115" s="54" t="s">
        <v>235</v>
      </c>
      <c r="C115" s="31">
        <v>4301051437</v>
      </c>
      <c r="D115" s="788">
        <v>4607091386967</v>
      </c>
      <c r="E115" s="789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315</v>
      </c>
      <c r="Y116" s="782">
        <f t="shared" si="26"/>
        <v>315.90000000000003</v>
      </c>
      <c r="Z116" s="36">
        <f>IFERROR(IF(Y116=0,"",ROUNDUP(Y116/H116,0)*0.00651),"")</f>
        <v>0.76167000000000007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344.4</v>
      </c>
      <c r="BN116" s="64">
        <f t="shared" si="28"/>
        <v>345.38400000000001</v>
      </c>
      <c r="BO116" s="64">
        <f t="shared" si="29"/>
        <v>0.64102564102564097</v>
      </c>
      <c r="BP116" s="64">
        <f t="shared" si="30"/>
        <v>0.6428571428571429</v>
      </c>
    </row>
    <row r="117" spans="1:68" ht="27" customHeight="1" x14ac:dyDescent="0.25">
      <c r="A117" s="54" t="s">
        <v>238</v>
      </c>
      <c r="B117" s="54" t="s">
        <v>239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241</v>
      </c>
      <c r="B119" s="54" t="s">
        <v>244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145.23809523809524</v>
      </c>
      <c r="Y120" s="783">
        <f>IFERROR(Y114/H114,"0")+IFERROR(Y115/H115,"0")+IFERROR(Y116/H116,"0")+IFERROR(Y117/H117,"0")+IFERROR(Y118/H118,"0")+IFERROR(Y119/H119,"0")</f>
        <v>146</v>
      </c>
      <c r="Z120" s="783">
        <f>IFERROR(IF(Z114="",0,Z114),"0")+IFERROR(IF(Z115="",0,Z115),"0")+IFERROR(IF(Z116="",0,Z116),"0")+IFERROR(IF(Z117="",0,Z117),"0")+IFERROR(IF(Z118="",0,Z118),"0")+IFERROR(IF(Z119="",0,Z119),"0")</f>
        <v>1.39242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555</v>
      </c>
      <c r="Y121" s="783">
        <f>IFERROR(SUM(Y114:Y119),"0")</f>
        <v>559.5</v>
      </c>
      <c r="Z121" s="37"/>
      <c r="AA121" s="784"/>
      <c r="AB121" s="784"/>
      <c r="AC121" s="784"/>
    </row>
    <row r="122" spans="1:68" ht="16.5" customHeight="1" x14ac:dyDescent="0.25">
      <c r="A122" s="872" t="s">
        <v>247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8">
        <v>4680115882133</v>
      </c>
      <c r="E124" s="789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150</v>
      </c>
      <c r="Y124" s="782">
        <f>IFERROR(IF(X124="",0,CEILING((X124/$H124),1)*$H124),"")</f>
        <v>156.79999999999998</v>
      </c>
      <c r="Z124" s="36">
        <f>IFERROR(IF(Y124=0,"",ROUNDUP(Y124/H124,0)*0.02175),"")</f>
        <v>0.30449999999999999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156.42857142857144</v>
      </c>
      <c r="BN124" s="64">
        <f>IFERROR(Y124*I124/H124,"0")</f>
        <v>163.51999999999998</v>
      </c>
      <c r="BO124" s="64">
        <f>IFERROR(1/J124*(X124/H124),"0")</f>
        <v>0.23915816326530615</v>
      </c>
      <c r="BP124" s="64">
        <f>IFERROR(1/J124*(Y124/H124),"0")</f>
        <v>0.25</v>
      </c>
    </row>
    <row r="125" spans="1:68" ht="27" customHeight="1" x14ac:dyDescent="0.25">
      <c r="A125" s="54" t="s">
        <v>248</v>
      </c>
      <c r="B125" s="54" t="s">
        <v>251</v>
      </c>
      <c r="C125" s="31">
        <v>4301011514</v>
      </c>
      <c r="D125" s="788">
        <v>4680115882133</v>
      </c>
      <c r="E125" s="789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180</v>
      </c>
      <c r="Y127" s="782">
        <f>IFERROR(IF(X127="",0,CEILING((X127/$H127),1)*$H127),"")</f>
        <v>180</v>
      </c>
      <c r="Z127" s="36">
        <f>IFERROR(IF(Y127=0,"",ROUNDUP(Y127/H127,0)*0.00902),"")</f>
        <v>0.36080000000000001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188.39999999999998</v>
      </c>
      <c r="BN127" s="64">
        <f>IFERROR(Y127*I127/H127,"0")</f>
        <v>188.39999999999998</v>
      </c>
      <c r="BO127" s="64">
        <f>IFERROR(1/J127*(X127/H127),"0")</f>
        <v>0.30303030303030304</v>
      </c>
      <c r="BP127" s="64">
        <f>IFERROR(1/J127*(Y127/H127),"0")</f>
        <v>0.30303030303030304</v>
      </c>
    </row>
    <row r="128" spans="1:68" ht="27" customHeight="1" x14ac:dyDescent="0.25">
      <c r="A128" s="54" t="s">
        <v>257</v>
      </c>
      <c r="B128" s="54" t="s">
        <v>258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53.392857142857146</v>
      </c>
      <c r="Y129" s="783">
        <f>IFERROR(Y124/H124,"0")+IFERROR(Y125/H125,"0")+IFERROR(Y126/H126,"0")+IFERROR(Y127/H127,"0")+IFERROR(Y128/H128,"0")</f>
        <v>54</v>
      </c>
      <c r="Z129" s="783">
        <f>IFERROR(IF(Z124="",0,Z124),"0")+IFERROR(IF(Z125="",0,Z125),"0")+IFERROR(IF(Z126="",0,Z126),"0")+IFERROR(IF(Z127="",0,Z127),"0")+IFERROR(IF(Z128="",0,Z128),"0")</f>
        <v>0.6653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330</v>
      </c>
      <c r="Y130" s="783">
        <f>IFERROR(SUM(Y124:Y128),"0")</f>
        <v>336.79999999999995</v>
      </c>
      <c r="Z130" s="37"/>
      <c r="AA130" s="784"/>
      <c r="AB130" s="784"/>
      <c r="AC130" s="784"/>
    </row>
    <row r="131" spans="1:68" ht="14.25" customHeight="1" x14ac:dyDescent="0.25">
      <c r="A131" s="796" t="s">
        <v>173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259</v>
      </c>
      <c r="B132" s="54" t="s">
        <v>260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263</v>
      </c>
      <c r="C133" s="31">
        <v>4301020258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265</v>
      </c>
      <c r="C134" s="31">
        <v>4301020346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266</v>
      </c>
      <c r="B135" s="54" t="s">
        <v>267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8">
        <v>4607091385168</v>
      </c>
      <c r="E139" s="789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500</v>
      </c>
      <c r="Y139" s="782">
        <f t="shared" ref="Y139:Y145" si="31">IFERROR(IF(X139="",0,CEILING((X139/$H139),1)*$H139),"")</f>
        <v>504</v>
      </c>
      <c r="Z139" s="36">
        <f>IFERROR(IF(Y139=0,"",ROUNDUP(Y139/H139,0)*0.02175),"")</f>
        <v>1.3049999999999999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533.21428571428567</v>
      </c>
      <c r="BN139" s="64">
        <f t="shared" ref="BN139:BN145" si="33">IFERROR(Y139*I139/H139,"0")</f>
        <v>537.48</v>
      </c>
      <c r="BO139" s="64">
        <f t="shared" ref="BO139:BO145" si="34">IFERROR(1/J139*(X139/H139),"0")</f>
        <v>1.0629251700680271</v>
      </c>
      <c r="BP139" s="64">
        <f t="shared" ref="BP139:BP145" si="35">IFERROR(1/J139*(Y139/H139),"0")</f>
        <v>1.0714285714285714</v>
      </c>
    </row>
    <row r="140" spans="1:68" ht="37.5" customHeight="1" x14ac:dyDescent="0.25">
      <c r="A140" s="54" t="s">
        <v>268</v>
      </c>
      <c r="B140" s="54" t="s">
        <v>271</v>
      </c>
      <c r="C140" s="31">
        <v>4301051360</v>
      </c>
      <c r="D140" s="788">
        <v>4607091385168</v>
      </c>
      <c r="E140" s="789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273</v>
      </c>
      <c r="B141" s="54" t="s">
        <v>274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276</v>
      </c>
      <c r="B142" s="54" t="s">
        <v>277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315</v>
      </c>
      <c r="Y143" s="782">
        <f t="shared" si="31"/>
        <v>315.90000000000003</v>
      </c>
      <c r="Z143" s="36">
        <f>IFERROR(IF(Y143=0,"",ROUNDUP(Y143/H143,0)*0.00651),"")</f>
        <v>0.76167000000000007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344.4</v>
      </c>
      <c r="BN143" s="64">
        <f t="shared" si="33"/>
        <v>345.38400000000001</v>
      </c>
      <c r="BO143" s="64">
        <f t="shared" si="34"/>
        <v>0.64102564102564097</v>
      </c>
      <c r="BP143" s="64">
        <f t="shared" si="35"/>
        <v>0.6428571428571429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9</v>
      </c>
      <c r="Y144" s="782">
        <f t="shared" si="31"/>
        <v>9</v>
      </c>
      <c r="Z144" s="36">
        <f>IFERROR(IF(Y144=0,"",ROUNDUP(Y144/H144,0)*0.00651),"")</f>
        <v>3.2550000000000003E-2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9.9</v>
      </c>
      <c r="BN144" s="64">
        <f t="shared" si="33"/>
        <v>9.9</v>
      </c>
      <c r="BO144" s="64">
        <f t="shared" si="34"/>
        <v>2.7472527472527476E-2</v>
      </c>
      <c r="BP144" s="64">
        <f t="shared" si="35"/>
        <v>2.7472527472527476E-2</v>
      </c>
    </row>
    <row r="145" spans="1:68" ht="37.5" customHeight="1" x14ac:dyDescent="0.25">
      <c r="A145" s="54" t="s">
        <v>284</v>
      </c>
      <c r="B145" s="54" t="s">
        <v>285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181.19047619047618</v>
      </c>
      <c r="Y146" s="783">
        <f>IFERROR(Y139/H139,"0")+IFERROR(Y140/H140,"0")+IFERROR(Y141/H141,"0")+IFERROR(Y142/H142,"0")+IFERROR(Y143/H143,"0")+IFERROR(Y144/H144,"0")+IFERROR(Y145/H145,"0")</f>
        <v>182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2.0992200000000003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824</v>
      </c>
      <c r="Y147" s="783">
        <f>IFERROR(SUM(Y139:Y145),"0")</f>
        <v>828.90000000000009</v>
      </c>
      <c r="Z147" s="37"/>
      <c r="AA147" s="784"/>
      <c r="AB147" s="784"/>
      <c r="AC147" s="784"/>
    </row>
    <row r="148" spans="1:68" ht="14.25" customHeight="1" x14ac:dyDescent="0.25">
      <c r="A148" s="796" t="s">
        <v>215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287</v>
      </c>
      <c r="B149" s="54" t="s">
        <v>288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9.9</v>
      </c>
      <c r="Y150" s="782">
        <f>IFERROR(IF(X150="",0,CEILING((X150/$H150),1)*$H150),"")</f>
        <v>9.9</v>
      </c>
      <c r="Z150" s="36">
        <f>IFERROR(IF(Y150=0,"",ROUNDUP(Y150/H150,0)*0.00753),"")</f>
        <v>3.7650000000000003E-2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11.290000000000001</v>
      </c>
      <c r="BN150" s="64">
        <f>IFERROR(Y150*I150/H150,"0")</f>
        <v>11.290000000000001</v>
      </c>
      <c r="BO150" s="64">
        <f>IFERROR(1/J150*(X150/H150),"0")</f>
        <v>3.2051282051282048E-2</v>
      </c>
      <c r="BP150" s="64">
        <f>IFERROR(1/J150*(Y150/H150),"0")</f>
        <v>3.2051282051282048E-2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5</v>
      </c>
      <c r="Y151" s="783">
        <f>IFERROR(Y149/H149,"0")+IFERROR(Y150/H150,"0")</f>
        <v>5</v>
      </c>
      <c r="Z151" s="783">
        <f>IFERROR(IF(Z149="",0,Z149),"0")+IFERROR(IF(Z150="",0,Z150),"0")</f>
        <v>3.7650000000000003E-2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9.9</v>
      </c>
      <c r="Y152" s="783">
        <f>IFERROR(SUM(Y149:Y150),"0")</f>
        <v>9.9</v>
      </c>
      <c r="Z152" s="37"/>
      <c r="AA152" s="784"/>
      <c r="AB152" s="784"/>
      <c r="AC152" s="784"/>
    </row>
    <row r="153" spans="1:68" ht="16.5" customHeight="1" x14ac:dyDescent="0.25">
      <c r="A153" s="872" t="s">
        <v>293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294</v>
      </c>
      <c r="B155" s="54" t="s">
        <v>295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07" t="s">
        <v>297</v>
      </c>
      <c r="Q155" s="786"/>
      <c r="R155" s="786"/>
      <c r="S155" s="786"/>
      <c r="T155" s="787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301</v>
      </c>
      <c r="B156" s="54" t="s">
        <v>302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72</v>
      </c>
      <c r="Y157" s="782">
        <f>IFERROR(IF(X157="",0,CEILING((X157/$H157),1)*$H157),"")</f>
        <v>73.600000000000009</v>
      </c>
      <c r="Z157" s="36">
        <f>IFERROR(IF(Y157=0,"",ROUNDUP(Y157/H157,0)*0.00753),"")</f>
        <v>0.17319000000000001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76.499999999999986</v>
      </c>
      <c r="BN157" s="64">
        <f>IFERROR(Y157*I157/H157,"0")</f>
        <v>78.2</v>
      </c>
      <c r="BO157" s="64">
        <f>IFERROR(1/J157*(X157/H157),"0")</f>
        <v>0.14423076923076922</v>
      </c>
      <c r="BP157" s="64">
        <f>IFERROR(1/J157*(Y157/H157),"0")</f>
        <v>0.14743589743589744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22.5</v>
      </c>
      <c r="Y158" s="783">
        <f>IFERROR(Y155/H155,"0")+IFERROR(Y156/H156,"0")+IFERROR(Y157/H157,"0")</f>
        <v>23</v>
      </c>
      <c r="Z158" s="783">
        <f>IFERROR(IF(Z155="",0,Z155),"0")+IFERROR(IF(Z156="",0,Z156),"0")+IFERROR(IF(Z157="",0,Z157),"0")</f>
        <v>0.17319000000000001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72</v>
      </c>
      <c r="Y159" s="783">
        <f>IFERROR(SUM(Y155:Y157),"0")</f>
        <v>73.600000000000009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17.5</v>
      </c>
      <c r="Y161" s="782">
        <f>IFERROR(IF(X161="",0,CEILING((X161/$H161),1)*$H161),"")</f>
        <v>19.599999999999998</v>
      </c>
      <c r="Z161" s="36">
        <f>IFERROR(IF(Y161=0,"",ROUNDUP(Y161/H161,0)*0.00753),"")</f>
        <v>5.271E-2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19.3</v>
      </c>
      <c r="BN161" s="64">
        <f>IFERROR(Y161*I161/H161,"0")</f>
        <v>21.616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ht="27" customHeight="1" x14ac:dyDescent="0.25">
      <c r="A162" s="54" t="s">
        <v>305</v>
      </c>
      <c r="B162" s="54" t="s">
        <v>308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6.25</v>
      </c>
      <c r="Y163" s="783">
        <f>IFERROR(Y161/H161,"0")+IFERROR(Y162/H162,"0")</f>
        <v>7</v>
      </c>
      <c r="Z163" s="783">
        <f>IFERROR(IF(Z161="",0,Z161),"0")+IFERROR(IF(Z162="",0,Z162),"0")</f>
        <v>5.271E-2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17.5</v>
      </c>
      <c r="Y164" s="783">
        <f>IFERROR(SUM(Y161:Y162),"0")</f>
        <v>19.599999999999998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309</v>
      </c>
      <c r="B166" s="54" t="s">
        <v>310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890" t="s">
        <v>311</v>
      </c>
      <c r="Q166" s="786"/>
      <c r="R166" s="786"/>
      <c r="S166" s="786"/>
      <c r="T166" s="787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312</v>
      </c>
      <c r="B167" s="54" t="s">
        <v>313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72.600000000000009</v>
      </c>
      <c r="Y168" s="782">
        <f>IFERROR(IF(X168="",0,CEILING((X168/$H168),1)*$H168),"")</f>
        <v>73.92</v>
      </c>
      <c r="Z168" s="36">
        <f>IFERROR(IF(Y168=0,"",ROUNDUP(Y168/H168,0)*0.00753),"")</f>
        <v>0.21084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80.52000000000001</v>
      </c>
      <c r="BN168" s="64">
        <f>IFERROR(Y168*I168/H168,"0")</f>
        <v>81.983999999999995</v>
      </c>
      <c r="BO168" s="64">
        <f>IFERROR(1/J168*(X168/H168),"0")</f>
        <v>0.17628205128205129</v>
      </c>
      <c r="BP168" s="64">
        <f>IFERROR(1/J168*(Y168/H168),"0")</f>
        <v>0.17948717948717949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27.500000000000004</v>
      </c>
      <c r="Y169" s="783">
        <f>IFERROR(Y166/H166,"0")+IFERROR(Y167/H167,"0")+IFERROR(Y168/H168,"0")</f>
        <v>28</v>
      </c>
      <c r="Z169" s="783">
        <f>IFERROR(IF(Z166="",0,Z166),"0")+IFERROR(IF(Z167="",0,Z167),"0")+IFERROR(IF(Z168="",0,Z168),"0")</f>
        <v>0.21084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72.600000000000009</v>
      </c>
      <c r="Y170" s="783">
        <f>IFERROR(SUM(Y166:Y168),"0")</f>
        <v>73.92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315</v>
      </c>
      <c r="B173" s="54" t="s">
        <v>316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318</v>
      </c>
      <c r="B177" s="54" t="s">
        <v>319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324</v>
      </c>
      <c r="B179" s="54" t="s">
        <v>325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327</v>
      </c>
      <c r="B180" s="54" t="s">
        <v>328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329</v>
      </c>
      <c r="B181" s="54" t="s">
        <v>330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331</v>
      </c>
      <c r="B185" s="54" t="s">
        <v>332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334</v>
      </c>
      <c r="B186" s="54" t="s">
        <v>335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337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338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173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0</v>
      </c>
      <c r="Y192" s="782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0</v>
      </c>
      <c r="Y193" s="783">
        <f>IFERROR(Y192/H192,"0")</f>
        <v>0</v>
      </c>
      <c r="Z193" s="783">
        <f>IFERROR(IF(Z192="",0,Z192),"0")</f>
        <v>0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0</v>
      </c>
      <c r="Y194" s="783">
        <f>IFERROR(SUM(Y192:Y192),"0")</f>
        <v>0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80</v>
      </c>
      <c r="Y196" s="782">
        <f t="shared" ref="Y196:Y203" si="36">IFERROR(IF(X196="",0,CEILING((X196/$H196),1)*$H196),"")</f>
        <v>84</v>
      </c>
      <c r="Z196" s="36">
        <f>IFERROR(IF(Y196=0,"",ROUNDUP(Y196/H196,0)*0.00753),"")</f>
        <v>0.15060000000000001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84.952380952380949</v>
      </c>
      <c r="BN196" s="64">
        <f t="shared" ref="BN196:BN203" si="38">IFERROR(Y196*I196/H196,"0")</f>
        <v>89.199999999999989</v>
      </c>
      <c r="BO196" s="64">
        <f t="shared" ref="BO196:BO203" si="39">IFERROR(1/J196*(X196/H196),"0")</f>
        <v>0.1221001221001221</v>
      </c>
      <c r="BP196" s="64">
        <f t="shared" ref="BP196:BP203" si="40">IFERROR(1/J196*(Y196/H196),"0")</f>
        <v>0.12820512820512819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20</v>
      </c>
      <c r="Y198" s="782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175</v>
      </c>
      <c r="Y199" s="782">
        <f t="shared" si="36"/>
        <v>176.4</v>
      </c>
      <c r="Z199" s="36">
        <f>IFERROR(IF(Y199=0,"",ROUNDUP(Y199/H199,0)*0.00502),"")</f>
        <v>0.42168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185.83333333333331</v>
      </c>
      <c r="BN199" s="64">
        <f t="shared" si="38"/>
        <v>187.32</v>
      </c>
      <c r="BO199" s="64">
        <f t="shared" si="39"/>
        <v>0.35612535612535612</v>
      </c>
      <c r="BP199" s="64">
        <f t="shared" si="40"/>
        <v>0.35897435897435903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105</v>
      </c>
      <c r="Y200" s="782">
        <f t="shared" si="36"/>
        <v>105</v>
      </c>
      <c r="Z200" s="36">
        <f>IFERROR(IF(Y200=0,"",ROUNDUP(Y200/H200,0)*0.00502),"")</f>
        <v>0.251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111.5</v>
      </c>
      <c r="BN200" s="64">
        <f t="shared" si="38"/>
        <v>111.5</v>
      </c>
      <c r="BO200" s="64">
        <f t="shared" si="39"/>
        <v>0.21367521367521369</v>
      </c>
      <c r="BP200" s="64">
        <f t="shared" si="40"/>
        <v>0.21367521367521369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210</v>
      </c>
      <c r="Y201" s="782">
        <f t="shared" si="36"/>
        <v>210</v>
      </c>
      <c r="Z201" s="36">
        <f>IFERROR(IF(Y201=0,"",ROUNDUP(Y201/H201,0)*0.00502),"")</f>
        <v>0.502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220.00000000000003</v>
      </c>
      <c r="BN201" s="64">
        <f t="shared" si="38"/>
        <v>220.00000000000003</v>
      </c>
      <c r="BO201" s="64">
        <f t="shared" si="39"/>
        <v>0.42735042735042739</v>
      </c>
      <c r="BP201" s="64">
        <f t="shared" si="40"/>
        <v>0.42735042735042739</v>
      </c>
    </row>
    <row r="202" spans="1:68" ht="27" customHeight="1" x14ac:dyDescent="0.25">
      <c r="A202" s="54" t="s">
        <v>357</v>
      </c>
      <c r="B202" s="54" t="s">
        <v>358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359</v>
      </c>
      <c r="B203" s="54" t="s">
        <v>360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257.14285714285711</v>
      </c>
      <c r="Y204" s="783">
        <f>IFERROR(Y196/H196,"0")+IFERROR(Y197/H197,"0")+IFERROR(Y198/H198,"0")+IFERROR(Y199/H199,"0")+IFERROR(Y200/H200,"0")+IFERROR(Y201/H201,"0")+IFERROR(Y202/H202,"0")+IFERROR(Y203/H203,"0")</f>
        <v>259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1.36293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590</v>
      </c>
      <c r="Y205" s="783">
        <f>IFERROR(SUM(Y196:Y203),"0")</f>
        <v>596.4</v>
      </c>
      <c r="Z205" s="37"/>
      <c r="AA205" s="784"/>
      <c r="AB205" s="784"/>
      <c r="AC205" s="784"/>
    </row>
    <row r="206" spans="1:68" ht="16.5" customHeight="1" x14ac:dyDescent="0.25">
      <c r="A206" s="872" t="s">
        <v>362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363</v>
      </c>
      <c r="B208" s="54" t="s">
        <v>364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366</v>
      </c>
      <c r="B209" s="54" t="s">
        <v>367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173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369</v>
      </c>
      <c r="B213" s="54" t="s">
        <v>370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372</v>
      </c>
      <c r="B214" s="54" t="s">
        <v>373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180</v>
      </c>
      <c r="Y218" s="782">
        <f t="shared" ref="Y218:Y225" si="41">IFERROR(IF(X218="",0,CEILING((X218/$H218),1)*$H218),"")</f>
        <v>183.60000000000002</v>
      </c>
      <c r="Z218" s="36">
        <f>IFERROR(IF(Y218=0,"",ROUNDUP(Y218/H218,0)*0.00902),"")</f>
        <v>0.30668000000000001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187</v>
      </c>
      <c r="BN218" s="64">
        <f t="shared" ref="BN218:BN225" si="43">IFERROR(Y218*I218/H218,"0")</f>
        <v>190.74</v>
      </c>
      <c r="BO218" s="64">
        <f t="shared" ref="BO218:BO225" si="44">IFERROR(1/J218*(X218/H218),"0")</f>
        <v>0.25252525252525249</v>
      </c>
      <c r="BP218" s="64">
        <f t="shared" ref="BP218:BP225" si="45">IFERROR(1/J218*(Y218/H218),"0")</f>
        <v>0.25757575757575757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140</v>
      </c>
      <c r="Y219" s="782">
        <f t="shared" si="41"/>
        <v>140.4</v>
      </c>
      <c r="Z219" s="36">
        <f>IFERROR(IF(Y219=0,"",ROUNDUP(Y219/H219,0)*0.00902),"")</f>
        <v>0.23452000000000001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145.44444444444446</v>
      </c>
      <c r="BN219" s="64">
        <f t="shared" si="43"/>
        <v>145.86000000000001</v>
      </c>
      <c r="BO219" s="64">
        <f t="shared" si="44"/>
        <v>0.19640852974186307</v>
      </c>
      <c r="BP219" s="64">
        <f t="shared" si="45"/>
        <v>0.19696969696969696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350</v>
      </c>
      <c r="Y220" s="782">
        <f t="shared" si="41"/>
        <v>351</v>
      </c>
      <c r="Z220" s="36">
        <f>IFERROR(IF(Y220=0,"",ROUNDUP(Y220/H220,0)*0.00902),"")</f>
        <v>0.58630000000000004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363.61111111111109</v>
      </c>
      <c r="BN220" s="64">
        <f t="shared" si="43"/>
        <v>364.65</v>
      </c>
      <c r="BO220" s="64">
        <f t="shared" si="44"/>
        <v>0.49102132435465767</v>
      </c>
      <c r="BP220" s="64">
        <f t="shared" si="45"/>
        <v>0.49242424242424243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200</v>
      </c>
      <c r="Y221" s="782">
        <f t="shared" si="41"/>
        <v>205.20000000000002</v>
      </c>
      <c r="Z221" s="36">
        <f>IFERROR(IF(Y221=0,"",ROUNDUP(Y221/H221,0)*0.00902),"")</f>
        <v>0.34276000000000001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207.77777777777777</v>
      </c>
      <c r="BN221" s="64">
        <f t="shared" si="43"/>
        <v>213.18000000000004</v>
      </c>
      <c r="BO221" s="64">
        <f t="shared" si="44"/>
        <v>0.28058361391694725</v>
      </c>
      <c r="BP221" s="64">
        <f t="shared" si="45"/>
        <v>0.2878787878787879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60</v>
      </c>
      <c r="Y222" s="782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64.333333333333329</v>
      </c>
      <c r="BN222" s="64">
        <f t="shared" si="43"/>
        <v>65.62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30</v>
      </c>
      <c r="Y223" s="782">
        <f t="shared" si="41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31.666666666666664</v>
      </c>
      <c r="BN223" s="64">
        <f t="shared" si="43"/>
        <v>32.299999999999997</v>
      </c>
      <c r="BO223" s="64">
        <f t="shared" si="44"/>
        <v>7.122507122507124E-2</v>
      </c>
      <c r="BP223" s="64">
        <f t="shared" si="45"/>
        <v>7.2649572649572655E-2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75</v>
      </c>
      <c r="Y224" s="782">
        <f t="shared" si="41"/>
        <v>75.600000000000009</v>
      </c>
      <c r="Z224" s="36">
        <f>IFERROR(IF(Y224=0,"",ROUNDUP(Y224/H224,0)*0.00502),"")</f>
        <v>0.21084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79.166666666666671</v>
      </c>
      <c r="BN224" s="64">
        <f t="shared" si="43"/>
        <v>79.800000000000011</v>
      </c>
      <c r="BO224" s="64">
        <f t="shared" si="44"/>
        <v>0.17806267806267806</v>
      </c>
      <c r="BP224" s="64">
        <f t="shared" si="45"/>
        <v>0.17948717948717954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24</v>
      </c>
      <c r="Y225" s="782">
        <f t="shared" si="41"/>
        <v>25.2</v>
      </c>
      <c r="Z225" s="36">
        <f>IFERROR(IF(Y225=0,"",ROUNDUP(Y225/H225,0)*0.00502),"")</f>
        <v>7.0280000000000009E-2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25.333333333333329</v>
      </c>
      <c r="BN225" s="64">
        <f t="shared" si="43"/>
        <v>26.599999999999998</v>
      </c>
      <c r="BO225" s="64">
        <f t="shared" si="44"/>
        <v>5.6980056980056981E-2</v>
      </c>
      <c r="BP225" s="64">
        <f t="shared" si="45"/>
        <v>5.9829059829059839E-2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266.11111111111109</v>
      </c>
      <c r="Y226" s="783">
        <f>IFERROR(Y218/H218,"0")+IFERROR(Y219/H219,"0")+IFERROR(Y220/H220,"0")+IFERROR(Y221/H221,"0")+IFERROR(Y222/H222,"0")+IFERROR(Y223/H223,"0")+IFERROR(Y224/H224,"0")+IFERROR(Y225/H225,"0")</f>
        <v>270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2.0073999999999996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1059</v>
      </c>
      <c r="Y227" s="783">
        <f>IFERROR(SUM(Y218:Y225),"0")</f>
        <v>1072.8000000000002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394</v>
      </c>
      <c r="B229" s="54" t="s">
        <v>395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220</v>
      </c>
      <c r="Y232" s="782">
        <f t="shared" si="46"/>
        <v>226.2</v>
      </c>
      <c r="Z232" s="36">
        <f>IFERROR(IF(Y232=0,"",ROUNDUP(Y232/H232,0)*0.02175),"")</f>
        <v>0.5655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234.26206896551724</v>
      </c>
      <c r="BN232" s="64">
        <f t="shared" si="48"/>
        <v>240.864</v>
      </c>
      <c r="BO232" s="64">
        <f t="shared" si="49"/>
        <v>0.45155993431855507</v>
      </c>
      <c r="BP232" s="64">
        <f t="shared" si="50"/>
        <v>0.46428571428571425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160</v>
      </c>
      <c r="Y233" s="782">
        <f t="shared" si="46"/>
        <v>160.79999999999998</v>
      </c>
      <c r="Z233" s="36">
        <f>IFERROR(IF(Y233=0,"",ROUNDUP(Y233/H233,0)*0.00651),"")</f>
        <v>0.43617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178</v>
      </c>
      <c r="BN233" s="64">
        <f t="shared" si="48"/>
        <v>178.89</v>
      </c>
      <c r="BO233" s="64">
        <f t="shared" si="49"/>
        <v>0.36630036630036633</v>
      </c>
      <c r="BP233" s="64">
        <f t="shared" si="50"/>
        <v>0.36813186813186816</v>
      </c>
    </row>
    <row r="234" spans="1:68" ht="37.5" customHeight="1" x14ac:dyDescent="0.25">
      <c r="A234" s="54" t="s">
        <v>408</v>
      </c>
      <c r="B234" s="54" t="s">
        <v>409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520</v>
      </c>
      <c r="Y235" s="782">
        <f t="shared" si="46"/>
        <v>520.79999999999995</v>
      </c>
      <c r="Z235" s="36">
        <f>IFERROR(IF(Y235=0,"",ROUNDUP(Y235/H235,0)*0.00753),"")</f>
        <v>1.63401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578.93333333333339</v>
      </c>
      <c r="BN235" s="64">
        <f t="shared" si="48"/>
        <v>579.82399999999996</v>
      </c>
      <c r="BO235" s="64">
        <f t="shared" si="49"/>
        <v>1.3888888888888891</v>
      </c>
      <c r="BP235" s="64">
        <f t="shared" si="50"/>
        <v>1.391025641025641</v>
      </c>
    </row>
    <row r="236" spans="1:68" ht="27" customHeight="1" x14ac:dyDescent="0.25">
      <c r="A236" s="54" t="s">
        <v>414</v>
      </c>
      <c r="B236" s="54" t="s">
        <v>415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416</v>
      </c>
      <c r="B237" s="54" t="s">
        <v>417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120</v>
      </c>
      <c r="Y238" s="782">
        <f t="shared" si="46"/>
        <v>120</v>
      </c>
      <c r="Z238" s="36">
        <f>IFERROR(IF(Y238=0,"",ROUNDUP(Y238/H238,0)*0.00753),"")</f>
        <v>0.3765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133.60000000000002</v>
      </c>
      <c r="BN238" s="64">
        <f t="shared" si="48"/>
        <v>133.60000000000002</v>
      </c>
      <c r="BO238" s="64">
        <f t="shared" si="49"/>
        <v>0.32051282051282048</v>
      </c>
      <c r="BP238" s="64">
        <f t="shared" si="50"/>
        <v>0.32051282051282048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280</v>
      </c>
      <c r="Y239" s="782">
        <f t="shared" si="46"/>
        <v>280.8</v>
      </c>
      <c r="Z239" s="36">
        <f>IFERROR(IF(Y239=0,"",ROUNDUP(Y239/H239,0)*0.00651),"")</f>
        <v>0.76167000000000007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310.10000000000002</v>
      </c>
      <c r="BN239" s="64">
        <f t="shared" si="48"/>
        <v>310.98599999999999</v>
      </c>
      <c r="BO239" s="64">
        <f t="shared" si="49"/>
        <v>0.64102564102564108</v>
      </c>
      <c r="BP239" s="64">
        <f t="shared" si="50"/>
        <v>0.64285714285714302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475.28735632183913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477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3.7738499999999999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1300</v>
      </c>
      <c r="Y241" s="783">
        <f>IFERROR(SUM(Y229:Y239),"0")</f>
        <v>1308.5999999999999</v>
      </c>
      <c r="Z241" s="37"/>
      <c r="AA241" s="784"/>
      <c r="AB241" s="784"/>
      <c r="AC241" s="784"/>
    </row>
    <row r="242" spans="1:68" ht="14.25" customHeight="1" x14ac:dyDescent="0.25">
      <c r="A242" s="796" t="s">
        <v>215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423</v>
      </c>
      <c r="B243" s="54" t="s">
        <v>424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423</v>
      </c>
      <c r="B244" s="54" t="s">
        <v>426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56</v>
      </c>
      <c r="Y246" s="782">
        <f>IFERROR(IF(X246="",0,CEILING((X246/$H246),1)*$H246),"")</f>
        <v>57.599999999999994</v>
      </c>
      <c r="Z246" s="36">
        <f>IFERROR(IF(Y246=0,"",ROUNDUP(Y246/H246,0)*0.00753),"")</f>
        <v>0.18071999999999999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62.346666666666671</v>
      </c>
      <c r="BN246" s="64">
        <f>IFERROR(Y246*I246/H246,"0")</f>
        <v>64.128</v>
      </c>
      <c r="BO246" s="64">
        <f>IFERROR(1/J246*(X246/H246),"0")</f>
        <v>0.1495726495726496</v>
      </c>
      <c r="BP246" s="64">
        <f>IFERROR(1/J246*(Y246/H246),"0")</f>
        <v>0.15384615384615385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68</v>
      </c>
      <c r="Y247" s="782">
        <f>IFERROR(IF(X247="",0,CEILING((X247/$H247),1)*$H247),"")</f>
        <v>69.599999999999994</v>
      </c>
      <c r="Z247" s="36">
        <f>IFERROR(IF(Y247=0,"",ROUNDUP(Y247/H247,0)*0.00651),"")</f>
        <v>0.18879000000000001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75.140000000000015</v>
      </c>
      <c r="BN247" s="64">
        <f>IFERROR(Y247*I247/H247,"0")</f>
        <v>76.908000000000001</v>
      </c>
      <c r="BO247" s="64">
        <f>IFERROR(1/J247*(X247/H247),"0")</f>
        <v>0.15567765567765571</v>
      </c>
      <c r="BP247" s="64">
        <f>IFERROR(1/J247*(Y247/H247),"0")</f>
        <v>0.15934065934065936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51.666666666666671</v>
      </c>
      <c r="Y248" s="783">
        <f>IFERROR(Y243/H243,"0")+IFERROR(Y244/H244,"0")+IFERROR(Y245/H245,"0")+IFERROR(Y246/H246,"0")+IFERROR(Y247/H247,"0")</f>
        <v>53</v>
      </c>
      <c r="Z248" s="783">
        <f>IFERROR(IF(Z243="",0,Z243),"0")+IFERROR(IF(Z244="",0,Z244),"0")+IFERROR(IF(Z245="",0,Z245),"0")+IFERROR(IF(Z246="",0,Z246),"0")+IFERROR(IF(Z247="",0,Z247),"0")</f>
        <v>0.36951000000000001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124</v>
      </c>
      <c r="Y249" s="783">
        <f>IFERROR(SUM(Y243:Y247),"0")</f>
        <v>127.19999999999999</v>
      </c>
      <c r="Z249" s="37"/>
      <c r="AA249" s="784"/>
      <c r="AB249" s="784"/>
      <c r="AC249" s="784"/>
    </row>
    <row r="250" spans="1:68" ht="16.5" customHeight="1" x14ac:dyDescent="0.25">
      <c r="A250" s="872" t="s">
        <v>437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4</v>
      </c>
      <c r="Y259" s="782">
        <f t="shared" si="51"/>
        <v>4</v>
      </c>
      <c r="Z259" s="36">
        <f>IFERROR(IF(Y259=0,"",ROUNDUP(Y259/H259,0)*0.00902),"")</f>
        <v>9.0200000000000002E-3</v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4.21</v>
      </c>
      <c r="BN259" s="64">
        <f t="shared" si="53"/>
        <v>4.21</v>
      </c>
      <c r="BO259" s="64">
        <f t="shared" si="54"/>
        <v>7.575757575757576E-3</v>
      </c>
      <c r="BP259" s="64">
        <f t="shared" si="55"/>
        <v>7.575757575757576E-3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1</v>
      </c>
      <c r="Y260" s="783">
        <f>IFERROR(Y252/H252,"0")+IFERROR(Y253/H253,"0")+IFERROR(Y254/H254,"0")+IFERROR(Y255/H255,"0")+IFERROR(Y256/H256,"0")+IFERROR(Y257/H257,"0")+IFERROR(Y258/H258,"0")+IFERROR(Y259/H259,"0")</f>
        <v>1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9.0200000000000002E-3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4</v>
      </c>
      <c r="Y261" s="783">
        <f>IFERROR(SUM(Y252:Y259),"0")</f>
        <v>4</v>
      </c>
      <c r="Z261" s="37"/>
      <c r="AA261" s="784"/>
      <c r="AB261" s="784"/>
      <c r="AC261" s="784"/>
    </row>
    <row r="262" spans="1:68" ht="16.5" customHeight="1" x14ac:dyDescent="0.25">
      <c r="A262" s="872" t="s">
        <v>458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0</v>
      </c>
      <c r="Y268" s="782">
        <f t="shared" si="56"/>
        <v>0</v>
      </c>
      <c r="Z268" s="36" t="str">
        <f>IFERROR(IF(Y268=0,"",ROUNDUP(Y268/H268,0)*0.02175),"")</f>
        <v/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24</v>
      </c>
      <c r="Y269" s="782">
        <f t="shared" si="56"/>
        <v>24</v>
      </c>
      <c r="Z269" s="36">
        <f>IFERROR(IF(Y269=0,"",ROUNDUP(Y269/H269,0)*0.00902),"")</f>
        <v>5.4120000000000001E-2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25.259999999999998</v>
      </c>
      <c r="BN269" s="64">
        <f t="shared" si="58"/>
        <v>25.259999999999998</v>
      </c>
      <c r="BO269" s="64">
        <f t="shared" si="59"/>
        <v>4.5454545454545456E-2</v>
      </c>
      <c r="BP269" s="64">
        <f t="shared" si="60"/>
        <v>4.5454545454545456E-2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28</v>
      </c>
      <c r="Y272" s="782">
        <f t="shared" si="56"/>
        <v>28</v>
      </c>
      <c r="Z272" s="36">
        <f>IFERROR(IF(Y272=0,"",ROUNDUP(Y272/H272,0)*0.00902),"")</f>
        <v>6.3140000000000002E-2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29.47</v>
      </c>
      <c r="BN272" s="64">
        <f t="shared" si="58"/>
        <v>29.47</v>
      </c>
      <c r="BO272" s="64">
        <f t="shared" si="59"/>
        <v>5.3030303030303032E-2</v>
      </c>
      <c r="BP272" s="64">
        <f t="shared" si="60"/>
        <v>5.3030303030303032E-2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13</v>
      </c>
      <c r="Y273" s="783">
        <f>IFERROR(Y264/H264,"0")+IFERROR(Y265/H265,"0")+IFERROR(Y266/H266,"0")+IFERROR(Y267/H267,"0")+IFERROR(Y268/H268,"0")+IFERROR(Y269/H269,"0")+IFERROR(Y270/H270,"0")+IFERROR(Y271/H271,"0")+IFERROR(Y272/H272,"0")</f>
        <v>13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0.11726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52</v>
      </c>
      <c r="Y274" s="783">
        <f>IFERROR(SUM(Y264:Y272),"0")</f>
        <v>52</v>
      </c>
      <c r="Z274" s="37"/>
      <c r="AA274" s="784"/>
      <c r="AB274" s="784"/>
      <c r="AC274" s="784"/>
    </row>
    <row r="275" spans="1:68" ht="14.25" customHeight="1" x14ac:dyDescent="0.25">
      <c r="A275" s="796" t="s">
        <v>173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482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8">
        <v>4607091387452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8">
        <v>4680115885837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8">
        <v>4607091385984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8">
        <v>4680115885851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8">
        <v>4607091387469</v>
      </c>
      <c r="E287" s="789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8">
        <v>4680115885844</v>
      </c>
      <c r="E288" s="789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8">
        <v>4607091387438</v>
      </c>
      <c r="E289" s="789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8">
        <v>4680115885820</v>
      </c>
      <c r="E290" s="789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512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521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420</v>
      </c>
      <c r="Y310" s="782">
        <f t="shared" si="66"/>
        <v>420</v>
      </c>
      <c r="Z310" s="36">
        <f>IFERROR(IF(Y310=0,"",ROUNDUP(Y310/H310,0)*0.00753),"")</f>
        <v>1.31775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467.6</v>
      </c>
      <c r="BN310" s="64">
        <f t="shared" si="68"/>
        <v>467.6</v>
      </c>
      <c r="BO310" s="64">
        <f t="shared" si="69"/>
        <v>1.1217948717948718</v>
      </c>
      <c r="BP310" s="64">
        <f t="shared" si="70"/>
        <v>1.1217948717948718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480</v>
      </c>
      <c r="Y311" s="782">
        <f t="shared" si="66"/>
        <v>480</v>
      </c>
      <c r="Z311" s="36">
        <f>IFERROR(IF(Y311=0,"",ROUNDUP(Y311/H311,0)*0.00753),"")</f>
        <v>1.506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520</v>
      </c>
      <c r="BN311" s="64">
        <f t="shared" si="68"/>
        <v>520</v>
      </c>
      <c r="BO311" s="64">
        <f t="shared" si="69"/>
        <v>1.2820512820512819</v>
      </c>
      <c r="BP311" s="64">
        <f t="shared" si="70"/>
        <v>1.2820512820512819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375</v>
      </c>
      <c r="Y313" s="783">
        <f>IFERROR(Y307/H307,"0")+IFERROR(Y308/H308,"0")+IFERROR(Y309/H309,"0")+IFERROR(Y310/H310,"0")+IFERROR(Y311/H311,"0")+IFERROR(Y312/H312,"0")</f>
        <v>375</v>
      </c>
      <c r="Z313" s="783">
        <f>IFERROR(IF(Z307="",0,Z307),"0")+IFERROR(IF(Z308="",0,Z308),"0")+IFERROR(IF(Z309="",0,Z309),"0")+IFERROR(IF(Z310="",0,Z310),"0")+IFERROR(IF(Z311="",0,Z311),"0")+IFERROR(IF(Z312="",0,Z312),"0")</f>
        <v>2.82375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900</v>
      </c>
      <c r="Y314" s="783">
        <f>IFERROR(SUM(Y307:Y312),"0")</f>
        <v>900</v>
      </c>
      <c r="Z314" s="37"/>
      <c r="AA314" s="784"/>
      <c r="AB314" s="784"/>
      <c r="AC314" s="784"/>
    </row>
    <row r="315" spans="1:68" ht="16.5" customHeight="1" x14ac:dyDescent="0.25">
      <c r="A315" s="872" t="s">
        <v>537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547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560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175</v>
      </c>
      <c r="Y348" s="782">
        <f>IFERROR(IF(X348="",0,CEILING((X348/$H348),1)*$H348),"")</f>
        <v>176.4</v>
      </c>
      <c r="Z348" s="36">
        <f>IFERROR(IF(Y348=0,"",ROUNDUP(Y348/H348,0)*0.00502),"")</f>
        <v>0.42168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183.33333333333334</v>
      </c>
      <c r="BN348" s="64">
        <f>IFERROR(Y348*I348/H348,"0")</f>
        <v>184.8</v>
      </c>
      <c r="BO348" s="64">
        <f>IFERROR(1/J348*(X348/H348),"0")</f>
        <v>0.35612535612535612</v>
      </c>
      <c r="BP348" s="64">
        <f>IFERROR(1/J348*(Y348/H348),"0")</f>
        <v>0.35897435897435903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83.333333333333329</v>
      </c>
      <c r="Y350" s="783">
        <f>IFERROR(Y348/H348,"0")+IFERROR(Y349/H349,"0")</f>
        <v>84</v>
      </c>
      <c r="Z350" s="783">
        <f>IFERROR(IF(Z348="",0,Z348),"0")+IFERROR(IF(Z349="",0,Z349),"0")</f>
        <v>0.42168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175</v>
      </c>
      <c r="Y351" s="783">
        <f>IFERROR(SUM(Y348:Y349),"0")</f>
        <v>176.4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571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1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4301011323</v>
      </c>
      <c r="D365" s="788">
        <v>4607091386011</v>
      </c>
      <c r="E365" s="789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4301011859</v>
      </c>
      <c r="D366" s="788">
        <v>4680115885608</v>
      </c>
      <c r="E366" s="789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215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30</v>
      </c>
      <c r="Y386" s="782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280</v>
      </c>
      <c r="Y387" s="782">
        <f>IFERROR(IF(X387="",0,CEILING((X387/$H387),1)*$H387),"")</f>
        <v>280.8</v>
      </c>
      <c r="Z387" s="36">
        <f>IFERROR(IF(Y387=0,"",ROUNDUP(Y387/H387,0)*0.02175),"")</f>
        <v>0.78299999999999992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300.24615384615385</v>
      </c>
      <c r="BN387" s="64">
        <f>IFERROR(Y387*I387/H387,"0")</f>
        <v>301.10400000000004</v>
      </c>
      <c r="BO387" s="64">
        <f>IFERROR(1/J387*(X387/H387),"0")</f>
        <v>0.64102564102564097</v>
      </c>
      <c r="BP387" s="64">
        <f>IFERROR(1/J387*(Y387/H387),"0")</f>
        <v>0.64285714285714279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40</v>
      </c>
      <c r="Y388" s="782">
        <f>IFERROR(IF(X388="",0,CEILING((X388/$H388),1)*$H388),"")</f>
        <v>42</v>
      </c>
      <c r="Z388" s="36">
        <f>IFERROR(IF(Y388=0,"",ROUNDUP(Y388/H388,0)*0.02175),"")</f>
        <v>0.10874999999999999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42.685714285714283</v>
      </c>
      <c r="BN388" s="64">
        <f>IFERROR(Y388*I388/H388,"0")</f>
        <v>44.82</v>
      </c>
      <c r="BO388" s="64">
        <f>IFERROR(1/J388*(X388/H388),"0")</f>
        <v>8.5034013605442174E-2</v>
      </c>
      <c r="BP388" s="64">
        <f>IFERROR(1/J388*(Y388/H388),"0")</f>
        <v>8.9285714285714274E-2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44.230769230769226</v>
      </c>
      <c r="Y389" s="783">
        <f>IFERROR(Y386/H386,"0")+IFERROR(Y387/H387,"0")+IFERROR(Y388/H388,"0")</f>
        <v>45</v>
      </c>
      <c r="Z389" s="783">
        <f>IFERROR(IF(Z386="",0,Z386),"0")+IFERROR(IF(Z387="",0,Z387),"0")+IFERROR(IF(Z388="",0,Z388),"0")</f>
        <v>0.9787499999999999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350</v>
      </c>
      <c r="Y390" s="783">
        <f>IFERROR(SUM(Y386:Y388),"0")</f>
        <v>356.40000000000003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25.5</v>
      </c>
      <c r="Y394" s="782">
        <f>IFERROR(IF(X394="",0,CEILING((X394/$H394),1)*$H394),"")</f>
        <v>25.5</v>
      </c>
      <c r="Z394" s="36">
        <f>IFERROR(IF(Y394=0,"",ROUNDUP(Y394/H394,0)*0.00753),"")</f>
        <v>7.5300000000000006E-2</v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29.75</v>
      </c>
      <c r="BN394" s="64">
        <f>IFERROR(Y394*I394/H394,"0")</f>
        <v>29.75</v>
      </c>
      <c r="BO394" s="64">
        <f>IFERROR(1/J394*(X394/H394),"0")</f>
        <v>6.4102564102564097E-2</v>
      </c>
      <c r="BP394" s="64">
        <f>IFERROR(1/J394*(Y394/H394),"0")</f>
        <v>6.4102564102564097E-2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10</v>
      </c>
      <c r="Y396" s="783">
        <f>IFERROR(Y392/H392,"0")+IFERROR(Y393/H393,"0")+IFERROR(Y394/H394,"0")+IFERROR(Y395/H395,"0")</f>
        <v>10</v>
      </c>
      <c r="Z396" s="783">
        <f>IFERROR(IF(Z392="",0,Z392),"0")+IFERROR(IF(Z393="",0,Z393),"0")+IFERROR(IF(Z394="",0,Z394),"0")+IFERROR(IF(Z395="",0,Z395),"0")</f>
        <v>7.5300000000000006E-2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25.5</v>
      </c>
      <c r="Y397" s="783">
        <f>IFERROR(SUM(Y392:Y395),"0")</f>
        <v>25.5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50</v>
      </c>
      <c r="Y399" s="782">
        <f>IFERROR(IF(X399="",0,CEILING((X399/$H399),1)*$H399),"")</f>
        <v>50</v>
      </c>
      <c r="Z399" s="36">
        <f>IFERROR(IF(Y399=0,"",ROUNDUP(Y399/H399,0)*0.00474),"")</f>
        <v>0.11850000000000001</v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56.000000000000007</v>
      </c>
      <c r="BN399" s="64">
        <f>IFERROR(Y399*I399/H399,"0")</f>
        <v>56.000000000000007</v>
      </c>
      <c r="BO399" s="64">
        <f>IFERROR(1/J399*(X399/H399),"0")</f>
        <v>0.10504201680672269</v>
      </c>
      <c r="BP399" s="64">
        <f>IFERROR(1/J399*(Y399/H399),"0")</f>
        <v>0.10504201680672269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50</v>
      </c>
      <c r="Y401" s="782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50</v>
      </c>
      <c r="Y402" s="783">
        <f>IFERROR(Y399/H399,"0")+IFERROR(Y400/H400,"0")+IFERROR(Y401/H401,"0")</f>
        <v>50</v>
      </c>
      <c r="Z402" s="783">
        <f>IFERROR(IF(Z399="",0,Z399),"0")+IFERROR(IF(Z400="",0,Z400),"0")+IFERROR(IF(Z401="",0,Z401),"0")</f>
        <v>0.23700000000000002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100</v>
      </c>
      <c r="Y403" s="783">
        <f>IFERROR(SUM(Y399:Y401),"0")</f>
        <v>100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12</v>
      </c>
      <c r="Y406" s="782">
        <f>IFERROR(IF(X406="",0,CEILING((X406/$H406),1)*$H406),"")</f>
        <v>12.6</v>
      </c>
      <c r="Z406" s="36">
        <f>IFERROR(IF(Y406=0,"",ROUNDUP(Y406/H406,0)*0.00753),"")</f>
        <v>5.271E-2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13.653333333333332</v>
      </c>
      <c r="BN406" s="64">
        <f>IFERROR(Y406*I406/H406,"0")</f>
        <v>14.336</v>
      </c>
      <c r="BO406" s="64">
        <f>IFERROR(1/J406*(X406/H406),"0")</f>
        <v>4.2735042735042729E-2</v>
      </c>
      <c r="BP406" s="64">
        <f>IFERROR(1/J406*(Y406/H406),"0")</f>
        <v>4.4871794871794872E-2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6.6666666666666661</v>
      </c>
      <c r="Y407" s="783">
        <f>IFERROR(Y406/H406,"0")</f>
        <v>7</v>
      </c>
      <c r="Z407" s="783">
        <f>IFERROR(IF(Z406="",0,Z406),"0")</f>
        <v>5.271E-2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12</v>
      </c>
      <c r="Y408" s="783">
        <f>IFERROR(SUM(Y406:Y406),"0")</f>
        <v>12.6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700</v>
      </c>
      <c r="Y411" s="782">
        <f>IFERROR(IF(X411="",0,CEILING((X411/$H411),1)*$H411),"")</f>
        <v>701.4</v>
      </c>
      <c r="Z411" s="36">
        <f>IFERROR(IF(Y411=0,"",ROUNDUP(Y411/H411,0)*0.00651),"")</f>
        <v>2.1743399999999999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783.99999999999989</v>
      </c>
      <c r="BN411" s="64">
        <f>IFERROR(Y411*I411/H411,"0")</f>
        <v>785.56799999999987</v>
      </c>
      <c r="BO411" s="64">
        <f>IFERROR(1/J411*(X411/H411),"0")</f>
        <v>1.8315018315018314</v>
      </c>
      <c r="BP411" s="64">
        <f>IFERROR(1/J411*(Y411/H411),"0")</f>
        <v>1.8351648351648353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245</v>
      </c>
      <c r="Y412" s="782">
        <f>IFERROR(IF(X412="",0,CEILING((X412/$H412),1)*$H412),"")</f>
        <v>245.70000000000002</v>
      </c>
      <c r="Z412" s="36">
        <f>IFERROR(IF(Y412=0,"",ROUNDUP(Y412/H412,0)*0.00753),"")</f>
        <v>0.88101000000000007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275.33333333333331</v>
      </c>
      <c r="BN412" s="64">
        <f>IFERROR(Y412*I412/H412,"0")</f>
        <v>276.12</v>
      </c>
      <c r="BO412" s="64">
        <f>IFERROR(1/J412*(X412/H412),"0")</f>
        <v>0.74786324786324776</v>
      </c>
      <c r="BP412" s="64">
        <f>IFERROR(1/J412*(Y412/H412),"0")</f>
        <v>0.75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450</v>
      </c>
      <c r="Y413" s="783">
        <f>IFERROR(Y410/H410,"0")+IFERROR(Y411/H411,"0")+IFERROR(Y412/H412,"0")</f>
        <v>451</v>
      </c>
      <c r="Z413" s="783">
        <f>IFERROR(IF(Z410="",0,Z410),"0")+IFERROR(IF(Z411="",0,Z411),"0")+IFERROR(IF(Z412="",0,Z412),"0")</f>
        <v>3.0553499999999998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945</v>
      </c>
      <c r="Y414" s="783">
        <f>IFERROR(SUM(Y410:Y412),"0")</f>
        <v>947.1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700</v>
      </c>
      <c r="Y418" s="782">
        <f t="shared" ref="Y418:Y428" si="81">IFERROR(IF(X418="",0,CEILING((X418/$H418),1)*$H418),"")</f>
        <v>705</v>
      </c>
      <c r="Z418" s="36">
        <f>IFERROR(IF(Y418=0,"",ROUNDUP(Y418/H418,0)*0.02175),"")</f>
        <v>1.0222499999999999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722.4</v>
      </c>
      <c r="BN418" s="64">
        <f t="shared" ref="BN418:BN428" si="83">IFERROR(Y418*I418/H418,"0")</f>
        <v>727.56</v>
      </c>
      <c r="BO418" s="64">
        <f t="shared" ref="BO418:BO428" si="84">IFERROR(1/J418*(X418/H418),"0")</f>
        <v>0.9722222222222221</v>
      </c>
      <c r="BP418" s="64">
        <f t="shared" ref="BP418:BP428" si="85">IFERROR(1/J418*(Y418/H418),"0")</f>
        <v>0.97916666666666663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700</v>
      </c>
      <c r="Y420" s="782">
        <f t="shared" si="81"/>
        <v>705</v>
      </c>
      <c r="Z420" s="36">
        <f>IFERROR(IF(Y420=0,"",ROUNDUP(Y420/H420,0)*0.02175),"")</f>
        <v>1.0222499999999999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722.4</v>
      </c>
      <c r="BN420" s="64">
        <f t="shared" si="83"/>
        <v>727.56</v>
      </c>
      <c r="BO420" s="64">
        <f t="shared" si="84"/>
        <v>0.9722222222222221</v>
      </c>
      <c r="BP420" s="64">
        <f t="shared" si="85"/>
        <v>0.97916666666666663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500</v>
      </c>
      <c r="Y422" s="782">
        <f t="shared" si="81"/>
        <v>510</v>
      </c>
      <c r="Z422" s="36">
        <f>IFERROR(IF(Y422=0,"",ROUNDUP(Y422/H422,0)*0.02175),"")</f>
        <v>0.73949999999999994</v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516</v>
      </c>
      <c r="BN422" s="64">
        <f t="shared" si="83"/>
        <v>526.32000000000005</v>
      </c>
      <c r="BO422" s="64">
        <f t="shared" si="84"/>
        <v>0.69444444444444442</v>
      </c>
      <c r="BP422" s="64">
        <f t="shared" si="85"/>
        <v>0.70833333333333326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1500</v>
      </c>
      <c r="Y424" s="782">
        <f t="shared" si="81"/>
        <v>1500</v>
      </c>
      <c r="Z424" s="36">
        <f>IFERROR(IF(Y424=0,"",ROUNDUP(Y424/H424,0)*0.02175),"")</f>
        <v>2.1749999999999998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1548</v>
      </c>
      <c r="BN424" s="64">
        <f t="shared" si="83"/>
        <v>1548</v>
      </c>
      <c r="BO424" s="64">
        <f t="shared" si="84"/>
        <v>2.083333333333333</v>
      </c>
      <c r="BP424" s="64">
        <f t="shared" si="85"/>
        <v>2.083333333333333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30</v>
      </c>
      <c r="Y428" s="782">
        <f t="shared" si="81"/>
        <v>30</v>
      </c>
      <c r="Z428" s="36">
        <f>IFERROR(IF(Y428=0,"",ROUNDUP(Y428/H428,0)*0.00902),"")</f>
        <v>5.4120000000000001E-2</v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31.26</v>
      </c>
      <c r="BN428" s="64">
        <f t="shared" si="83"/>
        <v>31.26</v>
      </c>
      <c r="BO428" s="64">
        <f t="shared" si="84"/>
        <v>4.5454545454545456E-2</v>
      </c>
      <c r="BP428" s="64">
        <f t="shared" si="85"/>
        <v>4.5454545454545456E-2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232.66666666666666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234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5.0131199999999998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3430</v>
      </c>
      <c r="Y430" s="783">
        <f>IFERROR(SUM(Y418:Y428),"0")</f>
        <v>3450</v>
      </c>
      <c r="Z430" s="37"/>
      <c r="AA430" s="784"/>
      <c r="AB430" s="784"/>
      <c r="AC430" s="784"/>
    </row>
    <row r="431" spans="1:68" ht="14.25" customHeight="1" x14ac:dyDescent="0.25">
      <c r="A431" s="796" t="s">
        <v>173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1600</v>
      </c>
      <c r="Y432" s="782">
        <f>IFERROR(IF(X432="",0,CEILING((X432/$H432),1)*$H432),"")</f>
        <v>1605</v>
      </c>
      <c r="Z432" s="36">
        <f>IFERROR(IF(Y432=0,"",ROUNDUP(Y432/H432,0)*0.02175),"")</f>
        <v>2.3272499999999998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1651.2</v>
      </c>
      <c r="BN432" s="64">
        <f>IFERROR(Y432*I432/H432,"0")</f>
        <v>1656.3600000000001</v>
      </c>
      <c r="BO432" s="64">
        <f>IFERROR(1/J432*(X432/H432),"0")</f>
        <v>2.2222222222222223</v>
      </c>
      <c r="BP432" s="64">
        <f>IFERROR(1/J432*(Y432/H432),"0")</f>
        <v>2.2291666666666665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0</v>
      </c>
      <c r="Y433" s="782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106.66666666666667</v>
      </c>
      <c r="Y434" s="783">
        <f>IFERROR(Y432/H432,"0")+IFERROR(Y433/H433,"0")</f>
        <v>107</v>
      </c>
      <c r="Z434" s="783">
        <f>IFERROR(IF(Z432="",0,Z432),"0")+IFERROR(IF(Z433="",0,Z433),"0")</f>
        <v>2.3272499999999998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1600</v>
      </c>
      <c r="Y435" s="783">
        <f>IFERROR(SUM(Y432:Y433),"0")</f>
        <v>1605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20</v>
      </c>
      <c r="Y438" s="782">
        <f>IFERROR(IF(X438="",0,CEILING((X438/$H438),1)*$H438),"")</f>
        <v>27</v>
      </c>
      <c r="Z438" s="36">
        <f>IFERROR(IF(Y438=0,"",ROUNDUP(Y438/H438,0)*0.02175),"")</f>
        <v>6.5250000000000002E-2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21.253333333333334</v>
      </c>
      <c r="BN438" s="64">
        <f>IFERROR(Y438*I438/H438,"0")</f>
        <v>28.692</v>
      </c>
      <c r="BO438" s="64">
        <f>IFERROR(1/J438*(X438/H438),"0")</f>
        <v>3.968253968253968E-2</v>
      </c>
      <c r="BP438" s="64">
        <f>IFERROR(1/J438*(Y438/H438),"0")</f>
        <v>5.3571428571428568E-2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2.2222222222222223</v>
      </c>
      <c r="Y439" s="783">
        <f>IFERROR(Y437/H437,"0")+IFERROR(Y438/H438,"0")</f>
        <v>3</v>
      </c>
      <c r="Z439" s="783">
        <f>IFERROR(IF(Z437="",0,Z437),"0")+IFERROR(IF(Z438="",0,Z438),"0")</f>
        <v>6.5250000000000002E-2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20</v>
      </c>
      <c r="Y440" s="783">
        <f>IFERROR(SUM(Y437:Y438),"0")</f>
        <v>27</v>
      </c>
      <c r="Z440" s="37"/>
      <c r="AA440" s="784"/>
      <c r="AB440" s="784"/>
      <c r="AC440" s="784"/>
    </row>
    <row r="441" spans="1:68" ht="14.25" customHeight="1" x14ac:dyDescent="0.25">
      <c r="A441" s="796" t="s">
        <v>215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30</v>
      </c>
      <c r="Y442" s="782">
        <f>IFERROR(IF(X442="",0,CEILING((X442/$H442),1)*$H442),"")</f>
        <v>36</v>
      </c>
      <c r="Z442" s="36">
        <f>IFERROR(IF(Y442=0,"",ROUNDUP(Y442/H442,0)*0.02175),"")</f>
        <v>8.6999999999999994E-2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31.880000000000003</v>
      </c>
      <c r="BN442" s="64">
        <f>IFERROR(Y442*I442/H442,"0")</f>
        <v>38.256</v>
      </c>
      <c r="BO442" s="64">
        <f>IFERROR(1/J442*(X442/H442),"0")</f>
        <v>5.9523809523809521E-2</v>
      </c>
      <c r="BP442" s="64">
        <f>IFERROR(1/J442*(Y442/H442),"0")</f>
        <v>7.1428571428571425E-2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3.3333333333333335</v>
      </c>
      <c r="Y443" s="783">
        <f>IFERROR(Y442/H442,"0")</f>
        <v>4</v>
      </c>
      <c r="Z443" s="783">
        <f>IFERROR(IF(Z442="",0,Z442),"0")</f>
        <v>8.6999999999999994E-2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30</v>
      </c>
      <c r="Y444" s="783">
        <f>IFERROR(SUM(Y442:Y442),"0")</f>
        <v>36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4301011873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4301011483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4301011872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4301011655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60</v>
      </c>
      <c r="Y453" s="782">
        <f t="shared" si="86"/>
        <v>60</v>
      </c>
      <c r="Z453" s="36">
        <f t="shared" si="87"/>
        <v>0.10874999999999999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62.400000000000006</v>
      </c>
      <c r="BN453" s="64">
        <f t="shared" si="89"/>
        <v>62.400000000000006</v>
      </c>
      <c r="BO453" s="64">
        <f t="shared" si="90"/>
        <v>8.9285714285714274E-2</v>
      </c>
      <c r="BP453" s="64">
        <f t="shared" si="91"/>
        <v>8.9285714285714274E-2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5</v>
      </c>
      <c r="Y455" s="783">
        <f>IFERROR(Y447/H447,"0")+IFERROR(Y448/H448,"0")+IFERROR(Y449/H449,"0")+IFERROR(Y450/H450,"0")+IFERROR(Y451/H451,"0")+IFERROR(Y452/H452,"0")+IFERROR(Y453/H453,"0")+IFERROR(Y454/H454,"0")</f>
        <v>5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0.10874999999999999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60</v>
      </c>
      <c r="Y456" s="783">
        <f>IFERROR(SUM(Y447:Y454),"0")</f>
        <v>60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4301051297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747</v>
      </c>
      <c r="B466" s="54" t="s">
        <v>750</v>
      </c>
      <c r="C466" s="31">
        <v>4301051634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customHeight="1" x14ac:dyDescent="0.25">
      <c r="A470" s="796" t="s">
        <v>215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4301031322</v>
      </c>
      <c r="D481" s="788">
        <v>4607091389753</v>
      </c>
      <c r="E481" s="789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20</v>
      </c>
      <c r="Y482" s="782">
        <f t="shared" si="92"/>
        <v>21</v>
      </c>
      <c r="Z482" s="36">
        <f>IFERROR(IF(Y482=0,"",ROUNDUP(Y482/H482,0)*0.00753),"")</f>
        <v>3.7650000000000003E-2</v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21.095238095238091</v>
      </c>
      <c r="BN482" s="64">
        <f t="shared" si="94"/>
        <v>22.15</v>
      </c>
      <c r="BO482" s="64">
        <f t="shared" si="95"/>
        <v>3.0525030525030524E-2</v>
      </c>
      <c r="BP482" s="64">
        <f t="shared" si="96"/>
        <v>3.2051282051282048E-2</v>
      </c>
    </row>
    <row r="483" spans="1:68" ht="27" customHeight="1" x14ac:dyDescent="0.25">
      <c r="A483" s="54" t="s">
        <v>764</v>
      </c>
      <c r="B483" s="54" t="s">
        <v>768</v>
      </c>
      <c r="C483" s="31">
        <v>4301031405</v>
      </c>
      <c r="D483" s="788">
        <v>4680115886100</v>
      </c>
      <c r="E483" s="789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9" t="s">
        <v>769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4301031323</v>
      </c>
      <c r="D484" s="788">
        <v>4607091389760</v>
      </c>
      <c r="E484" s="789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773</v>
      </c>
      <c r="C485" s="31">
        <v>4301031406</v>
      </c>
      <c r="D485" s="788">
        <v>4680115886117</v>
      </c>
      <c r="E485" s="789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77" t="s">
        <v>774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20</v>
      </c>
      <c r="Y486" s="782">
        <f t="shared" si="92"/>
        <v>21</v>
      </c>
      <c r="Z486" s="36">
        <f>IFERROR(IF(Y486=0,"",ROUNDUP(Y486/H486,0)*0.00753),"")</f>
        <v>3.7650000000000003E-2</v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21.095238095238091</v>
      </c>
      <c r="BN486" s="64">
        <f t="shared" si="94"/>
        <v>22.15</v>
      </c>
      <c r="BO486" s="64">
        <f t="shared" si="95"/>
        <v>3.0525030525030524E-2</v>
      </c>
      <c r="BP486" s="64">
        <f t="shared" si="96"/>
        <v>3.2051282051282048E-2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4301031335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781</v>
      </c>
      <c r="C489" s="31">
        <v>4301031366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">
        <v>782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35</v>
      </c>
      <c r="Y490" s="782">
        <f t="shared" si="92"/>
        <v>35.700000000000003</v>
      </c>
      <c r="Z490" s="36">
        <f t="shared" si="97"/>
        <v>8.5339999999999999E-2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37.166666666666664</v>
      </c>
      <c r="BN490" s="64">
        <f t="shared" si="94"/>
        <v>37.910000000000004</v>
      </c>
      <c r="BO490" s="64">
        <f t="shared" si="95"/>
        <v>7.1225071225071226E-2</v>
      </c>
      <c r="BP490" s="64">
        <f t="shared" si="96"/>
        <v>7.2649572649572655E-2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4301031336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789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791</v>
      </c>
      <c r="C494" s="31">
        <v>4301031374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">
        <v>792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70</v>
      </c>
      <c r="Y495" s="782">
        <f t="shared" si="92"/>
        <v>71.400000000000006</v>
      </c>
      <c r="Z495" s="36">
        <f t="shared" si="97"/>
        <v>0.17068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74.333333333333329</v>
      </c>
      <c r="BN495" s="64">
        <f t="shared" si="94"/>
        <v>75.820000000000007</v>
      </c>
      <c r="BO495" s="64">
        <f t="shared" si="95"/>
        <v>0.14245014245014245</v>
      </c>
      <c r="BP495" s="64">
        <f t="shared" si="96"/>
        <v>0.14529914529914531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4301031337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799</v>
      </c>
      <c r="C498" s="31">
        <v>4301031364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800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4301031333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42</v>
      </c>
      <c r="Y500" s="782">
        <f t="shared" si="92"/>
        <v>42</v>
      </c>
      <c r="Z500" s="36">
        <f t="shared" si="97"/>
        <v>0.1004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44.599999999999994</v>
      </c>
      <c r="BN500" s="64">
        <f t="shared" si="94"/>
        <v>44.599999999999994</v>
      </c>
      <c r="BO500" s="64">
        <f t="shared" si="95"/>
        <v>8.5470085470085472E-2</v>
      </c>
      <c r="BP500" s="64">
        <f t="shared" si="96"/>
        <v>8.5470085470085472E-2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4301031338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809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811</v>
      </c>
      <c r="C504" s="31">
        <v>4301031368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">
        <v>812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79.523809523809518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81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0.43171999999999999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187</v>
      </c>
      <c r="Y506" s="783">
        <f>IFERROR(SUM(Y481:Y504),"0")</f>
        <v>191.10000000000002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1.8</v>
      </c>
      <c r="Y513" s="782">
        <f>IFERROR(IF(X513="",0,CEILING((X513/$H513),1)*$H513),"")</f>
        <v>2.4</v>
      </c>
      <c r="Z513" s="36">
        <f>IFERROR(IF(Y513=0,"",ROUNDUP(Y513/H513,0)*0.00627),"")</f>
        <v>1.2540000000000001E-2</v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2.7</v>
      </c>
      <c r="BN513" s="64">
        <f>IFERROR(Y513*I513/H513,"0")</f>
        <v>3.6000000000000005</v>
      </c>
      <c r="BO513" s="64">
        <f>IFERROR(1/J513*(X513/H513),"0")</f>
        <v>7.4999999999999997E-3</v>
      </c>
      <c r="BP513" s="64">
        <f>IFERROR(1/J513*(Y513/H513),"0")</f>
        <v>0.01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2.2000000000000002</v>
      </c>
      <c r="Y514" s="782">
        <f>IFERROR(IF(X514="",0,CEILING((X514/$H514),1)*$H514),"")</f>
        <v>2.64</v>
      </c>
      <c r="Z514" s="36">
        <f>IFERROR(IF(Y514=0,"",ROUNDUP(Y514/H514,0)*0.00627),"")</f>
        <v>1.2540000000000001E-2</v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3.1333333333333333</v>
      </c>
      <c r="BN514" s="64">
        <f>IFERROR(Y514*I514/H514,"0")</f>
        <v>3.7599999999999993</v>
      </c>
      <c r="BO514" s="64">
        <f>IFERROR(1/J514*(X514/H514),"0")</f>
        <v>8.3333333333333332E-3</v>
      </c>
      <c r="BP514" s="64">
        <f>IFERROR(1/J514*(Y514/H514),"0")</f>
        <v>0.01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3.166666666666667</v>
      </c>
      <c r="Y515" s="783">
        <f>IFERROR(Y513/H513,"0")+IFERROR(Y514/H514,"0")</f>
        <v>4</v>
      </c>
      <c r="Z515" s="783">
        <f>IFERROR(IF(Z513="",0,Z513),"0")+IFERROR(IF(Z514="",0,Z514),"0")</f>
        <v>2.5080000000000002E-2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4</v>
      </c>
      <c r="Y516" s="783">
        <f>IFERROR(SUM(Y513:Y514),"0")</f>
        <v>5.04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173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8">
        <v>4607091389739</v>
      </c>
      <c r="E523" s="789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2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customHeight="1" x14ac:dyDescent="0.25">
      <c r="A524" s="54" t="s">
        <v>831</v>
      </c>
      <c r="B524" s="54" t="s">
        <v>834</v>
      </c>
      <c r="C524" s="31">
        <v>4301031403</v>
      </c>
      <c r="D524" s="788">
        <v>4680115886094</v>
      </c>
      <c r="E524" s="789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69" t="s">
        <v>835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4301031334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842</v>
      </c>
      <c r="C527" s="31">
        <v>4301031373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">
        <v>843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5</v>
      </c>
      <c r="Y530" s="783">
        <f>IFERROR(Y523/H523,"0")+IFERROR(Y524/H524,"0")+IFERROR(Y525/H525,"0")+IFERROR(Y526/H526,"0")+IFERROR(Y527/H527,"0")+IFERROR(Y528/H528,"0")+IFERROR(Y529/H529,"0")</f>
        <v>5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2.5100000000000001E-2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10.5</v>
      </c>
      <c r="Y531" s="783">
        <f>IFERROR(SUM(Y523:Y529),"0")</f>
        <v>10.5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1.8</v>
      </c>
      <c r="Y533" s="782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1.5</v>
      </c>
      <c r="Y534" s="783">
        <f>IFERROR(Y533/H533,"0")</f>
        <v>2</v>
      </c>
      <c r="Z534" s="783">
        <f>IFERROR(IF(Z533="",0,Z533),"0")</f>
        <v>1.2540000000000001E-2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1.8</v>
      </c>
      <c r="Y535" s="783">
        <f>IFERROR(SUM(Y533:Y533),"0")</f>
        <v>2.4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3</v>
      </c>
      <c r="Y537" s="782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1</v>
      </c>
      <c r="Y538" s="783">
        <f>IFERROR(Y537/H537,"0")</f>
        <v>1</v>
      </c>
      <c r="Z538" s="783">
        <f>IFERROR(IF(Z537="",0,Z537),"0")</f>
        <v>6.2700000000000004E-3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3</v>
      </c>
      <c r="Y539" s="783">
        <f>IFERROR(SUM(Y537:Y537),"0")</f>
        <v>3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14</v>
      </c>
      <c r="Y542" s="782">
        <f>IFERROR(IF(X542="",0,CEILING((X542/$H542),1)*$H542),"")</f>
        <v>14.399999999999999</v>
      </c>
      <c r="Z542" s="36">
        <f>IFERROR(IF(Y542=0,"",ROUNDUP(Y542/H542,0)*0.00502),"")</f>
        <v>6.0240000000000002E-2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16.006666666666668</v>
      </c>
      <c r="BN542" s="64">
        <f>IFERROR(Y542*I542/H542,"0")</f>
        <v>16.463999999999999</v>
      </c>
      <c r="BO542" s="64">
        <f>IFERROR(1/J542*(X542/H542),"0")</f>
        <v>4.9857549857549865E-2</v>
      </c>
      <c r="BP542" s="64">
        <f>IFERROR(1/J542*(Y542/H542),"0")</f>
        <v>5.1282051282051287E-2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24</v>
      </c>
      <c r="Y544" s="782">
        <f>IFERROR(IF(X544="",0,CEILING((X544/$H544),1)*$H544),"")</f>
        <v>24</v>
      </c>
      <c r="Z544" s="36">
        <f>IFERROR(IF(Y544=0,"",ROUNDUP(Y544/H544,0)*0.00502),"")</f>
        <v>0.1004</v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40.400000000000006</v>
      </c>
      <c r="BN544" s="64">
        <f>IFERROR(Y544*I544/H544,"0")</f>
        <v>40.400000000000006</v>
      </c>
      <c r="BO544" s="64">
        <f>IFERROR(1/J544*(X544/H544),"0")</f>
        <v>8.5470085470085472E-2</v>
      </c>
      <c r="BP544" s="64">
        <f>IFERROR(1/J544*(Y544/H544),"0")</f>
        <v>8.5470085470085472E-2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84.000000000000014</v>
      </c>
      <c r="Y545" s="782">
        <f>IFERROR(IF(X545="",0,CEILING((X545/$H545),1)*$H545),"")</f>
        <v>84</v>
      </c>
      <c r="Z545" s="36">
        <f>IFERROR(IF(Y545=0,"",ROUNDUP(Y545/H545,0)*0.00502),"")</f>
        <v>0.251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125.00000000000003</v>
      </c>
      <c r="BN545" s="64">
        <f>IFERROR(Y545*I545/H545,"0")</f>
        <v>125</v>
      </c>
      <c r="BO545" s="64">
        <f>IFERROR(1/J545*(X545/H545),"0")</f>
        <v>0.21367521367521372</v>
      </c>
      <c r="BP545" s="64">
        <f>IFERROR(1/J545*(Y545/H545),"0")</f>
        <v>0.21367521367521369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88.333333333333343</v>
      </c>
      <c r="Y546" s="783">
        <f>IFERROR(Y542/H542,"0")+IFERROR(Y543/H543,"0")+IFERROR(Y544/H544,"0")+IFERROR(Y545/H545,"0")</f>
        <v>89</v>
      </c>
      <c r="Z546" s="783">
        <f>IFERROR(IF(Z542="",0,Z542),"0")+IFERROR(IF(Z543="",0,Z543),"0")+IFERROR(IF(Z544="",0,Z544),"0")+IFERROR(IF(Z545="",0,Z545),"0")</f>
        <v>0.44678000000000001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130</v>
      </c>
      <c r="Y547" s="783">
        <f>IFERROR(SUM(Y542:Y545),"0")</f>
        <v>130.80000000000001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110</v>
      </c>
      <c r="Y556" s="782">
        <f t="shared" ref="Y556:Y566" si="103">IFERROR(IF(X556="",0,CEILING((X556/$H556),1)*$H556),"")</f>
        <v>110.88000000000001</v>
      </c>
      <c r="Z556" s="36">
        <f t="shared" ref="Z556:Z561" si="104">IFERROR(IF(Y556=0,"",ROUNDUP(Y556/H556,0)*0.01196),"")</f>
        <v>0.25115999999999999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117.49999999999999</v>
      </c>
      <c r="BN556" s="64">
        <f t="shared" ref="BN556:BN566" si="106">IFERROR(Y556*I556/H556,"0")</f>
        <v>118.44</v>
      </c>
      <c r="BO556" s="64">
        <f t="shared" ref="BO556:BO566" si="107">IFERROR(1/J556*(X556/H556),"0")</f>
        <v>0.20032051282051283</v>
      </c>
      <c r="BP556" s="64">
        <f t="shared" ref="BP556:BP566" si="108">IFERROR(1/J556*(Y556/H556),"0")</f>
        <v>0.20192307692307693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170</v>
      </c>
      <c r="Y559" s="782">
        <f t="shared" si="103"/>
        <v>174.24</v>
      </c>
      <c r="Z559" s="36">
        <f t="shared" si="104"/>
        <v>0.39468000000000003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181.59090909090907</v>
      </c>
      <c r="BN559" s="64">
        <f t="shared" si="106"/>
        <v>186.12</v>
      </c>
      <c r="BO559" s="64">
        <f t="shared" si="107"/>
        <v>0.3095862470862471</v>
      </c>
      <c r="BP559" s="64">
        <f t="shared" si="108"/>
        <v>0.31730769230769235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90</v>
      </c>
      <c r="Y561" s="782">
        <f t="shared" si="103"/>
        <v>95.04</v>
      </c>
      <c r="Z561" s="36">
        <f t="shared" si="104"/>
        <v>0.21528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96.136363636363626</v>
      </c>
      <c r="BN561" s="64">
        <f t="shared" si="106"/>
        <v>101.52000000000001</v>
      </c>
      <c r="BO561" s="64">
        <f t="shared" si="107"/>
        <v>0.16389860139860138</v>
      </c>
      <c r="BP561" s="64">
        <f t="shared" si="108"/>
        <v>0.17307692307692307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8">
        <v>4680115880603</v>
      </c>
      <c r="E562" s="789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108</v>
      </c>
      <c r="Y562" s="782">
        <f t="shared" si="103"/>
        <v>108</v>
      </c>
      <c r="Z562" s="36">
        <f>IFERROR(IF(Y562=0,"",ROUNDUP(Y562/H562,0)*0.00902),"")</f>
        <v>0.27060000000000001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114.3</v>
      </c>
      <c r="BN562" s="64">
        <f t="shared" si="106"/>
        <v>114.3</v>
      </c>
      <c r="BO562" s="64">
        <f t="shared" si="107"/>
        <v>0.22727272727272729</v>
      </c>
      <c r="BP562" s="64">
        <f t="shared" si="108"/>
        <v>0.22727272727272729</v>
      </c>
    </row>
    <row r="563" spans="1:68" ht="27" customHeight="1" x14ac:dyDescent="0.25">
      <c r="A563" s="54" t="s">
        <v>887</v>
      </c>
      <c r="B563" s="54" t="s">
        <v>889</v>
      </c>
      <c r="C563" s="31">
        <v>4301012035</v>
      </c>
      <c r="D563" s="788">
        <v>4680115880603</v>
      </c>
      <c r="E563" s="789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8">
        <v>4607091389982</v>
      </c>
      <c r="E565" s="789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180</v>
      </c>
      <c r="Y565" s="782">
        <f t="shared" si="103"/>
        <v>180</v>
      </c>
      <c r="Z565" s="36">
        <f>IFERROR(IF(Y565=0,"",ROUNDUP(Y565/H565,0)*0.00902),"")</f>
        <v>0.45100000000000001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190.49999999999997</v>
      </c>
      <c r="BN565" s="64">
        <f t="shared" si="106"/>
        <v>190.49999999999997</v>
      </c>
      <c r="BO565" s="64">
        <f t="shared" si="107"/>
        <v>0.37878787878787878</v>
      </c>
      <c r="BP565" s="64">
        <f t="shared" si="108"/>
        <v>0.37878787878787878</v>
      </c>
    </row>
    <row r="566" spans="1:68" ht="27" customHeight="1" x14ac:dyDescent="0.25">
      <c r="A566" s="54" t="s">
        <v>892</v>
      </c>
      <c r="B566" s="54" t="s">
        <v>894</v>
      </c>
      <c r="C566" s="31">
        <v>4301012034</v>
      </c>
      <c r="D566" s="788">
        <v>4607091389982</v>
      </c>
      <c r="E566" s="789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150.07575757575756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152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1.5827200000000001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658</v>
      </c>
      <c r="Y568" s="783">
        <f>IFERROR(SUM(Y556:Y566),"0")</f>
        <v>668.16000000000008</v>
      </c>
      <c r="Z568" s="37"/>
      <c r="AA568" s="784"/>
      <c r="AB568" s="784"/>
      <c r="AC568" s="784"/>
    </row>
    <row r="569" spans="1:68" ht="14.25" customHeight="1" x14ac:dyDescent="0.25">
      <c r="A569" s="796" t="s">
        <v>173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170</v>
      </c>
      <c r="Y570" s="782">
        <f>IFERROR(IF(X570="",0,CEILING((X570/$H570),1)*$H570),"")</f>
        <v>174.24</v>
      </c>
      <c r="Z570" s="36">
        <f>IFERROR(IF(Y570=0,"",ROUNDUP(Y570/H570,0)*0.01196),"")</f>
        <v>0.39468000000000003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181.59090909090907</v>
      </c>
      <c r="BN570" s="64">
        <f>IFERROR(Y570*I570/H570,"0")</f>
        <v>186.12</v>
      </c>
      <c r="BO570" s="64">
        <f>IFERROR(1/J570*(X570/H570),"0")</f>
        <v>0.3095862470862471</v>
      </c>
      <c r="BP570" s="64">
        <f>IFERROR(1/J570*(Y570/H570),"0")</f>
        <v>0.31730769230769235</v>
      </c>
    </row>
    <row r="571" spans="1:68" ht="16.5" customHeight="1" x14ac:dyDescent="0.25">
      <c r="A571" s="54" t="s">
        <v>898</v>
      </c>
      <c r="B571" s="54" t="s">
        <v>899</v>
      </c>
      <c r="C571" s="31">
        <v>4301020206</v>
      </c>
      <c r="D571" s="788">
        <v>4680115880054</v>
      </c>
      <c r="E571" s="789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4301020364</v>
      </c>
      <c r="D572" s="788">
        <v>4680115880054</v>
      </c>
      <c r="E572" s="789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32.196969696969695</v>
      </c>
      <c r="Y573" s="783">
        <f>IFERROR(Y570/H570,"0")+IFERROR(Y571/H571,"0")+IFERROR(Y572/H572,"0")</f>
        <v>33</v>
      </c>
      <c r="Z573" s="783">
        <f>IFERROR(IF(Z570="",0,Z570),"0")+IFERROR(IF(Z571="",0,Z571),"0")+IFERROR(IF(Z572="",0,Z572),"0")</f>
        <v>0.39468000000000003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170</v>
      </c>
      <c r="Y574" s="783">
        <f>IFERROR(SUM(Y570:Y572),"0")</f>
        <v>174.24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30</v>
      </c>
      <c r="Y576" s="782">
        <f t="shared" ref="Y576:Y584" si="109">IFERROR(IF(X576="",0,CEILING((X576/$H576),1)*$H576),"")</f>
        <v>31.68</v>
      </c>
      <c r="Z576" s="36">
        <f>IFERROR(IF(Y576=0,"",ROUNDUP(Y576/H576,0)*0.01196),"")</f>
        <v>7.1760000000000004E-2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32.04545454545454</v>
      </c>
      <c r="BN576" s="64">
        <f t="shared" ref="BN576:BN584" si="111">IFERROR(Y576*I576/H576,"0")</f>
        <v>33.839999999999996</v>
      </c>
      <c r="BO576" s="64">
        <f t="shared" ref="BO576:BO584" si="112">IFERROR(1/J576*(X576/H576),"0")</f>
        <v>5.4632867132867136E-2</v>
      </c>
      <c r="BP576" s="64">
        <f t="shared" ref="BP576:BP584" si="113">IFERROR(1/J576*(Y576/H576),"0")</f>
        <v>5.7692307692307696E-2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60</v>
      </c>
      <c r="Y577" s="782">
        <f t="shared" si="109"/>
        <v>63.36</v>
      </c>
      <c r="Z577" s="36">
        <f>IFERROR(IF(Y577=0,"",ROUNDUP(Y577/H577,0)*0.01196),"")</f>
        <v>0.14352000000000001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64.090909090909079</v>
      </c>
      <c r="BN577" s="64">
        <f t="shared" si="111"/>
        <v>67.679999999999993</v>
      </c>
      <c r="BO577" s="64">
        <f t="shared" si="112"/>
        <v>0.10926573426573427</v>
      </c>
      <c r="BP577" s="64">
        <f t="shared" si="113"/>
        <v>0.11538461538461539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210</v>
      </c>
      <c r="Y578" s="782">
        <f t="shared" si="109"/>
        <v>211.20000000000002</v>
      </c>
      <c r="Z578" s="36">
        <f>IFERROR(IF(Y578=0,"",ROUNDUP(Y578/H578,0)*0.01196),"")</f>
        <v>0.47839999999999999</v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224.31818181818178</v>
      </c>
      <c r="BN578" s="64">
        <f t="shared" si="111"/>
        <v>225.60000000000002</v>
      </c>
      <c r="BO578" s="64">
        <f t="shared" si="112"/>
        <v>0.38243006993006995</v>
      </c>
      <c r="BP578" s="64">
        <f t="shared" si="113"/>
        <v>0.38461538461538464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8">
        <v>4680115882072</v>
      </c>
      <c r="E579" s="789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72</v>
      </c>
      <c r="Y579" s="782">
        <f t="shared" si="109"/>
        <v>72</v>
      </c>
      <c r="Z579" s="36">
        <f>IFERROR(IF(Y579=0,"",ROUNDUP(Y579/H579,0)*0.00902),"")</f>
        <v>0.1804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76.2</v>
      </c>
      <c r="BN579" s="64">
        <f t="shared" si="111"/>
        <v>76.2</v>
      </c>
      <c r="BO579" s="64">
        <f t="shared" si="112"/>
        <v>0.15151515151515152</v>
      </c>
      <c r="BP579" s="64">
        <f t="shared" si="113"/>
        <v>0.15151515151515152</v>
      </c>
    </row>
    <row r="580" spans="1:68" ht="27" customHeight="1" x14ac:dyDescent="0.25">
      <c r="A580" s="54" t="s">
        <v>910</v>
      </c>
      <c r="B580" s="54" t="s">
        <v>913</v>
      </c>
      <c r="C580" s="31">
        <v>4301031383</v>
      </c>
      <c r="D580" s="788">
        <v>4680115882072</v>
      </c>
      <c r="E580" s="789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8">
        <v>4680115882102</v>
      </c>
      <c r="E581" s="789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66</v>
      </c>
      <c r="Y581" s="782">
        <f t="shared" si="109"/>
        <v>68.400000000000006</v>
      </c>
      <c r="Z581" s="36">
        <f>IFERROR(IF(Y581=0,"",ROUNDUP(Y581/H581,0)*0.00902),"")</f>
        <v>0.17138</v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69.849999999999994</v>
      </c>
      <c r="BN581" s="64">
        <f t="shared" si="111"/>
        <v>72.390000000000015</v>
      </c>
      <c r="BO581" s="64">
        <f t="shared" si="112"/>
        <v>0.1388888888888889</v>
      </c>
      <c r="BP581" s="64">
        <f t="shared" si="113"/>
        <v>0.14393939393939395</v>
      </c>
    </row>
    <row r="582" spans="1:68" ht="27" customHeight="1" x14ac:dyDescent="0.25">
      <c r="A582" s="54" t="s">
        <v>914</v>
      </c>
      <c r="B582" s="54" t="s">
        <v>916</v>
      </c>
      <c r="C582" s="31">
        <v>4301031385</v>
      </c>
      <c r="D582" s="788">
        <v>4680115882102</v>
      </c>
      <c r="E582" s="789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8">
        <v>4680115882096</v>
      </c>
      <c r="E583" s="789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168</v>
      </c>
      <c r="Y583" s="782">
        <f t="shared" si="109"/>
        <v>169.20000000000002</v>
      </c>
      <c r="Z583" s="36">
        <f>IFERROR(IF(Y583=0,"",ROUNDUP(Y583/H583,0)*0.00902),"")</f>
        <v>0.42393999999999998</v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177.8</v>
      </c>
      <c r="BN583" s="64">
        <f t="shared" si="111"/>
        <v>179.07000000000002</v>
      </c>
      <c r="BO583" s="64">
        <f t="shared" si="112"/>
        <v>0.35353535353535354</v>
      </c>
      <c r="BP583" s="64">
        <f t="shared" si="113"/>
        <v>0.35606060606060613</v>
      </c>
    </row>
    <row r="584" spans="1:68" ht="27" customHeight="1" x14ac:dyDescent="0.25">
      <c r="A584" s="54" t="s">
        <v>918</v>
      </c>
      <c r="B584" s="54" t="s">
        <v>920</v>
      </c>
      <c r="C584" s="31">
        <v>4301031384</v>
      </c>
      <c r="D584" s="788">
        <v>4680115882096</v>
      </c>
      <c r="E584" s="789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141.81818181818181</v>
      </c>
      <c r="Y585" s="783">
        <f>IFERROR(Y576/H576,"0")+IFERROR(Y577/H577,"0")+IFERROR(Y578/H578,"0")+IFERROR(Y579/H579,"0")+IFERROR(Y580/H580,"0")+IFERROR(Y581/H581,"0")+IFERROR(Y582/H582,"0")+IFERROR(Y583/H583,"0")+IFERROR(Y584/H584,"0")</f>
        <v>144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1.4694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606</v>
      </c>
      <c r="Y586" s="783">
        <f>IFERROR(SUM(Y576:Y584),"0")</f>
        <v>615.84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215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0</v>
      </c>
      <c r="Y595" s="782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0</v>
      </c>
      <c r="Y596" s="783">
        <f>IFERROR(Y594/H594,"0")+IFERROR(Y595/H595,"0")</f>
        <v>0</v>
      </c>
      <c r="Z596" s="783">
        <f>IFERROR(IF(Z594="",0,Z594),"0")+IFERROR(IF(Z595="",0,Z595),"0")</f>
        <v>0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0</v>
      </c>
      <c r="Y597" s="783">
        <f>IFERROR(SUM(Y594:Y595),"0")</f>
        <v>0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0</v>
      </c>
      <c r="Y613" s="782">
        <f t="shared" si="114"/>
        <v>0</v>
      </c>
      <c r="Z613" s="36" t="str">
        <f>IFERROR(IF(Y613=0,"",ROUNDUP(Y613/H613,0)*0.02175),"")</f>
        <v/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0</v>
      </c>
      <c r="BN613" s="64">
        <f t="shared" si="116"/>
        <v>0</v>
      </c>
      <c r="BO613" s="64">
        <f t="shared" si="117"/>
        <v>0</v>
      </c>
      <c r="BP613" s="64">
        <f t="shared" si="118"/>
        <v>0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0</v>
      </c>
      <c r="Y618" s="783">
        <f>IFERROR(Y611/H611,"0")+IFERROR(Y612/H612,"0")+IFERROR(Y613/H613,"0")+IFERROR(Y614/H614,"0")+IFERROR(Y615/H615,"0")+IFERROR(Y616/H616,"0")+IFERROR(Y617/H617,"0")</f>
        <v>0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0</v>
      </c>
      <c r="Y619" s="783">
        <f>IFERROR(SUM(Y611:Y617),"0")</f>
        <v>0</v>
      </c>
      <c r="Z619" s="37"/>
      <c r="AA619" s="784"/>
      <c r="AB619" s="784"/>
      <c r="AC619" s="784"/>
    </row>
    <row r="620" spans="1:68" ht="14.25" customHeight="1" x14ac:dyDescent="0.25">
      <c r="A620" s="796" t="s">
        <v>173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1200</v>
      </c>
      <c r="Y638" s="782">
        <f t="shared" ref="Y638:Y645" si="124">IFERROR(IF(X638="",0,CEILING((X638/$H638),1)*$H638),"")</f>
        <v>1201.2</v>
      </c>
      <c r="Z638" s="36">
        <f>IFERROR(IF(Y638=0,"",ROUNDUP(Y638/H638,0)*0.02175),"")</f>
        <v>3.3494999999999999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1286.7692307692309</v>
      </c>
      <c r="BN638" s="64">
        <f t="shared" ref="BN638:BN645" si="126">IFERROR(Y638*I638/H638,"0")</f>
        <v>1288.056</v>
      </c>
      <c r="BO638" s="64">
        <f t="shared" ref="BO638:BO645" si="127">IFERROR(1/J638*(X638/H638),"0")</f>
        <v>2.7472527472527468</v>
      </c>
      <c r="BP638" s="64">
        <f t="shared" ref="BP638:BP645" si="128">IFERROR(1/J638*(Y638/H638),"0")</f>
        <v>2.75</v>
      </c>
    </row>
    <row r="639" spans="1:68" ht="27" customHeight="1" x14ac:dyDescent="0.25">
      <c r="A639" s="54" t="s">
        <v>1011</v>
      </c>
      <c r="B639" s="54" t="s">
        <v>1015</v>
      </c>
      <c r="C639" s="31">
        <v>4301051887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4301051510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4301051933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4301051390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4301051920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4301051448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4301051921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153.84615384615384</v>
      </c>
      <c r="Y646" s="783">
        <f>IFERROR(Y638/H638,"0")+IFERROR(Y639/H639,"0")+IFERROR(Y640/H640,"0")+IFERROR(Y641/H641,"0")+IFERROR(Y642/H642,"0")+IFERROR(Y643/H643,"0")+IFERROR(Y644/H644,"0")+IFERROR(Y645/H645,"0")</f>
        <v>154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3.3494999999999999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1200</v>
      </c>
      <c r="Y647" s="783">
        <f>IFERROR(SUM(Y638:Y645),"0")</f>
        <v>1201.2</v>
      </c>
      <c r="Z647" s="37"/>
      <c r="AA647" s="784"/>
      <c r="AB647" s="784"/>
      <c r="AC647" s="784"/>
    </row>
    <row r="648" spans="1:68" ht="14.25" customHeight="1" x14ac:dyDescent="0.25">
      <c r="A648" s="796" t="s">
        <v>215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4301060408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4301060354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4301060407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4301060355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17047.8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17200.5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18159.314784028233</v>
      </c>
      <c r="Y674" s="783">
        <f>IFERROR(SUM(BN22:BN670),"0")</f>
        <v>18321.615999999998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18984.314784028233</v>
      </c>
      <c r="Y676" s="783">
        <f>GrossWeightTotalR+PalletQtyTotalR*25</f>
        <v>19146.615999999998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3786.6006911351737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3816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38.253889999999998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337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223</v>
      </c>
      <c r="F681" s="804" t="s">
        <v>247</v>
      </c>
      <c r="G681" s="804" t="s">
        <v>293</v>
      </c>
      <c r="H681" s="804" t="s">
        <v>116</v>
      </c>
      <c r="I681" s="804" t="s">
        <v>338</v>
      </c>
      <c r="J681" s="804" t="s">
        <v>362</v>
      </c>
      <c r="K681" s="804" t="s">
        <v>437</v>
      </c>
      <c r="L681" s="804" t="s">
        <v>458</v>
      </c>
      <c r="M681" s="804" t="s">
        <v>482</v>
      </c>
      <c r="N681" s="779"/>
      <c r="O681" s="804" t="s">
        <v>509</v>
      </c>
      <c r="P681" s="804" t="s">
        <v>512</v>
      </c>
      <c r="Q681" s="804" t="s">
        <v>521</v>
      </c>
      <c r="R681" s="804" t="s">
        <v>537</v>
      </c>
      <c r="S681" s="804" t="s">
        <v>547</v>
      </c>
      <c r="T681" s="804" t="s">
        <v>560</v>
      </c>
      <c r="U681" s="804" t="s">
        <v>571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335.6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1013.4000000000001</v>
      </c>
      <c r="E683" s="46">
        <f>IFERROR(Y108*1,"0")+IFERROR(Y109*1,"0")+IFERROR(Y110*1,"0")+IFERROR(Y114*1,"0")+IFERROR(Y115*1,"0")+IFERROR(Y116*1,"0")+IFERROR(Y117*1,"0")+IFERROR(Y118*1,"0")+IFERROR(Y119*1,"0")</f>
        <v>649.5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1175.6000000000001</v>
      </c>
      <c r="G683" s="46">
        <f>IFERROR(Y155*1,"0")+IFERROR(Y156*1,"0")+IFERROR(Y157*1,"0")+IFERROR(Y161*1,"0")+IFERROR(Y162*1,"0")+IFERROR(Y166*1,"0")+IFERROR(Y167*1,"0")+IFERROR(Y168*1,"0")</f>
        <v>167.12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596.4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2508.6000000000004</v>
      </c>
      <c r="K683" s="46">
        <f>IFERROR(Y252*1,"0")+IFERROR(Y253*1,"0")+IFERROR(Y254*1,"0")+IFERROR(Y255*1,"0")+IFERROR(Y256*1,"0")+IFERROR(Y257*1,"0")+IFERROR(Y258*1,"0")+IFERROR(Y259*1,"0")</f>
        <v>4</v>
      </c>
      <c r="L683" s="46">
        <f>IFERROR(Y264*1,"0")+IFERROR(Y265*1,"0")+IFERROR(Y266*1,"0")+IFERROR(Y267*1,"0")+IFERROR(Y268*1,"0")+IFERROR(Y269*1,"0")+IFERROR(Y270*1,"0")+IFERROR(Y271*1,"0")+IFERROR(Y272*1,"0")+IFERROR(Y276*1,"0")</f>
        <v>52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900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176.4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481.90000000000003</v>
      </c>
      <c r="V683" s="46">
        <f>IFERROR(Y406*1,"0")+IFERROR(Y410*1,"0")+IFERROR(Y411*1,"0")+IFERROR(Y412*1,"0")</f>
        <v>959.7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5118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196.14000000000001</v>
      </c>
      <c r="Z683" s="46">
        <f>IFERROR(Y519*1,"0")+IFERROR(Y523*1,"0")+IFERROR(Y524*1,"0")+IFERROR(Y525*1,"0")+IFERROR(Y526*1,"0")+IFERROR(Y527*1,"0")+IFERROR(Y528*1,"0")+IFERROR(Y529*1,"0")+IFERROR(Y533*1,"0")+IFERROR(Y537*1,"0")</f>
        <v>15.9</v>
      </c>
      <c r="AA683" s="46">
        <f>IFERROR(Y542*1,"0")+IFERROR(Y543*1,"0")+IFERROR(Y544*1,"0")+IFERROR(Y545*1,"0")</f>
        <v>130.80000000000001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1458.2400000000002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1201.2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2024-12-06T08:34:33Z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