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12A1403-D7E3-4875-AC34-FB1C21296F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Y671" i="1" s="1"/>
  <c r="X668" i="1"/>
  <c r="Y667" i="1"/>
  <c r="X667" i="1"/>
  <c r="BP666" i="1"/>
  <c r="BO666" i="1"/>
  <c r="BN666" i="1"/>
  <c r="BM666" i="1"/>
  <c r="Z666" i="1"/>
  <c r="Z667" i="1" s="1"/>
  <c r="Y666" i="1"/>
  <c r="Y668" i="1" s="1"/>
  <c r="X664" i="1"/>
  <c r="X663" i="1"/>
  <c r="BO662" i="1"/>
  <c r="BM662" i="1"/>
  <c r="Y662" i="1"/>
  <c r="Y663" i="1" s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Z659" i="1" s="1"/>
  <c r="Y657" i="1"/>
  <c r="AF683" i="1" s="1"/>
  <c r="X654" i="1"/>
  <c r="X653" i="1"/>
  <c r="BO652" i="1"/>
  <c r="BM652" i="1"/>
  <c r="Y652" i="1"/>
  <c r="BP652" i="1" s="1"/>
  <c r="BO651" i="1"/>
  <c r="BM651" i="1"/>
  <c r="Y651" i="1"/>
  <c r="BP651" i="1" s="1"/>
  <c r="BO650" i="1"/>
  <c r="BM650" i="1"/>
  <c r="Y650" i="1"/>
  <c r="BP650" i="1" s="1"/>
  <c r="BO649" i="1"/>
  <c r="BM649" i="1"/>
  <c r="Y649" i="1"/>
  <c r="Y653" i="1" s="1"/>
  <c r="X647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6" i="1" s="1"/>
  <c r="Y638" i="1"/>
  <c r="Y647" i="1" s="1"/>
  <c r="X636" i="1"/>
  <c r="X635" i="1"/>
  <c r="BO634" i="1"/>
  <c r="BM634" i="1"/>
  <c r="Y634" i="1"/>
  <c r="BP634" i="1" s="1"/>
  <c r="BO633" i="1"/>
  <c r="BM633" i="1"/>
  <c r="Y633" i="1"/>
  <c r="BP633" i="1" s="1"/>
  <c r="BO632" i="1"/>
  <c r="BM632" i="1"/>
  <c r="Y632" i="1"/>
  <c r="BP632" i="1" s="1"/>
  <c r="BO631" i="1"/>
  <c r="BM631" i="1"/>
  <c r="Y631" i="1"/>
  <c r="BP631" i="1" s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5" i="1" s="1"/>
  <c r="Y621" i="1"/>
  <c r="Y626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X607" i="1"/>
  <c r="X606" i="1"/>
  <c r="BO605" i="1"/>
  <c r="BM605" i="1"/>
  <c r="Y605" i="1"/>
  <c r="Y607" i="1" s="1"/>
  <c r="X603" i="1"/>
  <c r="Y602" i="1"/>
  <c r="X602" i="1"/>
  <c r="BP601" i="1"/>
  <c r="BO601" i="1"/>
  <c r="BN601" i="1"/>
  <c r="BM601" i="1"/>
  <c r="Z601" i="1"/>
  <c r="Z602" i="1" s="1"/>
  <c r="Y601" i="1"/>
  <c r="X597" i="1"/>
  <c r="X596" i="1"/>
  <c r="BO595" i="1"/>
  <c r="BM595" i="1"/>
  <c r="Y595" i="1"/>
  <c r="BP595" i="1" s="1"/>
  <c r="BO594" i="1"/>
  <c r="BM594" i="1"/>
  <c r="Y594" i="1"/>
  <c r="Y597" i="1" s="1"/>
  <c r="P594" i="1"/>
  <c r="X592" i="1"/>
  <c r="X591" i="1"/>
  <c r="BO590" i="1"/>
  <c r="BM590" i="1"/>
  <c r="Y590" i="1"/>
  <c r="BP590" i="1" s="1"/>
  <c r="P590" i="1"/>
  <c r="BO589" i="1"/>
  <c r="BM589" i="1"/>
  <c r="Y589" i="1"/>
  <c r="BP589" i="1" s="1"/>
  <c r="P589" i="1"/>
  <c r="BO588" i="1"/>
  <c r="BM588" i="1"/>
  <c r="Y588" i="1"/>
  <c r="Y592" i="1" s="1"/>
  <c r="P588" i="1"/>
  <c r="X586" i="1"/>
  <c r="X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BO576" i="1"/>
  <c r="BM576" i="1"/>
  <c r="Y576" i="1"/>
  <c r="Y586" i="1" s="1"/>
  <c r="P576" i="1"/>
  <c r="X574" i="1"/>
  <c r="X573" i="1"/>
  <c r="BO572" i="1"/>
  <c r="BM572" i="1"/>
  <c r="Y572" i="1"/>
  <c r="BP572" i="1" s="1"/>
  <c r="P572" i="1"/>
  <c r="BP571" i="1"/>
  <c r="BO571" i="1"/>
  <c r="BN571" i="1"/>
  <c r="BM571" i="1"/>
  <c r="Z571" i="1"/>
  <c r="Y571" i="1"/>
  <c r="P571" i="1"/>
  <c r="BO570" i="1"/>
  <c r="BM570" i="1"/>
  <c r="Y570" i="1"/>
  <c r="Y574" i="1" s="1"/>
  <c r="P570" i="1"/>
  <c r="X568" i="1"/>
  <c r="X567" i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AC683" i="1" s="1"/>
  <c r="P556" i="1"/>
  <c r="X552" i="1"/>
  <c r="X551" i="1"/>
  <c r="BO550" i="1"/>
  <c r="BM550" i="1"/>
  <c r="Y550" i="1"/>
  <c r="AB683" i="1" s="1"/>
  <c r="P550" i="1"/>
  <c r="X547" i="1"/>
  <c r="X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Z683" i="1" s="1"/>
  <c r="P519" i="1"/>
  <c r="X516" i="1"/>
  <c r="X515" i="1"/>
  <c r="BO514" i="1"/>
  <c r="BM514" i="1"/>
  <c r="Y514" i="1"/>
  <c r="Y516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Y506" i="1" s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Y469" i="1" s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Y468" i="1" s="1"/>
  <c r="X461" i="1"/>
  <c r="X460" i="1"/>
  <c r="BO459" i="1"/>
  <c r="BM459" i="1"/>
  <c r="Y459" i="1"/>
  <c r="Y461" i="1" s="1"/>
  <c r="P459" i="1"/>
  <c r="BP458" i="1"/>
  <c r="BO458" i="1"/>
  <c r="BN458" i="1"/>
  <c r="BM458" i="1"/>
  <c r="Z458" i="1"/>
  <c r="Y458" i="1"/>
  <c r="Y460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X683" i="1" s="1"/>
  <c r="P447" i="1"/>
  <c r="X444" i="1"/>
  <c r="X443" i="1"/>
  <c r="BO442" i="1"/>
  <c r="BM442" i="1"/>
  <c r="Y442" i="1"/>
  <c r="Y444" i="1" s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Y435" i="1" s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Y413" i="1" s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Y403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6" i="1" s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5" i="1"/>
  <c r="Y354" i="1"/>
  <c r="X354" i="1"/>
  <c r="BP353" i="1"/>
  <c r="BO353" i="1"/>
  <c r="BN353" i="1"/>
  <c r="BM353" i="1"/>
  <c r="Z353" i="1"/>
  <c r="Z354" i="1" s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83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83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Q683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83" i="1" s="1"/>
  <c r="P300" i="1"/>
  <c r="X297" i="1"/>
  <c r="X296" i="1"/>
  <c r="BO295" i="1"/>
  <c r="BM295" i="1"/>
  <c r="Y295" i="1"/>
  <c r="O683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73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83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7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I683" i="1" s="1"/>
  <c r="P192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Y170" i="1" s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83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83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73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677" i="1" s="1"/>
  <c r="BP51" i="1"/>
  <c r="Y675" i="1" s="1"/>
  <c r="BN51" i="1"/>
  <c r="Z51" i="1"/>
  <c r="Z55" i="1" s="1"/>
  <c r="Y55" i="1"/>
  <c r="BP59" i="1"/>
  <c r="BN59" i="1"/>
  <c r="Z59" i="1"/>
  <c r="Z60" i="1" s="1"/>
  <c r="Y61" i="1"/>
  <c r="D683" i="1"/>
  <c r="Y74" i="1"/>
  <c r="BP64" i="1"/>
  <c r="BN64" i="1"/>
  <c r="Z64" i="1"/>
  <c r="BP68" i="1"/>
  <c r="BN68" i="1"/>
  <c r="Z68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H9" i="1"/>
  <c r="B683" i="1"/>
  <c r="X674" i="1"/>
  <c r="X675" i="1"/>
  <c r="X677" i="1"/>
  <c r="Y24" i="1"/>
  <c r="Z27" i="1"/>
  <c r="Z36" i="1" s="1"/>
  <c r="BN27" i="1"/>
  <c r="Y674" i="1" s="1"/>
  <c r="Y676" i="1" s="1"/>
  <c r="Z31" i="1"/>
  <c r="BN31" i="1"/>
  <c r="Z32" i="1"/>
  <c r="BN32" i="1"/>
  <c r="Z34" i="1"/>
  <c r="BN34" i="1"/>
  <c r="C683" i="1"/>
  <c r="Y56" i="1"/>
  <c r="BP49" i="1"/>
  <c r="BP53" i="1"/>
  <c r="BN53" i="1"/>
  <c r="Z53" i="1"/>
  <c r="Y60" i="1"/>
  <c r="BP66" i="1"/>
  <c r="BN66" i="1"/>
  <c r="Z66" i="1"/>
  <c r="BP69" i="1"/>
  <c r="BN69" i="1"/>
  <c r="Z69" i="1"/>
  <c r="Y73" i="1"/>
  <c r="BP77" i="1"/>
  <c r="BN77" i="1"/>
  <c r="Z77" i="1"/>
  <c r="Z80" i="1" s="1"/>
  <c r="BP85" i="1"/>
  <c r="BN85" i="1"/>
  <c r="Z85" i="1"/>
  <c r="Y89" i="1"/>
  <c r="BP93" i="1"/>
  <c r="BN93" i="1"/>
  <c r="Z93" i="1"/>
  <c r="Z98" i="1" s="1"/>
  <c r="BP97" i="1"/>
  <c r="BN97" i="1"/>
  <c r="Z97" i="1"/>
  <c r="Y99" i="1"/>
  <c r="Y105" i="1"/>
  <c r="Y104" i="1"/>
  <c r="BP101" i="1"/>
  <c r="BN101" i="1"/>
  <c r="Z101" i="1"/>
  <c r="Z158" i="1"/>
  <c r="Z291" i="1"/>
  <c r="Z103" i="1"/>
  <c r="BN103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Y120" i="1"/>
  <c r="Z124" i="1"/>
  <c r="Z129" i="1" s="1"/>
  <c r="BN124" i="1"/>
  <c r="BP124" i="1"/>
  <c r="Z126" i="1"/>
  <c r="BN126" i="1"/>
  <c r="Z128" i="1"/>
  <c r="BN128" i="1"/>
  <c r="Y129" i="1"/>
  <c r="Z132" i="1"/>
  <c r="Z136" i="1" s="1"/>
  <c r="BN132" i="1"/>
  <c r="BP132" i="1"/>
  <c r="Z134" i="1"/>
  <c r="BN134" i="1"/>
  <c r="Y137" i="1"/>
  <c r="Z140" i="1"/>
  <c r="Z146" i="1" s="1"/>
  <c r="BN140" i="1"/>
  <c r="BP140" i="1"/>
  <c r="Z142" i="1"/>
  <c r="BN142" i="1"/>
  <c r="Z144" i="1"/>
  <c r="BN144" i="1"/>
  <c r="Z150" i="1"/>
  <c r="Z151" i="1" s="1"/>
  <c r="BN150" i="1"/>
  <c r="BP150" i="1"/>
  <c r="G683" i="1"/>
  <c r="Z156" i="1"/>
  <c r="BN156" i="1"/>
  <c r="BP156" i="1"/>
  <c r="Y159" i="1"/>
  <c r="Z162" i="1"/>
  <c r="Z163" i="1" s="1"/>
  <c r="BN162" i="1"/>
  <c r="BP162" i="1"/>
  <c r="Z167" i="1"/>
  <c r="Z169" i="1" s="1"/>
  <c r="BN167" i="1"/>
  <c r="BP167" i="1"/>
  <c r="H683" i="1"/>
  <c r="Y175" i="1"/>
  <c r="Z178" i="1"/>
  <c r="Z182" i="1" s="1"/>
  <c r="BN178" i="1"/>
  <c r="BP178" i="1"/>
  <c r="Z180" i="1"/>
  <c r="BN180" i="1"/>
  <c r="Z186" i="1"/>
  <c r="Z187" i="1" s="1"/>
  <c r="BN186" i="1"/>
  <c r="BP186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83" i="1"/>
  <c r="Z209" i="1"/>
  <c r="Z210" i="1" s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BN243" i="1"/>
  <c r="BP243" i="1"/>
  <c r="Z245" i="1"/>
  <c r="BN245" i="1"/>
  <c r="Z247" i="1"/>
  <c r="BN247" i="1"/>
  <c r="Y248" i="1"/>
  <c r="Z252" i="1"/>
  <c r="BN252" i="1"/>
  <c r="BP252" i="1"/>
  <c r="Z254" i="1"/>
  <c r="BN254" i="1"/>
  <c r="Z256" i="1"/>
  <c r="BN256" i="1"/>
  <c r="Z258" i="1"/>
  <c r="BN258" i="1"/>
  <c r="Y261" i="1"/>
  <c r="L683" i="1"/>
  <c r="Z265" i="1"/>
  <c r="Z273" i="1" s="1"/>
  <c r="BN265" i="1"/>
  <c r="BP265" i="1"/>
  <c r="Z267" i="1"/>
  <c r="BN267" i="1"/>
  <c r="Z269" i="1"/>
  <c r="BN269" i="1"/>
  <c r="Z271" i="1"/>
  <c r="BN271" i="1"/>
  <c r="Y274" i="1"/>
  <c r="M683" i="1"/>
  <c r="Z282" i="1"/>
  <c r="BN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09" i="1"/>
  <c r="BN309" i="1"/>
  <c r="Z311" i="1"/>
  <c r="BN311" i="1"/>
  <c r="Y314" i="1"/>
  <c r="Y319" i="1"/>
  <c r="S683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83" i="1"/>
  <c r="Y367" i="1"/>
  <c r="Z359" i="1"/>
  <c r="Z367" i="1" s="1"/>
  <c r="BN359" i="1"/>
  <c r="Z361" i="1"/>
  <c r="BN361" i="1"/>
  <c r="Z363" i="1"/>
  <c r="BN363" i="1"/>
  <c r="BP364" i="1"/>
  <c r="BN364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Z383" i="1" s="1"/>
  <c r="BP382" i="1"/>
  <c r="BN382" i="1"/>
  <c r="Z382" i="1"/>
  <c r="Y384" i="1"/>
  <c r="Y389" i="1"/>
  <c r="BP386" i="1"/>
  <c r="BN386" i="1"/>
  <c r="Z386" i="1"/>
  <c r="Y397" i="1"/>
  <c r="BP400" i="1"/>
  <c r="BN400" i="1"/>
  <c r="Z400" i="1"/>
  <c r="Z402" i="1" s="1"/>
  <c r="Y414" i="1"/>
  <c r="BP419" i="1"/>
  <c r="BN419" i="1"/>
  <c r="Z419" i="1"/>
  <c r="BP423" i="1"/>
  <c r="BN423" i="1"/>
  <c r="Z423" i="1"/>
  <c r="BP427" i="1"/>
  <c r="BN427" i="1"/>
  <c r="Z427" i="1"/>
  <c r="Z460" i="1"/>
  <c r="Z515" i="1"/>
  <c r="Y112" i="1"/>
  <c r="Y130" i="1"/>
  <c r="Y194" i="1"/>
  <c r="Y260" i="1"/>
  <c r="Y292" i="1"/>
  <c r="Y297" i="1"/>
  <c r="Y304" i="1"/>
  <c r="Y313" i="1"/>
  <c r="Y346" i="1"/>
  <c r="BP372" i="1"/>
  <c r="BN372" i="1"/>
  <c r="Z372" i="1"/>
  <c r="BP380" i="1"/>
  <c r="BN380" i="1"/>
  <c r="Z380" i="1"/>
  <c r="BP388" i="1"/>
  <c r="BN388" i="1"/>
  <c r="Z388" i="1"/>
  <c r="Y390" i="1"/>
  <c r="Z396" i="1"/>
  <c r="BP394" i="1"/>
  <c r="BN394" i="1"/>
  <c r="Z394" i="1"/>
  <c r="Z413" i="1"/>
  <c r="BP411" i="1"/>
  <c r="BN411" i="1"/>
  <c r="Z411" i="1"/>
  <c r="BP421" i="1"/>
  <c r="BN421" i="1"/>
  <c r="Z421" i="1"/>
  <c r="Z429" i="1" s="1"/>
  <c r="BP425" i="1"/>
  <c r="BN425" i="1"/>
  <c r="Z425" i="1"/>
  <c r="Y429" i="1"/>
  <c r="V683" i="1"/>
  <c r="Y408" i="1"/>
  <c r="W683" i="1"/>
  <c r="Y430" i="1"/>
  <c r="Z433" i="1"/>
  <c r="Z434" i="1" s="1"/>
  <c r="BN433" i="1"/>
  <c r="BP433" i="1"/>
  <c r="Z442" i="1"/>
  <c r="Z443" i="1" s="1"/>
  <c r="BN442" i="1"/>
  <c r="BP442" i="1"/>
  <c r="Y443" i="1"/>
  <c r="Z447" i="1"/>
  <c r="BN447" i="1"/>
  <c r="BP447" i="1"/>
  <c r="Z449" i="1"/>
  <c r="BN449" i="1"/>
  <c r="Z451" i="1"/>
  <c r="BN451" i="1"/>
  <c r="Z453" i="1"/>
  <c r="BN453" i="1"/>
  <c r="Y456" i="1"/>
  <c r="Z459" i="1"/>
  <c r="BN459" i="1"/>
  <c r="BP459" i="1"/>
  <c r="Z465" i="1"/>
  <c r="Z468" i="1" s="1"/>
  <c r="BN465" i="1"/>
  <c r="BP465" i="1"/>
  <c r="Z467" i="1"/>
  <c r="BN467" i="1"/>
  <c r="Y683" i="1"/>
  <c r="Y479" i="1"/>
  <c r="Z481" i="1"/>
  <c r="BN481" i="1"/>
  <c r="BP481" i="1"/>
  <c r="Z483" i="1"/>
  <c r="BN483" i="1"/>
  <c r="Z484" i="1"/>
  <c r="BN484" i="1"/>
  <c r="Z486" i="1"/>
  <c r="BN486" i="1"/>
  <c r="Z489" i="1"/>
  <c r="BN489" i="1"/>
  <c r="Z491" i="1"/>
  <c r="BN491" i="1"/>
  <c r="Z492" i="1"/>
  <c r="BN492" i="1"/>
  <c r="Z494" i="1"/>
  <c r="BN494" i="1"/>
  <c r="Z496" i="1"/>
  <c r="BN496" i="1"/>
  <c r="Z497" i="1"/>
  <c r="BN497" i="1"/>
  <c r="Z499" i="1"/>
  <c r="BN499" i="1"/>
  <c r="Z501" i="1"/>
  <c r="BN501" i="1"/>
  <c r="Z502" i="1"/>
  <c r="BN502" i="1"/>
  <c r="Z504" i="1"/>
  <c r="BN504" i="1"/>
  <c r="Y505" i="1"/>
  <c r="Z508" i="1"/>
  <c r="Z510" i="1" s="1"/>
  <c r="BN508" i="1"/>
  <c r="BP508" i="1"/>
  <c r="Y511" i="1"/>
  <c r="Z514" i="1"/>
  <c r="BN514" i="1"/>
  <c r="BP514" i="1"/>
  <c r="Z519" i="1"/>
  <c r="Z520" i="1" s="1"/>
  <c r="BN519" i="1"/>
  <c r="BP519" i="1"/>
  <c r="Y520" i="1"/>
  <c r="Y531" i="1"/>
  <c r="Z524" i="1"/>
  <c r="BN524" i="1"/>
  <c r="Z527" i="1"/>
  <c r="BN527" i="1"/>
  <c r="BP528" i="1"/>
  <c r="BN528" i="1"/>
  <c r="Z528" i="1"/>
  <c r="Y455" i="1"/>
  <c r="Y521" i="1"/>
  <c r="Z530" i="1"/>
  <c r="Y530" i="1"/>
  <c r="Y547" i="1"/>
  <c r="BP543" i="1"/>
  <c r="BN543" i="1"/>
  <c r="Z543" i="1"/>
  <c r="Z546" i="1" s="1"/>
  <c r="AA683" i="1"/>
  <c r="Z545" i="1"/>
  <c r="BN545" i="1"/>
  <c r="Y546" i="1"/>
  <c r="Z550" i="1"/>
  <c r="Z551" i="1" s="1"/>
  <c r="BN550" i="1"/>
  <c r="BP550" i="1"/>
  <c r="Y551" i="1"/>
  <c r="Z556" i="1"/>
  <c r="Z567" i="1" s="1"/>
  <c r="BN556" i="1"/>
  <c r="BP556" i="1"/>
  <c r="Z558" i="1"/>
  <c r="BN558" i="1"/>
  <c r="Z560" i="1"/>
  <c r="BN560" i="1"/>
  <c r="Z562" i="1"/>
  <c r="BN562" i="1"/>
  <c r="Z564" i="1"/>
  <c r="BN564" i="1"/>
  <c r="Z566" i="1"/>
  <c r="BN566" i="1"/>
  <c r="Y567" i="1"/>
  <c r="Z570" i="1"/>
  <c r="Z573" i="1" s="1"/>
  <c r="BN570" i="1"/>
  <c r="BP570" i="1"/>
  <c r="Z572" i="1"/>
  <c r="BN572" i="1"/>
  <c r="Y573" i="1"/>
  <c r="Z576" i="1"/>
  <c r="Z585" i="1" s="1"/>
  <c r="BN576" i="1"/>
  <c r="BP576" i="1"/>
  <c r="Z578" i="1"/>
  <c r="BN578" i="1"/>
  <c r="Z580" i="1"/>
  <c r="BN580" i="1"/>
  <c r="Z582" i="1"/>
  <c r="BN582" i="1"/>
  <c r="Z584" i="1"/>
  <c r="BN584" i="1"/>
  <c r="Y585" i="1"/>
  <c r="Z588" i="1"/>
  <c r="Z591" i="1" s="1"/>
  <c r="BN588" i="1"/>
  <c r="BP588" i="1"/>
  <c r="Z590" i="1"/>
  <c r="BN590" i="1"/>
  <c r="Y591" i="1"/>
  <c r="Z594" i="1"/>
  <c r="Z596" i="1" s="1"/>
  <c r="BN594" i="1"/>
  <c r="BP594" i="1"/>
  <c r="Z595" i="1"/>
  <c r="BN595" i="1"/>
  <c r="Y596" i="1"/>
  <c r="AD683" i="1"/>
  <c r="Y603" i="1"/>
  <c r="Z605" i="1"/>
  <c r="Z606" i="1" s="1"/>
  <c r="BN605" i="1"/>
  <c r="BP605" i="1"/>
  <c r="Y606" i="1"/>
  <c r="Y618" i="1"/>
  <c r="AE683" i="1"/>
  <c r="BP614" i="1"/>
  <c r="BN614" i="1"/>
  <c r="Z614" i="1"/>
  <c r="Z618" i="1" s="1"/>
  <c r="BP616" i="1"/>
  <c r="BN616" i="1"/>
  <c r="Z616" i="1"/>
  <c r="BP629" i="1"/>
  <c r="BN629" i="1"/>
  <c r="Z629" i="1"/>
  <c r="Y552" i="1"/>
  <c r="Y568" i="1"/>
  <c r="Z589" i="1"/>
  <c r="BN589" i="1"/>
  <c r="BP615" i="1"/>
  <c r="BN615" i="1"/>
  <c r="Z615" i="1"/>
  <c r="BP617" i="1"/>
  <c r="BN617" i="1"/>
  <c r="Z617" i="1"/>
  <c r="Y619" i="1"/>
  <c r="Y635" i="1"/>
  <c r="BP628" i="1"/>
  <c r="BN628" i="1"/>
  <c r="Z628" i="1"/>
  <c r="Y636" i="1"/>
  <c r="BP630" i="1"/>
  <c r="BN630" i="1"/>
  <c r="Z630" i="1"/>
  <c r="Y646" i="1"/>
  <c r="Y654" i="1"/>
  <c r="Y664" i="1"/>
  <c r="Y672" i="1"/>
  <c r="Z631" i="1"/>
  <c r="BN631" i="1"/>
  <c r="Z632" i="1"/>
  <c r="BN632" i="1"/>
  <c r="Z633" i="1"/>
  <c r="BN633" i="1"/>
  <c r="Z634" i="1"/>
  <c r="BN634" i="1"/>
  <c r="Z649" i="1"/>
  <c r="Z653" i="1" s="1"/>
  <c r="BN649" i="1"/>
  <c r="BP649" i="1"/>
  <c r="Z650" i="1"/>
  <c r="BN650" i="1"/>
  <c r="Z651" i="1"/>
  <c r="BN651" i="1"/>
  <c r="Z652" i="1"/>
  <c r="BN652" i="1"/>
  <c r="Y660" i="1"/>
  <c r="Z662" i="1"/>
  <c r="Z663" i="1" s="1"/>
  <c r="BN662" i="1"/>
  <c r="BP662" i="1"/>
  <c r="Z670" i="1"/>
  <c r="Z671" i="1" s="1"/>
  <c r="BN670" i="1"/>
  <c r="BP670" i="1"/>
  <c r="Y673" i="1" l="1"/>
  <c r="Z89" i="1"/>
  <c r="Z73" i="1"/>
  <c r="Z678" i="1" s="1"/>
  <c r="Z635" i="1"/>
  <c r="Z505" i="1"/>
  <c r="Z455" i="1"/>
  <c r="Z389" i="1"/>
  <c r="Z374" i="1"/>
  <c r="Z260" i="1"/>
  <c r="Z248" i="1"/>
  <c r="Z240" i="1"/>
  <c r="Z204" i="1"/>
  <c r="Z104" i="1"/>
  <c r="X676" i="1"/>
</calcChain>
</file>

<file path=xl/sharedStrings.xml><?xml version="1.0" encoding="utf-8"?>
<sst xmlns="http://schemas.openxmlformats.org/spreadsheetml/2006/main" count="3170" uniqueCount="1092">
  <si>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</si>
  <si>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</si>
  <si>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</si>
  <si>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</si>
  <si>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</si>
  <si>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</si>
  <si>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</si>
  <si>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</si>
  <si>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</si>
  <si>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</si>
  <si>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</si>
  <si>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</si>
  <si>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</si>
  <si>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</si>
  <si>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</si>
  <si>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</si>
  <si>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</si>
  <si>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</si>
  <si>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</si>
  <si>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</si>
  <si>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</si>
  <si>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</si>
  <si>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</si>
  <si>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</si>
  <si>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</si>
  <si>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</si>
  <si>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</si>
  <si>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</si>
  <si>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</si>
  <si>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</si>
  <si>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</si>
  <si>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</si>
  <si>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</si>
  <si>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</si>
  <si>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</si>
  <si>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</si>
  <si>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</si>
  <si>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</si>
  <si>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</si>
  <si>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</si>
  <si>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</si>
  <si>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</si>
  <si>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</si>
  <si>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</si>
  <si>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</si>
  <si>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</si>
  <si>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</si>
  <si>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</si>
  <si>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</si>
  <si>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</si>
  <si>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</si>
  <si>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</si>
  <si>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</si>
  <si>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</si>
  <si>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</si>
  <si>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</si>
  <si>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</si>
  <si>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</si>
  <si>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</si>
  <si>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</si>
  <si>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</si>
  <si>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</si>
  <si>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</si>
  <si>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</si>
  <si>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</si>
  <si>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</si>
  <si>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</si>
  <si>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</si>
  <si>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</si>
  <si>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</si>
  <si>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</si>
  <si>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</si>
  <si>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</si>
  <si>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</si>
  <si>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</si>
  <si>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</si>
  <si>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</si>
  <si>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</si>
  <si>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</si>
  <si>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</si>
  <si>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</si>
  <si>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</si>
  <si>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</si>
  <si>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</si>
  <si>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</si>
  <si>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</si>
  <si>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</si>
  <si>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</si>
  <si>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</si>
  <si>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</si>
  <si>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</si>
  <si>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</si>
  <si>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</si>
  <si>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</si>
  <si>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</si>
  <si>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</si>
  <si>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</si>
  <si>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</si>
  <si>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</si>
  <si>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</si>
  <si>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</si>
  <si>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</si>
  <si>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</si>
  <si>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</si>
  <si>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</si>
  <si>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</si>
  <si>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</si>
  <si>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</si>
  <si>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</si>
  <si>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</si>
  <si>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</si>
  <si>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</si>
  <si>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</si>
  <si>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</si>
  <si>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</si>
  <si>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</si>
  <si>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</si>
  <si>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</si>
  <si>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</si>
  <si>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</si>
  <si>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</si>
  <si>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</si>
  <si>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</si>
  <si>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</si>
  <si>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</si>
  <si>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</si>
  <si>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</si>
  <si>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</si>
  <si>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</si>
  <si>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</si>
  <si>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</si>
  <si>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</si>
  <si>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</si>
  <si>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</si>
  <si>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</si>
  <si>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</si>
  <si>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</si>
  <si>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</si>
  <si>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</si>
  <si>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</si>
  <si>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</si>
  <si>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</si>
  <si>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</si>
  <si>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</si>
  <si>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</si>
  <si>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</si>
  <si>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</si>
  <si>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</si>
  <si>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</si>
  <si>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</si>
  <si>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</si>
  <si>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</si>
  <si>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</si>
  <si>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</si>
  <si>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</si>
  <si>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</si>
  <si>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</si>
  <si>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</si>
  <si>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</si>
  <si>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</si>
  <si>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</si>
  <si>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</si>
  <si>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</si>
  <si>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</si>
  <si>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</si>
  <si>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</si>
  <si>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</si>
  <si>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</si>
  <si>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</si>
  <si>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</si>
  <si>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</si>
  <si>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</si>
  <si>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</si>
  <si>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</si>
  <si>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</si>
  <si>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</si>
  <si>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</si>
  <si>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</si>
  <si>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</si>
  <si>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</si>
  <si>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</si>
  <si>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</si>
  <si>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</si>
  <si>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</si>
  <si>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</si>
  <si>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</si>
  <si>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</si>
  <si>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</si>
  <si>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</si>
  <si>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</si>
  <si>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</si>
  <si>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</si>
  <si>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</si>
  <si>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</si>
  <si>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</si>
  <si>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</si>
  <si>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</si>
  <si>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</si>
  <si>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</si>
  <si>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</si>
  <si>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</si>
  <si>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</si>
  <si>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</si>
  <si>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</si>
  <si>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</si>
  <si>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</si>
  <si>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</si>
  <si>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</si>
  <si>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</si>
  <si>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</si>
  <si>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</si>
  <si>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</si>
  <si>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</si>
  <si>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</si>
  <si>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</si>
  <si>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</si>
  <si>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</si>
  <si>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</si>
  <si>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</si>
  <si>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</si>
  <si>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</si>
  <si>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</si>
  <si>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</si>
  <si>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</si>
  <si>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</si>
  <si>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</si>
  <si>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</si>
  <si>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</si>
  <si>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</si>
  <si>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</si>
  <si>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</si>
  <si>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</si>
  <si>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</si>
  <si>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</si>
  <si>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</si>
  <si>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</si>
  <si>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</si>
  <si>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</si>
  <si>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</si>
  <si>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</si>
  <si>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</si>
  <si>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</si>
  <si>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</si>
  <si>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</si>
  <si>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</si>
  <si>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</si>
  <si>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</si>
  <si>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</si>
  <si>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</si>
  <si>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</si>
  <si>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</si>
  <si>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</si>
  <si>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</si>
  <si>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</si>
  <si>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</si>
  <si>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</si>
  <si>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</si>
  <si>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</si>
  <si>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</si>
  <si>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</si>
  <si>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</si>
  <si>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</si>
  <si>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</si>
  <si>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</si>
  <si>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</si>
  <si>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</si>
  <si>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</si>
  <si>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</si>
  <si>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</si>
  <si>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</si>
  <si>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</si>
  <si>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</si>
  <si>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</si>
  <si>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</si>
  <si>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</si>
  <si>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</si>
  <si>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</si>
  <si>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</si>
  <si>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</si>
  <si>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</si>
  <si>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</si>
  <si>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</si>
  <si>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</si>
  <si>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</si>
  <si>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</si>
  <si>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</si>
  <si>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</si>
  <si>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</si>
  <si>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</si>
  <si>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</si>
  <si>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</si>
  <si>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</si>
  <si>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</si>
  <si>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</si>
  <si>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</si>
  <si>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</si>
  <si>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</si>
  <si>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</si>
  <si>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</si>
  <si>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</si>
  <si>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</si>
  <si>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</si>
  <si>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</si>
  <si>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</si>
  <si>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</si>
  <si>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</si>
  <si>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</si>
  <si>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</si>
  <si>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</si>
  <si>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</si>
  <si>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</si>
  <si>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</si>
  <si>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</si>
  <si>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</si>
  <si>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</si>
  <si>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</si>
  <si>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</si>
  <si>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</si>
  <si>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</si>
  <si>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</si>
  <si>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</si>
  <si>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</si>
  <si>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</si>
  <si>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</si>
  <si>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</si>
  <si>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</si>
  <si>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</si>
  <si>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</si>
  <si>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</si>
  <si>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</si>
  <si>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</si>
  <si>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</si>
  <si>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</si>
  <si>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</si>
  <si>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</si>
  <si>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</si>
  <si>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</si>
  <si>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</si>
  <si>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</si>
  <si>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</si>
  <si>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</si>
  <si>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</si>
  <si>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</si>
  <si>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</si>
  <si>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</si>
  <si>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</si>
  <si>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</si>
  <si>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</si>
  <si>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</si>
  <si>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</si>
  <si>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</si>
  <si>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</si>
  <si>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</si>
  <si>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</si>
  <si>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</si>
  <si>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</si>
  <si>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</si>
  <si>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</si>
  <si>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</si>
  <si>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</si>
  <si>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</si>
  <si>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</si>
  <si>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</si>
  <si>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</si>
  <si>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</si>
  <si>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</si>
  <si>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</si>
  <si>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</si>
  <si>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</si>
  <si>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</si>
  <si>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</si>
  <si>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</si>
  <si>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</si>
  <si>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</si>
  <si>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</si>
  <si>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</si>
  <si>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</si>
  <si>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</si>
  <si>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</si>
  <si>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</si>
  <si>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</si>
  <si>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</si>
  <si>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</si>
  <si>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</si>
  <si>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</si>
  <si>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</si>
  <si>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</si>
  <si>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</si>
  <si>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</si>
  <si>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</si>
  <si>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</si>
  <si>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</si>
  <si>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</si>
  <si>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</si>
  <si>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</si>
  <si>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</si>
  <si>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</si>
  <si>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</si>
  <si>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</si>
  <si>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</si>
  <si>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</si>
  <si>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</si>
  <si>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</si>
  <si>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</si>
  <si>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</si>
  <si>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</si>
  <si>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</si>
  <si>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</si>
  <si>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</si>
  <si>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</si>
  <si>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</si>
  <si>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</si>
  <si>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</si>
  <si>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</si>
  <si>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</si>
  <si>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</si>
  <si>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</si>
  <si>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</si>
  <si>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</si>
  <si>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</si>
  <si>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</si>
  <si>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</si>
  <si>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</si>
  <si>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</si>
  <si>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</si>
  <si>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</si>
  <si>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</si>
  <si>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</si>
  <si>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</si>
  <si>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</si>
  <si>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</si>
  <si>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</si>
  <si>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</si>
  <si>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</si>
  <si>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</si>
  <si>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</si>
  <si>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</si>
  <si>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</si>
  <si>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</si>
  <si>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</si>
  <si>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</si>
  <si>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</si>
  <si>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</si>
  <si>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</si>
  <si>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</si>
  <si>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</si>
  <si>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</si>
  <si>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</si>
  <si>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</si>
  <si>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</si>
  <si>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</si>
  <si>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</si>
  <si>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</si>
  <si>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</si>
  <si>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</si>
  <si>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</si>
  <si>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</si>
  <si>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</si>
  <si>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</si>
  <si>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</si>
  <si>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</si>
  <si>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</si>
  <si>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</si>
  <si>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</si>
  <si>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</si>
  <si>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</si>
  <si>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</si>
  <si>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</si>
  <si>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</si>
  <si>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</si>
  <si>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</si>
  <si>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</si>
  <si>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</si>
  <si>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</si>
  <si>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</si>
  <si>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</si>
  <si>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</si>
  <si>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</si>
  <si>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</si>
  <si>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</si>
  <si>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</si>
  <si>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</si>
  <si>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</si>
  <si>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</si>
  <si>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</si>
  <si>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</si>
  <si>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</si>
  <si>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</si>
  <si>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</si>
  <si>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</si>
  <si>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</si>
  <si>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</si>
  <si>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</si>
  <si>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</si>
  <si>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</si>
  <si>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</si>
  <si>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</si>
  <si>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</si>
  <si>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</si>
  <si>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</si>
  <si>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</si>
  <si>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</si>
  <si>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</si>
  <si>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</si>
  <si>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</si>
  <si>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</si>
  <si>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</si>
  <si>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</si>
  <si>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</si>
  <si>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</si>
  <si>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</si>
  <si>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</si>
  <si>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</si>
  <si>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</si>
  <si>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</si>
  <si>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</si>
  <si>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</si>
  <si>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</si>
  <si>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</si>
  <si>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</si>
  <si>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</si>
  <si>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</si>
  <si>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</si>
  <si>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</si>
  <si>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</si>
  <si>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</si>
  <si>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</si>
  <si>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</si>
  <si>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</si>
  <si>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</si>
  <si>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</si>
  <si>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</si>
  <si>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</si>
  <si>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</si>
  <si>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</si>
  <si>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</si>
  <si>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</si>
  <si>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</si>
  <si>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</si>
  <si>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</si>
  <si>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</si>
  <si>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</si>
  <si>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</si>
  <si>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</si>
  <si>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</si>
  <si>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</si>
  <si>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</si>
  <si>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</si>
  <si>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</si>
  <si>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</si>
  <si>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</si>
  <si>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</si>
  <si>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</si>
  <si>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</si>
  <si>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</si>
  <si>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</si>
  <si>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</si>
  <si>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</si>
  <si>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</si>
  <si>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</si>
  <si>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</si>
  <si>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</si>
  <si>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</si>
  <si>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</si>
  <si>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</si>
  <si>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</si>
  <si>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</si>
  <si>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</si>
  <si>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</si>
  <si>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</si>
  <si>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</si>
  <si>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</si>
  <si>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</si>
  <si>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</si>
  <si>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</si>
  <si>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</si>
  <si>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</si>
  <si>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</si>
  <si>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</si>
  <si>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</si>
  <si>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</si>
  <si>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</si>
  <si>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</si>
  <si>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</si>
  <si>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</si>
  <si>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</si>
  <si>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</si>
  <si>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</si>
  <si>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</si>
  <si>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</si>
  <si>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</si>
  <si>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</si>
  <si>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</si>
  <si>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</si>
  <si>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</si>
  <si>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</si>
  <si>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</si>
  <si>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</si>
  <si>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</si>
  <si>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</si>
  <si>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</si>
  <si>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</si>
  <si>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</si>
  <si>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</si>
  <si>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</si>
  <si>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</si>
  <si>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</si>
  <si>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</si>
  <si>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</si>
  <si>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</si>
  <si>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</si>
  <si>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</si>
  <si>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</si>
  <si>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</si>
  <si>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</si>
  <si>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</si>
  <si>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</si>
  <si>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</si>
  <si>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</si>
  <si>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</si>
  <si>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</si>
  <si>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</si>
  <si>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</si>
  <si>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</si>
  <si>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</si>
  <si>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</si>
  <si>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</si>
  <si>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</si>
  <si>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</si>
  <si>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</si>
  <si>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</si>
  <si>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</si>
  <si>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</si>
  <si>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</si>
  <si>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</si>
  <si>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</si>
  <si>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</si>
  <si>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</si>
  <si>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</si>
  <si>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</si>
  <si>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</si>
  <si>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</si>
  <si>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</si>
  <si>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</si>
  <si>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</si>
  <si>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</si>
  <si>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</si>
  <si>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</si>
  <si>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</si>
  <si>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</si>
  <si>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</si>
  <si>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</si>
  <si>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</si>
  <si>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</si>
  <si>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</si>
  <si>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</si>
  <si>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</si>
  <si>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</si>
  <si>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</si>
  <si>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</si>
  <si>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</si>
  <si>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</si>
  <si>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</si>
  <si>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</si>
  <si>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</si>
  <si>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</si>
  <si>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</si>
  <si>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</si>
  <si>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</si>
  <si>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</si>
  <si>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</si>
  <si>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</si>
  <si>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</si>
  <si>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</si>
  <si>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</si>
  <si>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</si>
  <si>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</si>
  <si>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</si>
  <si>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</si>
  <si>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</si>
  <si>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</si>
  <si>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</si>
  <si>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</si>
  <si>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</si>
  <si>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</si>
  <si>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</si>
  <si>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</si>
  <si>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</si>
  <si>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</si>
  <si>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</si>
  <si>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</si>
  <si>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</si>
  <si>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</si>
  <si>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</si>
  <si>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</si>
  <si>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</si>
  <si>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</si>
  <si>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</si>
  <si>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</si>
  <si>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</si>
  <si>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</si>
  <si>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</si>
  <si>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</si>
  <si>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</si>
  <si>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</si>
  <si>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</si>
  <si>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</si>
  <si>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</si>
  <si>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</si>
  <si>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</si>
  <si>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</si>
  <si>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</si>
  <si>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</si>
  <si>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</si>
  <si>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</si>
  <si>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</si>
  <si>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</si>
  <si>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</si>
  <si>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</si>
  <si>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</si>
  <si>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</si>
  <si>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</si>
  <si>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</si>
  <si>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</si>
  <si>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</si>
  <si>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</si>
  <si>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</si>
  <si>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</si>
  <si>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</si>
  <si>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</si>
  <si>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</si>
  <si>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</si>
  <si>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</si>
  <si>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</si>
  <si>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</si>
  <si>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</si>
  <si>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</si>
  <si>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</si>
  <si>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</si>
  <si>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</si>
  <si>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</si>
  <si>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</si>
  <si>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</si>
  <si>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</si>
  <si>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</si>
  <si>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</si>
  <si>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</si>
  <si>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</si>
  <si>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</si>
  <si>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</si>
  <si>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</si>
  <si>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</si>
  <si>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</si>
  <si>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</si>
  <si>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</si>
  <si>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</si>
  <si>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</si>
  <si>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</si>
  <si>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</si>
  <si>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</si>
  <si>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</si>
  <si>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</si>
  <si>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</si>
  <si>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</si>
  <si>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</si>
  <si>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</si>
  <si>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</si>
  <si>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</si>
  <si>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</si>
  <si>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</si>
  <si>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</si>
  <si>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</si>
  <si>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</si>
  <si>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</si>
  <si>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</si>
  <si>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</si>
  <si>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</si>
  <si>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</si>
  <si>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</si>
  <si>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</si>
  <si>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</si>
  <si>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</si>
  <si>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</si>
  <si>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</si>
  <si>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</si>
  <si>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</si>
  <si>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</si>
  <si>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</si>
  <si>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</si>
  <si>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</si>
  <si>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</si>
  <si>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</si>
  <si>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</si>
  <si>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</si>
  <si>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</si>
  <si>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</si>
  <si>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</si>
  <si>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</si>
  <si>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</si>
  <si>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</si>
  <si>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</si>
  <si>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</si>
  <si>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</si>
  <si>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</si>
  <si>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</si>
  <si>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</si>
  <si>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</si>
  <si>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</si>
  <si>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</si>
  <si>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</si>
  <si>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</si>
  <si>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</si>
  <si>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</si>
  <si>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</si>
  <si>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</si>
  <si>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</si>
  <si>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</si>
  <si>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</si>
  <si>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</si>
  <si>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</si>
  <si>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</si>
  <si>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</si>
  <si>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</si>
  <si>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</si>
  <si>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</si>
  <si>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</si>
  <si>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</si>
  <si>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</si>
  <si>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</si>
  <si>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</si>
  <si>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</si>
  <si>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</si>
  <si>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</si>
  <si>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</si>
  <si>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</si>
  <si>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</si>
  <si>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</si>
  <si>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</si>
  <si>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</si>
  <si>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</si>
  <si>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</si>
  <si>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</si>
  <si>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</si>
  <si>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P004352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</si>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</sst>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663" zoomScaleNormal="100" zoomScaleSheetLayoutView="100" workbookViewId="0">
      <selection activeCell="AA679" sqref="AA67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71" t="s">
        <v>0</v>
      </c>
      <c r="E1" s="816"/>
      <c r="F1" s="816"/>
      <c r="G1" s="12" t="s">
        <v>1</v>
      </c>
      <c r="H1" s="871" t="s">
        <v>2</v>
      </c>
      <c r="I1" s="816"/>
      <c r="J1" s="816"/>
      <c r="K1" s="816"/>
      <c r="L1" s="816"/>
      <c r="M1" s="816"/>
      <c r="N1" s="816"/>
      <c r="O1" s="816"/>
      <c r="P1" s="816"/>
      <c r="Q1" s="816"/>
      <c r="R1" s="815" t="s">
        <v>3</v>
      </c>
      <c r="S1" s="816"/>
      <c r="T1" s="8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36" t="s">
        <v>8</v>
      </c>
      <c r="B5" s="827"/>
      <c r="C5" s="828"/>
      <c r="D5" s="873"/>
      <c r="E5" s="874"/>
      <c r="F5" s="1171" t="s">
        <v>9</v>
      </c>
      <c r="G5" s="828"/>
      <c r="H5" s="873"/>
      <c r="I5" s="1095"/>
      <c r="J5" s="1095"/>
      <c r="K5" s="1095"/>
      <c r="L5" s="1095"/>
      <c r="M5" s="874"/>
      <c r="N5" s="58"/>
      <c r="P5" s="24" t="s">
        <v>10</v>
      </c>
      <c r="Q5" s="1192">
        <v>45639</v>
      </c>
      <c r="R5" s="934"/>
      <c r="T5" s="997" t="s">
        <v>11</v>
      </c>
      <c r="U5" s="982"/>
      <c r="V5" s="999" t="s">
        <v>12</v>
      </c>
      <c r="W5" s="934"/>
      <c r="AB5" s="51"/>
      <c r="AC5" s="51"/>
      <c r="AD5" s="51"/>
      <c r="AE5" s="51"/>
    </row>
    <row r="6" spans="1:32" s="775" customFormat="1" ht="24" customHeight="1" x14ac:dyDescent="0.2">
      <c r="A6" s="936" t="s">
        <v>13</v>
      </c>
      <c r="B6" s="827"/>
      <c r="C6" s="828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4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Пятница</v>
      </c>
      <c r="R6" s="789"/>
      <c r="T6" s="1010" t="s">
        <v>16</v>
      </c>
      <c r="U6" s="982"/>
      <c r="V6" s="1082" t="s">
        <v>17</v>
      </c>
      <c r="W6" s="833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797"/>
      <c r="U7" s="982"/>
      <c r="V7" s="1083"/>
      <c r="W7" s="1084"/>
      <c r="AB7" s="51"/>
      <c r="AC7" s="51"/>
      <c r="AD7" s="51"/>
      <c r="AE7" s="51"/>
    </row>
    <row r="8" spans="1:32" s="775" customFormat="1" ht="25.5" customHeight="1" x14ac:dyDescent="0.2">
      <c r="A8" s="1216" t="s">
        <v>18</v>
      </c>
      <c r="B8" s="800"/>
      <c r="C8" s="801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944">
        <v>0.375</v>
      </c>
      <c r="R8" s="846"/>
      <c r="T8" s="797"/>
      <c r="U8" s="982"/>
      <c r="V8" s="1083"/>
      <c r="W8" s="1084"/>
      <c r="AB8" s="51"/>
      <c r="AC8" s="51"/>
      <c r="AD8" s="51"/>
      <c r="AE8" s="51"/>
    </row>
    <row r="9" spans="1:32" s="775" customFormat="1" ht="39.950000000000003" customHeight="1" x14ac:dyDescent="0.2">
      <c r="A9" s="11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3"/>
      <c r="F9" s="11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3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3"/>
      <c r="L9" s="803"/>
      <c r="M9" s="803"/>
      <c r="N9" s="773"/>
      <c r="P9" s="26" t="s">
        <v>21</v>
      </c>
      <c r="Q9" s="928"/>
      <c r="R9" s="929"/>
      <c r="T9" s="797"/>
      <c r="U9" s="982"/>
      <c r="V9" s="1085"/>
      <c r="W9" s="1086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3"/>
      <c r="F10" s="11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6" t="str">
        <f>IFERROR(VLOOKUP($D$10,Proxy,2,FALSE),"")</f>
        <v/>
      </c>
      <c r="I10" s="797"/>
      <c r="J10" s="797"/>
      <c r="K10" s="797"/>
      <c r="L10" s="797"/>
      <c r="M10" s="797"/>
      <c r="N10" s="774"/>
      <c r="P10" s="26" t="s">
        <v>22</v>
      </c>
      <c r="Q10" s="1011"/>
      <c r="R10" s="1012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23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4"/>
      <c r="R12" s="846"/>
      <c r="S12" s="23"/>
      <c r="U12" s="24"/>
      <c r="V12" s="816"/>
      <c r="W12" s="797"/>
      <c r="AB12" s="51"/>
      <c r="AC12" s="51"/>
      <c r="AD12" s="51"/>
      <c r="AE12" s="51"/>
    </row>
    <row r="13" spans="1:32" s="775" customFormat="1" ht="23.25" customHeight="1" x14ac:dyDescent="0.2">
      <c r="A13" s="99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3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5" t="s">
        <v>35</v>
      </c>
      <c r="Q15" s="816"/>
      <c r="R15" s="816"/>
      <c r="S15" s="816"/>
      <c r="T15" s="8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6" t="s">
        <v>38</v>
      </c>
      <c r="D17" s="829" t="s">
        <v>39</v>
      </c>
      <c r="E17" s="908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7"/>
      <c r="R17" s="907"/>
      <c r="S17" s="907"/>
      <c r="T17" s="908"/>
      <c r="U17" s="1215" t="s">
        <v>51</v>
      </c>
      <c r="V17" s="828"/>
      <c r="W17" s="829" t="s">
        <v>52</v>
      </c>
      <c r="X17" s="829" t="s">
        <v>53</v>
      </c>
      <c r="Y17" s="1212" t="s">
        <v>54</v>
      </c>
      <c r="Z17" s="1093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9"/>
      <c r="E18" s="911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30"/>
      <c r="X18" s="830"/>
      <c r="Y18" s="1213"/>
      <c r="Z18" s="1094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885" t="s">
        <v>63</v>
      </c>
      <c r="B19" s="886"/>
      <c r="C19" s="886"/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48"/>
      <c r="AB19" s="48"/>
      <c r="AC19" s="48"/>
    </row>
    <row r="20" spans="1:68" ht="16.5" customHeight="1" x14ac:dyDescent="0.25">
      <c r="A20" s="87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6"/>
      <c r="AB20" s="776"/>
      <c r="AC20" s="776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7"/>
      <c r="AB21" s="777"/>
      <c r="AC21" s="7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9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9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7"/>
      <c r="AB25" s="777"/>
      <c r="AC25" s="77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8">
        <v>4680115885912</v>
      </c>
      <c r="E26" s="789"/>
      <c r="F26" s="780">
        <v>0.3</v>
      </c>
      <c r="G26" s="32">
        <v>6</v>
      </c>
      <c r="H26" s="780">
        <v>1.8</v>
      </c>
      <c r="I26" s="78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6"/>
      <c r="R26" s="786"/>
      <c r="S26" s="786"/>
      <c r="T26" s="787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88">
        <v>4607091383881</v>
      </c>
      <c r="E27" s="789"/>
      <c r="F27" s="780">
        <v>0.33</v>
      </c>
      <c r="G27" s="32">
        <v>6</v>
      </c>
      <c r="H27" s="780">
        <v>1.98</v>
      </c>
      <c r="I27" s="780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6"/>
      <c r="R27" s="786"/>
      <c r="S27" s="786"/>
      <c r="T27" s="787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6"/>
      <c r="R29" s="786"/>
      <c r="S29" s="786"/>
      <c r="T29" s="787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6"/>
      <c r="R30" s="786"/>
      <c r="S30" s="786"/>
      <c r="T30" s="787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88">
        <v>4680115881990</v>
      </c>
      <c r="E31" s="789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88">
        <v>4680115886247</v>
      </c>
      <c r="E32" s="789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2" t="s">
        <v>97</v>
      </c>
      <c r="Q32" s="786"/>
      <c r="R32" s="786"/>
      <c r="S32" s="786"/>
      <c r="T32" s="787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80">
        <v>0.3</v>
      </c>
      <c r="G33" s="32">
        <v>6</v>
      </c>
      <c r="H33" s="780">
        <v>1.8</v>
      </c>
      <c r="I33" s="78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6"/>
      <c r="R33" s="786"/>
      <c r="S33" s="786"/>
      <c r="T33" s="787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4301051593</v>
      </c>
      <c r="D34" s="788">
        <v>4607091383911</v>
      </c>
      <c r="E34" s="789"/>
      <c r="F34" s="780">
        <v>0.33</v>
      </c>
      <c r="G34" s="32">
        <v>6</v>
      </c>
      <c r="H34" s="780">
        <v>1.98</v>
      </c>
      <c r="I34" s="780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6"/>
      <c r="R34" s="786"/>
      <c r="S34" s="786"/>
      <c r="T34" s="787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88">
        <v>4607091388244</v>
      </c>
      <c r="E35" s="789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808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809"/>
      <c r="P36" s="799" t="s">
        <v>71</v>
      </c>
      <c r="Q36" s="800"/>
      <c r="R36" s="800"/>
      <c r="S36" s="800"/>
      <c r="T36" s="800"/>
      <c r="U36" s="800"/>
      <c r="V36" s="801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09"/>
      <c r="P37" s="799" t="s">
        <v>71</v>
      </c>
      <c r="Q37" s="800"/>
      <c r="R37" s="800"/>
      <c r="S37" s="800"/>
      <c r="T37" s="800"/>
      <c r="U37" s="800"/>
      <c r="V37" s="801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customHeight="1" x14ac:dyDescent="0.25">
      <c r="A38" s="796" t="s">
        <v>107</v>
      </c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797"/>
      <c r="P38" s="797"/>
      <c r="Q38" s="797"/>
      <c r="R38" s="797"/>
      <c r="S38" s="797"/>
      <c r="T38" s="797"/>
      <c r="U38" s="797"/>
      <c r="V38" s="797"/>
      <c r="W38" s="797"/>
      <c r="X38" s="797"/>
      <c r="Y38" s="797"/>
      <c r="Z38" s="797"/>
      <c r="AA38" s="777"/>
      <c r="AB38" s="777"/>
      <c r="AC38" s="777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88">
        <v>4607091388503</v>
      </c>
      <c r="E39" s="789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808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809"/>
      <c r="P40" s="799" t="s">
        <v>71</v>
      </c>
      <c r="Q40" s="800"/>
      <c r="R40" s="800"/>
      <c r="S40" s="800"/>
      <c r="T40" s="800"/>
      <c r="U40" s="800"/>
      <c r="V40" s="801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x14ac:dyDescent="0.2">
      <c r="A41" s="797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09"/>
      <c r="P41" s="799" t="s">
        <v>71</v>
      </c>
      <c r="Q41" s="800"/>
      <c r="R41" s="800"/>
      <c r="S41" s="800"/>
      <c r="T41" s="800"/>
      <c r="U41" s="800"/>
      <c r="V41" s="801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customHeight="1" x14ac:dyDescent="0.25">
      <c r="A42" s="796" t="s">
        <v>113</v>
      </c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797"/>
      <c r="P42" s="797"/>
      <c r="Q42" s="797"/>
      <c r="R42" s="797"/>
      <c r="S42" s="797"/>
      <c r="T42" s="797"/>
      <c r="U42" s="797"/>
      <c r="V42" s="797"/>
      <c r="W42" s="797"/>
      <c r="X42" s="797"/>
      <c r="Y42" s="797"/>
      <c r="Z42" s="797"/>
      <c r="AA42" s="777"/>
      <c r="AB42" s="777"/>
      <c r="AC42" s="777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88">
        <v>4607091389111</v>
      </c>
      <c r="E43" s="789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808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809"/>
      <c r="P44" s="799" t="s">
        <v>71</v>
      </c>
      <c r="Q44" s="800"/>
      <c r="R44" s="800"/>
      <c r="S44" s="800"/>
      <c r="T44" s="800"/>
      <c r="U44" s="800"/>
      <c r="V44" s="801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x14ac:dyDescent="0.2">
      <c r="A45" s="797"/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809"/>
      <c r="P45" s="799" t="s">
        <v>71</v>
      </c>
      <c r="Q45" s="800"/>
      <c r="R45" s="800"/>
      <c r="S45" s="800"/>
      <c r="T45" s="800"/>
      <c r="U45" s="800"/>
      <c r="V45" s="801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customHeight="1" x14ac:dyDescent="0.2">
      <c r="A46" s="885" t="s">
        <v>116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886"/>
      <c r="N46" s="886"/>
      <c r="O46" s="886"/>
      <c r="P46" s="886"/>
      <c r="Q46" s="886"/>
      <c r="R46" s="886"/>
      <c r="S46" s="886"/>
      <c r="T46" s="886"/>
      <c r="U46" s="886"/>
      <c r="V46" s="886"/>
      <c r="W46" s="886"/>
      <c r="X46" s="886"/>
      <c r="Y46" s="886"/>
      <c r="Z46" s="886"/>
      <c r="AA46" s="48"/>
      <c r="AB46" s="48"/>
      <c r="AC46" s="48"/>
    </row>
    <row r="47" spans="1:68" ht="16.5" customHeight="1" x14ac:dyDescent="0.25">
      <c r="A47" s="872" t="s">
        <v>117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776"/>
      <c r="AB47" s="776"/>
      <c r="AC47" s="776"/>
    </row>
    <row r="48" spans="1:68" ht="14.25" customHeight="1" x14ac:dyDescent="0.25">
      <c r="A48" s="796" t="s">
        <v>118</v>
      </c>
      <c r="B48" s="797"/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  <c r="O48" s="797"/>
      <c r="P48" s="797"/>
      <c r="Q48" s="797"/>
      <c r="R48" s="797"/>
      <c r="S48" s="797"/>
      <c r="T48" s="797"/>
      <c r="U48" s="797"/>
      <c r="V48" s="797"/>
      <c r="W48" s="797"/>
      <c r="X48" s="797"/>
      <c r="Y48" s="797"/>
      <c r="Z48" s="797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4301011540</v>
      </c>
      <c r="D49" s="788">
        <v>4607091385670</v>
      </c>
      <c r="E49" s="789"/>
      <c r="F49" s="780">
        <v>1.4</v>
      </c>
      <c r="G49" s="32">
        <v>8</v>
      </c>
      <c r="H49" s="780">
        <v>11.2</v>
      </c>
      <c r="I49" s="780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4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6"/>
      <c r="R49" s="786"/>
      <c r="S49" s="786"/>
      <c r="T49" s="787"/>
      <c r="U49" s="34"/>
      <c r="V49" s="34"/>
      <c r="W49" s="35" t="s">
        <v>69</v>
      </c>
      <c r="X49" s="781">
        <v>0</v>
      </c>
      <c r="Y49" s="782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88">
        <v>4607091385670</v>
      </c>
      <c r="E50" s="789"/>
      <c r="F50" s="780">
        <v>1.35</v>
      </c>
      <c r="G50" s="32">
        <v>8</v>
      </c>
      <c r="H50" s="780">
        <v>10.8</v>
      </c>
      <c r="I50" s="780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9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6"/>
      <c r="R50" s="786"/>
      <c r="S50" s="786"/>
      <c r="T50" s="787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88">
        <v>4680115883956</v>
      </c>
      <c r="E51" s="789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10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88">
        <v>4680115882539</v>
      </c>
      <c r="E52" s="789"/>
      <c r="F52" s="780">
        <v>0.37</v>
      </c>
      <c r="G52" s="32">
        <v>10</v>
      </c>
      <c r="H52" s="780">
        <v>3.7</v>
      </c>
      <c r="I52" s="780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9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6"/>
      <c r="R52" s="786"/>
      <c r="S52" s="786"/>
      <c r="T52" s="787"/>
      <c r="U52" s="34"/>
      <c r="V52" s="34"/>
      <c r="W52" s="35" t="s">
        <v>69</v>
      </c>
      <c r="X52" s="781">
        <v>0</v>
      </c>
      <c r="Y52" s="78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88">
        <v>4607091385687</v>
      </c>
      <c r="E53" s="789"/>
      <c r="F53" s="780">
        <v>0.4</v>
      </c>
      <c r="G53" s="32">
        <v>10</v>
      </c>
      <c r="H53" s="780">
        <v>4</v>
      </c>
      <c r="I53" s="780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10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6"/>
      <c r="R53" s="786"/>
      <c r="S53" s="786"/>
      <c r="T53" s="787"/>
      <c r="U53" s="34"/>
      <c r="V53" s="34"/>
      <c r="W53" s="35" t="s">
        <v>69</v>
      </c>
      <c r="X53" s="781">
        <v>196</v>
      </c>
      <c r="Y53" s="782">
        <f t="shared" si="6"/>
        <v>196</v>
      </c>
      <c r="Z53" s="36">
        <f>IFERROR(IF(Y53=0,"",ROUNDUP(Y53/H53,0)*0.00902),"")</f>
        <v>0.44198000000000004</v>
      </c>
      <c r="AA53" s="56"/>
      <c r="AB53" s="57"/>
      <c r="AC53" s="103" t="s">
        <v>125</v>
      </c>
      <c r="AG53" s="64"/>
      <c r="AJ53" s="68" t="s">
        <v>134</v>
      </c>
      <c r="AK53" s="68">
        <v>528</v>
      </c>
      <c r="BB53" s="104" t="s">
        <v>1</v>
      </c>
      <c r="BM53" s="64">
        <f t="shared" si="7"/>
        <v>206.29</v>
      </c>
      <c r="BN53" s="64">
        <f t="shared" si="8"/>
        <v>206.29</v>
      </c>
      <c r="BO53" s="64">
        <f t="shared" si="9"/>
        <v>0.37121212121212122</v>
      </c>
      <c r="BP53" s="64">
        <f t="shared" si="10"/>
        <v>0.37121212121212122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88">
        <v>4680115883949</v>
      </c>
      <c r="E54" s="789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8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809"/>
      <c r="P55" s="799" t="s">
        <v>71</v>
      </c>
      <c r="Q55" s="800"/>
      <c r="R55" s="800"/>
      <c r="S55" s="800"/>
      <c r="T55" s="800"/>
      <c r="U55" s="800"/>
      <c r="V55" s="801"/>
      <c r="W55" s="37" t="s">
        <v>72</v>
      </c>
      <c r="X55" s="783">
        <f>IFERROR(X49/H49,"0")+IFERROR(X50/H50,"0")+IFERROR(X51/H51,"0")+IFERROR(X52/H52,"0")+IFERROR(X53/H53,"0")+IFERROR(X54/H54,"0")</f>
        <v>49</v>
      </c>
      <c r="Y55" s="783">
        <f>IFERROR(Y49/H49,"0")+IFERROR(Y50/H50,"0")+IFERROR(Y51/H51,"0")+IFERROR(Y52/H52,"0")+IFERROR(Y53/H53,"0")+IFERROR(Y54/H54,"0")</f>
        <v>49</v>
      </c>
      <c r="Z55" s="783">
        <f>IFERROR(IF(Z49="",0,Z49),"0")+IFERROR(IF(Z50="",0,Z50),"0")+IFERROR(IF(Z51="",0,Z51),"0")+IFERROR(IF(Z52="",0,Z52),"0")+IFERROR(IF(Z53="",0,Z53),"0")+IFERROR(IF(Z54="",0,Z54),"0")</f>
        <v>0.44198000000000004</v>
      </c>
      <c r="AA55" s="784"/>
      <c r="AB55" s="784"/>
      <c r="AC55" s="784"/>
    </row>
    <row r="56" spans="1:68" x14ac:dyDescent="0.2">
      <c r="A56" s="797"/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809"/>
      <c r="P56" s="799" t="s">
        <v>71</v>
      </c>
      <c r="Q56" s="800"/>
      <c r="R56" s="800"/>
      <c r="S56" s="800"/>
      <c r="T56" s="800"/>
      <c r="U56" s="800"/>
      <c r="V56" s="801"/>
      <c r="W56" s="37" t="s">
        <v>69</v>
      </c>
      <c r="X56" s="783">
        <f>IFERROR(SUM(X49:X54),"0")</f>
        <v>196</v>
      </c>
      <c r="Y56" s="783">
        <f>IFERROR(SUM(Y49:Y54),"0")</f>
        <v>196</v>
      </c>
      <c r="Z56" s="37"/>
      <c r="AA56" s="784"/>
      <c r="AB56" s="784"/>
      <c r="AC56" s="784"/>
    </row>
    <row r="57" spans="1:68" ht="14.25" customHeight="1" x14ac:dyDescent="0.25">
      <c r="A57" s="796" t="s">
        <v>73</v>
      </c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797"/>
      <c r="P57" s="797"/>
      <c r="Q57" s="797"/>
      <c r="R57" s="797"/>
      <c r="S57" s="797"/>
      <c r="T57" s="797"/>
      <c r="U57" s="797"/>
      <c r="V57" s="797"/>
      <c r="W57" s="797"/>
      <c r="X57" s="797"/>
      <c r="Y57" s="797"/>
      <c r="Z57" s="797"/>
      <c r="AA57" s="777"/>
      <c r="AB57" s="777"/>
      <c r="AC57" s="777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88">
        <v>4680115885233</v>
      </c>
      <c r="E58" s="789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88">
        <v>4680115884915</v>
      </c>
      <c r="E59" s="789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1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808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809"/>
      <c r="P60" s="799" t="s">
        <v>71</v>
      </c>
      <c r="Q60" s="800"/>
      <c r="R60" s="800"/>
      <c r="S60" s="800"/>
      <c r="T60" s="800"/>
      <c r="U60" s="800"/>
      <c r="V60" s="801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x14ac:dyDescent="0.2">
      <c r="A61" s="797"/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809"/>
      <c r="P61" s="799" t="s">
        <v>71</v>
      </c>
      <c r="Q61" s="800"/>
      <c r="R61" s="800"/>
      <c r="S61" s="800"/>
      <c r="T61" s="800"/>
      <c r="U61" s="800"/>
      <c r="V61" s="801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customHeight="1" x14ac:dyDescent="0.25">
      <c r="A62" s="872" t="s">
        <v>143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776"/>
      <c r="AB62" s="776"/>
      <c r="AC62" s="776"/>
    </row>
    <row r="63" spans="1:68" ht="14.25" customHeight="1" x14ac:dyDescent="0.25">
      <c r="A63" s="796" t="s">
        <v>118</v>
      </c>
      <c r="B63" s="797"/>
      <c r="C63" s="797"/>
      <c r="D63" s="797"/>
      <c r="E63" s="797"/>
      <c r="F63" s="797"/>
      <c r="G63" s="797"/>
      <c r="H63" s="797"/>
      <c r="I63" s="797"/>
      <c r="J63" s="797"/>
      <c r="K63" s="797"/>
      <c r="L63" s="797"/>
      <c r="M63" s="797"/>
      <c r="N63" s="797"/>
      <c r="O63" s="797"/>
      <c r="P63" s="797"/>
      <c r="Q63" s="797"/>
      <c r="R63" s="797"/>
      <c r="S63" s="797"/>
      <c r="T63" s="797"/>
      <c r="U63" s="797"/>
      <c r="V63" s="797"/>
      <c r="W63" s="797"/>
      <c r="X63" s="797"/>
      <c r="Y63" s="797"/>
      <c r="Z63" s="797"/>
      <c r="AA63" s="777"/>
      <c r="AB63" s="777"/>
      <c r="AC63" s="777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88">
        <v>4680115885882</v>
      </c>
      <c r="E64" s="789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8">
        <v>4680115881426</v>
      </c>
      <c r="E65" s="789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4"/>
      <c r="V65" s="34"/>
      <c r="W65" s="35" t="s">
        <v>69</v>
      </c>
      <c r="X65" s="781">
        <v>0</v>
      </c>
      <c r="Y65" s="78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86.4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88">
        <v>4680115881426</v>
      </c>
      <c r="E66" s="789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6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88">
        <v>4680115880283</v>
      </c>
      <c r="E67" s="789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88">
        <v>4680115882720</v>
      </c>
      <c r="E68" s="789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88">
        <v>4680115881525</v>
      </c>
      <c r="E69" s="789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1003" t="s">
        <v>163</v>
      </c>
      <c r="Q69" s="786"/>
      <c r="R69" s="786"/>
      <c r="S69" s="786"/>
      <c r="T69" s="787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88">
        <v>4680115885899</v>
      </c>
      <c r="E70" s="789"/>
      <c r="F70" s="780">
        <v>0.35</v>
      </c>
      <c r="G70" s="32">
        <v>6</v>
      </c>
      <c r="H70" s="780">
        <v>2.1</v>
      </c>
      <c r="I70" s="780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4301011192</v>
      </c>
      <c r="D71" s="788">
        <v>4607091382952</v>
      </c>
      <c r="E71" s="789"/>
      <c r="F71" s="780">
        <v>0.5</v>
      </c>
      <c r="G71" s="32">
        <v>6</v>
      </c>
      <c r="H71" s="780">
        <v>3</v>
      </c>
      <c r="I71" s="780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2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6"/>
      <c r="R71" s="786"/>
      <c r="S71" s="786"/>
      <c r="T71" s="787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88">
        <v>4680115881419</v>
      </c>
      <c r="E72" s="789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133</v>
      </c>
      <c r="M72" s="33" t="s">
        <v>68</v>
      </c>
      <c r="N72" s="33"/>
      <c r="O72" s="32">
        <v>50</v>
      </c>
      <c r="P72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81">
        <v>0</v>
      </c>
      <c r="Y72" s="782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134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808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809"/>
      <c r="P73" s="799" t="s">
        <v>71</v>
      </c>
      <c r="Q73" s="800"/>
      <c r="R73" s="800"/>
      <c r="S73" s="800"/>
      <c r="T73" s="800"/>
      <c r="U73" s="800"/>
      <c r="V73" s="801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0</v>
      </c>
      <c r="Y73" s="783">
        <f>IFERROR(Y64/H64,"0")+IFERROR(Y65/H65,"0")+IFERROR(Y66/H66,"0")+IFERROR(Y67/H67,"0")+IFERROR(Y68/H68,"0")+IFERROR(Y69/H69,"0")+IFERROR(Y70/H70,"0")+IFERROR(Y71/H71,"0")+IFERROR(Y72/H72,"0")</f>
        <v>0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84"/>
      <c r="AB73" s="784"/>
      <c r="AC73" s="784"/>
    </row>
    <row r="74" spans="1:68" x14ac:dyDescent="0.2">
      <c r="A74" s="797"/>
      <c r="B74" s="797"/>
      <c r="C74" s="797"/>
      <c r="D74" s="797"/>
      <c r="E74" s="797"/>
      <c r="F74" s="797"/>
      <c r="G74" s="797"/>
      <c r="H74" s="797"/>
      <c r="I74" s="797"/>
      <c r="J74" s="797"/>
      <c r="K74" s="797"/>
      <c r="L74" s="797"/>
      <c r="M74" s="797"/>
      <c r="N74" s="797"/>
      <c r="O74" s="809"/>
      <c r="P74" s="799" t="s">
        <v>71</v>
      </c>
      <c r="Q74" s="800"/>
      <c r="R74" s="800"/>
      <c r="S74" s="800"/>
      <c r="T74" s="800"/>
      <c r="U74" s="800"/>
      <c r="V74" s="801"/>
      <c r="W74" s="37" t="s">
        <v>69</v>
      </c>
      <c r="X74" s="783">
        <f>IFERROR(SUM(X64:X72),"0")</f>
        <v>0</v>
      </c>
      <c r="Y74" s="783">
        <f>IFERROR(SUM(Y64:Y72),"0")</f>
        <v>0</v>
      </c>
      <c r="Z74" s="37"/>
      <c r="AA74" s="784"/>
      <c r="AB74" s="784"/>
      <c r="AC74" s="784"/>
    </row>
    <row r="75" spans="1:68" ht="14.25" customHeight="1" x14ac:dyDescent="0.25">
      <c r="A75" s="796" t="s">
        <v>175</v>
      </c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797"/>
      <c r="P75" s="797"/>
      <c r="Q75" s="797"/>
      <c r="R75" s="797"/>
      <c r="S75" s="797"/>
      <c r="T75" s="797"/>
      <c r="U75" s="797"/>
      <c r="V75" s="797"/>
      <c r="W75" s="797"/>
      <c r="X75" s="797"/>
      <c r="Y75" s="797"/>
      <c r="Z75" s="797"/>
      <c r="AA75" s="777"/>
      <c r="AB75" s="777"/>
      <c r="AC75" s="777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88">
        <v>4680115881440</v>
      </c>
      <c r="E76" s="789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4"/>
      <c r="V76" s="34"/>
      <c r="W76" s="35" t="s">
        <v>69</v>
      </c>
      <c r="X76" s="781">
        <v>0</v>
      </c>
      <c r="Y76" s="782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88">
        <v>4680115882751</v>
      </c>
      <c r="E77" s="789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88">
        <v>4680115885950</v>
      </c>
      <c r="E78" s="789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88">
        <v>4680115881433</v>
      </c>
      <c r="E79" s="789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81">
        <v>0</v>
      </c>
      <c r="Y79" s="782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808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809"/>
      <c r="P80" s="799" t="s">
        <v>71</v>
      </c>
      <c r="Q80" s="800"/>
      <c r="R80" s="800"/>
      <c r="S80" s="800"/>
      <c r="T80" s="800"/>
      <c r="U80" s="800"/>
      <c r="V80" s="801"/>
      <c r="W80" s="37" t="s">
        <v>72</v>
      </c>
      <c r="X80" s="783">
        <f>IFERROR(X76/H76,"0")+IFERROR(X77/H77,"0")+IFERROR(X78/H78,"0")+IFERROR(X79/H79,"0")</f>
        <v>0</v>
      </c>
      <c r="Y80" s="783">
        <f>IFERROR(Y76/H76,"0")+IFERROR(Y77/H77,"0")+IFERROR(Y78/H78,"0")+IFERROR(Y79/H79,"0")</f>
        <v>0</v>
      </c>
      <c r="Z80" s="783">
        <f>IFERROR(IF(Z76="",0,Z76),"0")+IFERROR(IF(Z77="",0,Z77),"0")+IFERROR(IF(Z78="",0,Z78),"0")+IFERROR(IF(Z79="",0,Z79),"0")</f>
        <v>0</v>
      </c>
      <c r="AA80" s="784"/>
      <c r="AB80" s="784"/>
      <c r="AC80" s="784"/>
    </row>
    <row r="81" spans="1:68" x14ac:dyDescent="0.2">
      <c r="A81" s="797"/>
      <c r="B81" s="797"/>
      <c r="C81" s="797"/>
      <c r="D81" s="797"/>
      <c r="E81" s="797"/>
      <c r="F81" s="797"/>
      <c r="G81" s="797"/>
      <c r="H81" s="797"/>
      <c r="I81" s="797"/>
      <c r="J81" s="797"/>
      <c r="K81" s="797"/>
      <c r="L81" s="797"/>
      <c r="M81" s="797"/>
      <c r="N81" s="797"/>
      <c r="O81" s="809"/>
      <c r="P81" s="799" t="s">
        <v>71</v>
      </c>
      <c r="Q81" s="800"/>
      <c r="R81" s="800"/>
      <c r="S81" s="800"/>
      <c r="T81" s="800"/>
      <c r="U81" s="800"/>
      <c r="V81" s="801"/>
      <c r="W81" s="37" t="s">
        <v>69</v>
      </c>
      <c r="X81" s="783">
        <f>IFERROR(SUM(X76:X79),"0")</f>
        <v>0</v>
      </c>
      <c r="Y81" s="783">
        <f>IFERROR(SUM(Y76:Y79),"0")</f>
        <v>0</v>
      </c>
      <c r="Z81" s="37"/>
      <c r="AA81" s="784"/>
      <c r="AB81" s="784"/>
      <c r="AC81" s="784"/>
    </row>
    <row r="82" spans="1:68" ht="14.25" customHeight="1" x14ac:dyDescent="0.25">
      <c r="A82" s="796" t="s">
        <v>64</v>
      </c>
      <c r="B82" s="797"/>
      <c r="C82" s="797"/>
      <c r="D82" s="797"/>
      <c r="E82" s="797"/>
      <c r="F82" s="797"/>
      <c r="G82" s="797"/>
      <c r="H82" s="797"/>
      <c r="I82" s="797"/>
      <c r="J82" s="797"/>
      <c r="K82" s="797"/>
      <c r="L82" s="797"/>
      <c r="M82" s="797"/>
      <c r="N82" s="797"/>
      <c r="O82" s="797"/>
      <c r="P82" s="797"/>
      <c r="Q82" s="797"/>
      <c r="R82" s="797"/>
      <c r="S82" s="797"/>
      <c r="T82" s="797"/>
      <c r="U82" s="797"/>
      <c r="V82" s="797"/>
      <c r="W82" s="797"/>
      <c r="X82" s="797"/>
      <c r="Y82" s="797"/>
      <c r="Z82" s="797"/>
      <c r="AA82" s="777"/>
      <c r="AB82" s="777"/>
      <c r="AC82" s="777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88">
        <v>4680115885066</v>
      </c>
      <c r="E83" s="789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88">
        <v>4680115885042</v>
      </c>
      <c r="E84" s="789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88">
        <v>4680115885080</v>
      </c>
      <c r="E85" s="789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88">
        <v>4680115885073</v>
      </c>
      <c r="E86" s="789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88">
        <v>4680115885059</v>
      </c>
      <c r="E87" s="789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88">
        <v>4680115885097</v>
      </c>
      <c r="E88" s="789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808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809"/>
      <c r="P89" s="799" t="s">
        <v>71</v>
      </c>
      <c r="Q89" s="800"/>
      <c r="R89" s="800"/>
      <c r="S89" s="800"/>
      <c r="T89" s="800"/>
      <c r="U89" s="800"/>
      <c r="V89" s="801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x14ac:dyDescent="0.2">
      <c r="A90" s="797"/>
      <c r="B90" s="797"/>
      <c r="C90" s="797"/>
      <c r="D90" s="797"/>
      <c r="E90" s="797"/>
      <c r="F90" s="797"/>
      <c r="G90" s="797"/>
      <c r="H90" s="797"/>
      <c r="I90" s="797"/>
      <c r="J90" s="797"/>
      <c r="K90" s="797"/>
      <c r="L90" s="797"/>
      <c r="M90" s="797"/>
      <c r="N90" s="797"/>
      <c r="O90" s="809"/>
      <c r="P90" s="799" t="s">
        <v>71</v>
      </c>
      <c r="Q90" s="800"/>
      <c r="R90" s="800"/>
      <c r="S90" s="800"/>
      <c r="T90" s="800"/>
      <c r="U90" s="800"/>
      <c r="V90" s="801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customHeight="1" x14ac:dyDescent="0.25">
      <c r="A91" s="796" t="s">
        <v>73</v>
      </c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7"/>
      <c r="P91" s="797"/>
      <c r="Q91" s="797"/>
      <c r="R91" s="797"/>
      <c r="S91" s="797"/>
      <c r="T91" s="797"/>
      <c r="U91" s="797"/>
      <c r="V91" s="797"/>
      <c r="W91" s="797"/>
      <c r="X91" s="797"/>
      <c r="Y91" s="797"/>
      <c r="Z91" s="797"/>
      <c r="AA91" s="777"/>
      <c r="AB91" s="777"/>
      <c r="AC91" s="777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88">
        <v>4680115881891</v>
      </c>
      <c r="E92" s="789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88">
        <v>4680115885769</v>
      </c>
      <c r="E93" s="789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88">
        <v>4680115884410</v>
      </c>
      <c r="E94" s="789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88">
        <v>4680115885929</v>
      </c>
      <c r="E95" s="789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88">
        <v>4680115884403</v>
      </c>
      <c r="E96" s="789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88">
        <v>4680115884311</v>
      </c>
      <c r="E97" s="789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808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809"/>
      <c r="P98" s="799" t="s">
        <v>71</v>
      </c>
      <c r="Q98" s="800"/>
      <c r="R98" s="800"/>
      <c r="S98" s="800"/>
      <c r="T98" s="800"/>
      <c r="U98" s="800"/>
      <c r="V98" s="801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x14ac:dyDescent="0.2">
      <c r="A99" s="797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09"/>
      <c r="P99" s="799" t="s">
        <v>71</v>
      </c>
      <c r="Q99" s="800"/>
      <c r="R99" s="800"/>
      <c r="S99" s="800"/>
      <c r="T99" s="800"/>
      <c r="U99" s="800"/>
      <c r="V99" s="801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customHeight="1" x14ac:dyDescent="0.25">
      <c r="A100" s="796" t="s">
        <v>217</v>
      </c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797"/>
      <c r="P100" s="797"/>
      <c r="Q100" s="797"/>
      <c r="R100" s="797"/>
      <c r="S100" s="797"/>
      <c r="T100" s="797"/>
      <c r="U100" s="797"/>
      <c r="V100" s="797"/>
      <c r="W100" s="797"/>
      <c r="X100" s="797"/>
      <c r="Y100" s="797"/>
      <c r="Z100" s="797"/>
      <c r="AA100" s="777"/>
      <c r="AB100" s="777"/>
      <c r="AC100" s="777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88">
        <v>4680115881532</v>
      </c>
      <c r="E101" s="789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88">
        <v>4680115881532</v>
      </c>
      <c r="E102" s="789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4"/>
      <c r="V102" s="34"/>
      <c r="W102" s="35" t="s">
        <v>69</v>
      </c>
      <c r="X102" s="781">
        <v>0</v>
      </c>
      <c r="Y102" s="782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88">
        <v>4680115881464</v>
      </c>
      <c r="E103" s="789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8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809"/>
      <c r="P104" s="799" t="s">
        <v>71</v>
      </c>
      <c r="Q104" s="800"/>
      <c r="R104" s="800"/>
      <c r="S104" s="800"/>
      <c r="T104" s="800"/>
      <c r="U104" s="800"/>
      <c r="V104" s="801"/>
      <c r="W104" s="37" t="s">
        <v>72</v>
      </c>
      <c r="X104" s="783">
        <f>IFERROR(X101/H101,"0")+IFERROR(X102/H102,"0")+IFERROR(X103/H103,"0")</f>
        <v>0</v>
      </c>
      <c r="Y104" s="783">
        <f>IFERROR(Y101/H101,"0")+IFERROR(Y102/H102,"0")+IFERROR(Y103/H103,"0")</f>
        <v>0</v>
      </c>
      <c r="Z104" s="783">
        <f>IFERROR(IF(Z101="",0,Z101),"0")+IFERROR(IF(Z102="",0,Z102),"0")+IFERROR(IF(Z103="",0,Z103),"0")</f>
        <v>0</v>
      </c>
      <c r="AA104" s="784"/>
      <c r="AB104" s="784"/>
      <c r="AC104" s="784"/>
    </row>
    <row r="105" spans="1:68" x14ac:dyDescent="0.2">
      <c r="A105" s="797"/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809"/>
      <c r="P105" s="799" t="s">
        <v>71</v>
      </c>
      <c r="Q105" s="800"/>
      <c r="R105" s="800"/>
      <c r="S105" s="800"/>
      <c r="T105" s="800"/>
      <c r="U105" s="800"/>
      <c r="V105" s="801"/>
      <c r="W105" s="37" t="s">
        <v>69</v>
      </c>
      <c r="X105" s="783">
        <f>IFERROR(SUM(X101:X103),"0")</f>
        <v>0</v>
      </c>
      <c r="Y105" s="783">
        <f>IFERROR(SUM(Y101:Y103),"0")</f>
        <v>0</v>
      </c>
      <c r="Z105" s="37"/>
      <c r="AA105" s="784"/>
      <c r="AB105" s="784"/>
      <c r="AC105" s="784"/>
    </row>
    <row r="106" spans="1:68" ht="16.5" customHeight="1" x14ac:dyDescent="0.25">
      <c r="A106" s="872" t="s">
        <v>225</v>
      </c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797"/>
      <c r="P106" s="797"/>
      <c r="Q106" s="797"/>
      <c r="R106" s="797"/>
      <c r="S106" s="797"/>
      <c r="T106" s="797"/>
      <c r="U106" s="797"/>
      <c r="V106" s="797"/>
      <c r="W106" s="797"/>
      <c r="X106" s="797"/>
      <c r="Y106" s="797"/>
      <c r="Z106" s="797"/>
      <c r="AA106" s="776"/>
      <c r="AB106" s="776"/>
      <c r="AC106" s="776"/>
    </row>
    <row r="107" spans="1:68" ht="14.25" customHeight="1" x14ac:dyDescent="0.25">
      <c r="A107" s="796" t="s">
        <v>118</v>
      </c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797"/>
      <c r="P107" s="797"/>
      <c r="Q107" s="797"/>
      <c r="R107" s="797"/>
      <c r="S107" s="797"/>
      <c r="T107" s="797"/>
      <c r="U107" s="797"/>
      <c r="V107" s="797"/>
      <c r="W107" s="797"/>
      <c r="X107" s="797"/>
      <c r="Y107" s="797"/>
      <c r="Z107" s="797"/>
      <c r="AA107" s="777"/>
      <c r="AB107" s="777"/>
      <c r="AC107" s="777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88">
        <v>4680115881327</v>
      </c>
      <c r="E108" s="789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88">
        <v>4680115881518</v>
      </c>
      <c r="E109" s="789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88">
        <v>4680115881303</v>
      </c>
      <c r="E110" s="789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81">
        <v>454.5</v>
      </c>
      <c r="Y110" s="782">
        <f>IFERROR(IF(X110="",0,CEILING((X110/$H110),1)*$H110),"")</f>
        <v>454.5</v>
      </c>
      <c r="Z110" s="36">
        <f>IFERROR(IF(Y110=0,"",ROUNDUP(Y110/H110,0)*0.00902),"")</f>
        <v>0.91102000000000005</v>
      </c>
      <c r="AA110" s="56"/>
      <c r="AB110" s="57"/>
      <c r="AC110" s="171" t="s">
        <v>231</v>
      </c>
      <c r="AG110" s="64"/>
      <c r="AJ110" s="68" t="s">
        <v>134</v>
      </c>
      <c r="AK110" s="68">
        <v>594</v>
      </c>
      <c r="BB110" s="172" t="s">
        <v>1</v>
      </c>
      <c r="BM110" s="64">
        <f>IFERROR(X110*I110/H110,"0")</f>
        <v>475.71000000000004</v>
      </c>
      <c r="BN110" s="64">
        <f>IFERROR(Y110*I110/H110,"0")</f>
        <v>475.71000000000004</v>
      </c>
      <c r="BO110" s="64">
        <f>IFERROR(1/J110*(X110/H110),"0")</f>
        <v>0.76515151515151514</v>
      </c>
      <c r="BP110" s="64">
        <f>IFERROR(1/J110*(Y110/H110),"0")</f>
        <v>0.76515151515151514</v>
      </c>
    </row>
    <row r="111" spans="1:68" x14ac:dyDescent="0.2">
      <c r="A111" s="808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809"/>
      <c r="P111" s="799" t="s">
        <v>71</v>
      </c>
      <c r="Q111" s="800"/>
      <c r="R111" s="800"/>
      <c r="S111" s="800"/>
      <c r="T111" s="800"/>
      <c r="U111" s="800"/>
      <c r="V111" s="801"/>
      <c r="W111" s="37" t="s">
        <v>72</v>
      </c>
      <c r="X111" s="783">
        <f>IFERROR(X108/H108,"0")+IFERROR(X109/H109,"0")+IFERROR(X110/H110,"0")</f>
        <v>101</v>
      </c>
      <c r="Y111" s="783">
        <f>IFERROR(Y108/H108,"0")+IFERROR(Y109/H109,"0")+IFERROR(Y110/H110,"0")</f>
        <v>101</v>
      </c>
      <c r="Z111" s="783">
        <f>IFERROR(IF(Z108="",0,Z108),"0")+IFERROR(IF(Z109="",0,Z109),"0")+IFERROR(IF(Z110="",0,Z110),"0")</f>
        <v>0.91102000000000005</v>
      </c>
      <c r="AA111" s="784"/>
      <c r="AB111" s="784"/>
      <c r="AC111" s="784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809"/>
      <c r="P112" s="799" t="s">
        <v>71</v>
      </c>
      <c r="Q112" s="800"/>
      <c r="R112" s="800"/>
      <c r="S112" s="800"/>
      <c r="T112" s="800"/>
      <c r="U112" s="800"/>
      <c r="V112" s="801"/>
      <c r="W112" s="37" t="s">
        <v>69</v>
      </c>
      <c r="X112" s="783">
        <f>IFERROR(SUM(X108:X110),"0")</f>
        <v>454.5</v>
      </c>
      <c r="Y112" s="783">
        <f>IFERROR(SUM(Y108:Y110),"0")</f>
        <v>454.5</v>
      </c>
      <c r="Z112" s="37"/>
      <c r="AA112" s="784"/>
      <c r="AB112" s="784"/>
      <c r="AC112" s="784"/>
    </row>
    <row r="113" spans="1:68" ht="14.25" customHeight="1" x14ac:dyDescent="0.25">
      <c r="A113" s="796" t="s">
        <v>73</v>
      </c>
      <c r="B113" s="797"/>
      <c r="C113" s="797"/>
      <c r="D113" s="797"/>
      <c r="E113" s="797"/>
      <c r="F113" s="797"/>
      <c r="G113" s="797"/>
      <c r="H113" s="797"/>
      <c r="I113" s="797"/>
      <c r="J113" s="797"/>
      <c r="K113" s="797"/>
      <c r="L113" s="797"/>
      <c r="M113" s="797"/>
      <c r="N113" s="797"/>
      <c r="O113" s="797"/>
      <c r="P113" s="797"/>
      <c r="Q113" s="797"/>
      <c r="R113" s="797"/>
      <c r="S113" s="797"/>
      <c r="T113" s="797"/>
      <c r="U113" s="797"/>
      <c r="V113" s="797"/>
      <c r="W113" s="797"/>
      <c r="X113" s="797"/>
      <c r="Y113" s="797"/>
      <c r="Z113" s="797"/>
      <c r="AA113" s="777"/>
      <c r="AB113" s="777"/>
      <c r="AC113" s="77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88">
        <v>4607091386967</v>
      </c>
      <c r="E114" s="789"/>
      <c r="F114" s="780">
        <v>1.35</v>
      </c>
      <c r="G114" s="32">
        <v>6</v>
      </c>
      <c r="H114" s="780">
        <v>8.1</v>
      </c>
      <c r="I114" s="780">
        <v>8.6639999999999997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6"/>
      <c r="R114" s="786"/>
      <c r="S114" s="786"/>
      <c r="T114" s="787"/>
      <c r="U114" s="34"/>
      <c r="V114" s="34"/>
      <c r="W114" s="35" t="s">
        <v>69</v>
      </c>
      <c r="X114" s="781">
        <v>0</v>
      </c>
      <c r="Y114" s="782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88">
        <v>4607091386967</v>
      </c>
      <c r="E115" s="789"/>
      <c r="F115" s="780">
        <v>1.4</v>
      </c>
      <c r="G115" s="32">
        <v>6</v>
      </c>
      <c r="H115" s="780">
        <v>8.4</v>
      </c>
      <c r="I115" s="780">
        <v>8.9640000000000004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6"/>
      <c r="R115" s="786"/>
      <c r="S115" s="786"/>
      <c r="T115" s="787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88">
        <v>4607091385731</v>
      </c>
      <c r="E116" s="789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186</v>
      </c>
      <c r="L116" s="32" t="s">
        <v>133</v>
      </c>
      <c r="M116" s="33" t="s">
        <v>80</v>
      </c>
      <c r="N116" s="33"/>
      <c r="O116" s="32">
        <v>45</v>
      </c>
      <c r="P116" s="8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81">
        <v>518.4</v>
      </c>
      <c r="Y116" s="782">
        <f t="shared" si="26"/>
        <v>518.40000000000009</v>
      </c>
      <c r="Z116" s="36">
        <f>IFERROR(IF(Y116=0,"",ROUNDUP(Y116/H116,0)*0.00651),"")</f>
        <v>1.2499199999999999</v>
      </c>
      <c r="AA116" s="56"/>
      <c r="AB116" s="57"/>
      <c r="AC116" s="177" t="s">
        <v>236</v>
      </c>
      <c r="AG116" s="64"/>
      <c r="AJ116" s="68" t="s">
        <v>134</v>
      </c>
      <c r="AK116" s="68">
        <v>491.4</v>
      </c>
      <c r="BB116" s="178" t="s">
        <v>1</v>
      </c>
      <c r="BM116" s="64">
        <f t="shared" si="27"/>
        <v>566.78399999999988</v>
      </c>
      <c r="BN116" s="64">
        <f t="shared" si="28"/>
        <v>566.78400000000011</v>
      </c>
      <c r="BO116" s="64">
        <f t="shared" si="29"/>
        <v>1.054945054945055</v>
      </c>
      <c r="BP116" s="64">
        <f t="shared" si="30"/>
        <v>1.0549450549450552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88">
        <v>4680115880894</v>
      </c>
      <c r="E117" s="789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88">
        <v>4680115880214</v>
      </c>
      <c r="E118" s="789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80</v>
      </c>
      <c r="N118" s="33"/>
      <c r="O118" s="32">
        <v>45</v>
      </c>
      <c r="P118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88">
        <v>4680115880214</v>
      </c>
      <c r="E119" s="789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186</v>
      </c>
      <c r="L119" s="32"/>
      <c r="M119" s="33" t="s">
        <v>80</v>
      </c>
      <c r="N119" s="33"/>
      <c r="O119" s="32">
        <v>45</v>
      </c>
      <c r="P119" s="949" t="s">
        <v>247</v>
      </c>
      <c r="Q119" s="786"/>
      <c r="R119" s="786"/>
      <c r="S119" s="786"/>
      <c r="T119" s="787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8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809"/>
      <c r="P120" s="799" t="s">
        <v>71</v>
      </c>
      <c r="Q120" s="800"/>
      <c r="R120" s="800"/>
      <c r="S120" s="800"/>
      <c r="T120" s="800"/>
      <c r="U120" s="800"/>
      <c r="V120" s="801"/>
      <c r="W120" s="37" t="s">
        <v>72</v>
      </c>
      <c r="X120" s="783">
        <f>IFERROR(X114/H114,"0")+IFERROR(X115/H115,"0")+IFERROR(X116/H116,"0")+IFERROR(X117/H117,"0")+IFERROR(X118/H118,"0")+IFERROR(X119/H119,"0")</f>
        <v>191.99999999999997</v>
      </c>
      <c r="Y120" s="783">
        <f>IFERROR(Y114/H114,"0")+IFERROR(Y115/H115,"0")+IFERROR(Y116/H116,"0")+IFERROR(Y117/H117,"0")+IFERROR(Y118/H118,"0")+IFERROR(Y119/H119,"0")</f>
        <v>192.00000000000003</v>
      </c>
      <c r="Z120" s="783">
        <f>IFERROR(IF(Z114="",0,Z114),"0")+IFERROR(IF(Z115="",0,Z115),"0")+IFERROR(IF(Z116="",0,Z116),"0")+IFERROR(IF(Z117="",0,Z117),"0")+IFERROR(IF(Z118="",0,Z118),"0")+IFERROR(IF(Z119="",0,Z119),"0")</f>
        <v>1.2499199999999999</v>
      </c>
      <c r="AA120" s="784"/>
      <c r="AB120" s="784"/>
      <c r="AC120" s="784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809"/>
      <c r="P121" s="799" t="s">
        <v>71</v>
      </c>
      <c r="Q121" s="800"/>
      <c r="R121" s="800"/>
      <c r="S121" s="800"/>
      <c r="T121" s="800"/>
      <c r="U121" s="800"/>
      <c r="V121" s="801"/>
      <c r="W121" s="37" t="s">
        <v>69</v>
      </c>
      <c r="X121" s="783">
        <f>IFERROR(SUM(X114:X119),"0")</f>
        <v>518.4</v>
      </c>
      <c r="Y121" s="783">
        <f>IFERROR(SUM(Y114:Y119),"0")</f>
        <v>518.40000000000009</v>
      </c>
      <c r="Z121" s="37"/>
      <c r="AA121" s="784"/>
      <c r="AB121" s="784"/>
      <c r="AC121" s="784"/>
    </row>
    <row r="122" spans="1:68" ht="16.5" customHeight="1" x14ac:dyDescent="0.25">
      <c r="A122" s="872" t="s">
        <v>249</v>
      </c>
      <c r="B122" s="797"/>
      <c r="C122" s="797"/>
      <c r="D122" s="797"/>
      <c r="E122" s="797"/>
      <c r="F122" s="797"/>
      <c r="G122" s="797"/>
      <c r="H122" s="797"/>
      <c r="I122" s="797"/>
      <c r="J122" s="797"/>
      <c r="K122" s="797"/>
      <c r="L122" s="797"/>
      <c r="M122" s="797"/>
      <c r="N122" s="797"/>
      <c r="O122" s="797"/>
      <c r="P122" s="797"/>
      <c r="Q122" s="797"/>
      <c r="R122" s="797"/>
      <c r="S122" s="797"/>
      <c r="T122" s="797"/>
      <c r="U122" s="797"/>
      <c r="V122" s="797"/>
      <c r="W122" s="797"/>
      <c r="X122" s="797"/>
      <c r="Y122" s="797"/>
      <c r="Z122" s="797"/>
      <c r="AA122" s="776"/>
      <c r="AB122" s="776"/>
      <c r="AC122" s="776"/>
    </row>
    <row r="123" spans="1:68" ht="14.25" customHeight="1" x14ac:dyDescent="0.25">
      <c r="A123" s="796" t="s">
        <v>118</v>
      </c>
      <c r="B123" s="797"/>
      <c r="C123" s="797"/>
      <c r="D123" s="797"/>
      <c r="E123" s="797"/>
      <c r="F123" s="797"/>
      <c r="G123" s="797"/>
      <c r="H123" s="797"/>
      <c r="I123" s="797"/>
      <c r="J123" s="797"/>
      <c r="K123" s="797"/>
      <c r="L123" s="797"/>
      <c r="M123" s="797"/>
      <c r="N123" s="797"/>
      <c r="O123" s="797"/>
      <c r="P123" s="797"/>
      <c r="Q123" s="797"/>
      <c r="R123" s="797"/>
      <c r="S123" s="797"/>
      <c r="T123" s="797"/>
      <c r="U123" s="797"/>
      <c r="V123" s="797"/>
      <c r="W123" s="797"/>
      <c r="X123" s="797"/>
      <c r="Y123" s="797"/>
      <c r="Z123" s="797"/>
      <c r="AA123" s="777"/>
      <c r="AB123" s="777"/>
      <c r="AC123" s="777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88">
        <v>4680115882133</v>
      </c>
      <c r="E124" s="789"/>
      <c r="F124" s="780">
        <v>1.35</v>
      </c>
      <c r="G124" s="32">
        <v>8</v>
      </c>
      <c r="H124" s="780">
        <v>10.8</v>
      </c>
      <c r="I124" s="780">
        <v>11.28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4"/>
      <c r="V124" s="34"/>
      <c r="W124" s="35" t="s">
        <v>69</v>
      </c>
      <c r="X124" s="781">
        <v>0</v>
      </c>
      <c r="Y124" s="78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88">
        <v>4680115882133</v>
      </c>
      <c r="E125" s="789"/>
      <c r="F125" s="780">
        <v>1.4</v>
      </c>
      <c r="G125" s="32">
        <v>8</v>
      </c>
      <c r="H125" s="780">
        <v>11.2</v>
      </c>
      <c r="I125" s="780">
        <v>11.68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88">
        <v>4680115880269</v>
      </c>
      <c r="E126" s="789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80</v>
      </c>
      <c r="N126" s="33"/>
      <c r="O126" s="32">
        <v>50</v>
      </c>
      <c r="P126" s="12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88">
        <v>4680115880429</v>
      </c>
      <c r="E127" s="789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4"/>
      <c r="V127" s="34"/>
      <c r="W127" s="35" t="s">
        <v>69</v>
      </c>
      <c r="X127" s="781">
        <v>1125</v>
      </c>
      <c r="Y127" s="782">
        <f>IFERROR(IF(X127="",0,CEILING((X127/$H127),1)*$H127),"")</f>
        <v>1125</v>
      </c>
      <c r="Z127" s="36">
        <f>IFERROR(IF(Y127=0,"",ROUNDUP(Y127/H127,0)*0.00902),"")</f>
        <v>2.2549999999999999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1177.5</v>
      </c>
      <c r="BN127" s="64">
        <f>IFERROR(Y127*I127/H127,"0")</f>
        <v>1177.5</v>
      </c>
      <c r="BO127" s="64">
        <f>IFERROR(1/J127*(X127/H127),"0")</f>
        <v>1.893939393939394</v>
      </c>
      <c r="BP127" s="64">
        <f>IFERROR(1/J127*(Y127/H127),"0")</f>
        <v>1.893939393939394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88">
        <v>4680115881457</v>
      </c>
      <c r="E128" s="789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8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809"/>
      <c r="P129" s="799" t="s">
        <v>71</v>
      </c>
      <c r="Q129" s="800"/>
      <c r="R129" s="800"/>
      <c r="S129" s="800"/>
      <c r="T129" s="800"/>
      <c r="U129" s="800"/>
      <c r="V129" s="801"/>
      <c r="W129" s="37" t="s">
        <v>72</v>
      </c>
      <c r="X129" s="783">
        <f>IFERROR(X124/H124,"0")+IFERROR(X125/H125,"0")+IFERROR(X126/H126,"0")+IFERROR(X127/H127,"0")+IFERROR(X128/H128,"0")</f>
        <v>250</v>
      </c>
      <c r="Y129" s="783">
        <f>IFERROR(Y124/H124,"0")+IFERROR(Y125/H125,"0")+IFERROR(Y126/H126,"0")+IFERROR(Y127/H127,"0")+IFERROR(Y128/H128,"0")</f>
        <v>250</v>
      </c>
      <c r="Z129" s="783">
        <f>IFERROR(IF(Z124="",0,Z124),"0")+IFERROR(IF(Z125="",0,Z125),"0")+IFERROR(IF(Z126="",0,Z126),"0")+IFERROR(IF(Z127="",0,Z127),"0")+IFERROR(IF(Z128="",0,Z128),"0")</f>
        <v>2.2549999999999999</v>
      </c>
      <c r="AA129" s="784"/>
      <c r="AB129" s="784"/>
      <c r="AC129" s="784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09"/>
      <c r="P130" s="799" t="s">
        <v>71</v>
      </c>
      <c r="Q130" s="800"/>
      <c r="R130" s="800"/>
      <c r="S130" s="800"/>
      <c r="T130" s="800"/>
      <c r="U130" s="800"/>
      <c r="V130" s="801"/>
      <c r="W130" s="37" t="s">
        <v>69</v>
      </c>
      <c r="X130" s="783">
        <f>IFERROR(SUM(X124:X128),"0")</f>
        <v>1125</v>
      </c>
      <c r="Y130" s="783">
        <f>IFERROR(SUM(Y124:Y128),"0")</f>
        <v>1125</v>
      </c>
      <c r="Z130" s="37"/>
      <c r="AA130" s="784"/>
      <c r="AB130" s="784"/>
      <c r="AC130" s="784"/>
    </row>
    <row r="131" spans="1:68" ht="14.25" customHeight="1" x14ac:dyDescent="0.25">
      <c r="A131" s="796" t="s">
        <v>175</v>
      </c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797"/>
      <c r="P131" s="797"/>
      <c r="Q131" s="797"/>
      <c r="R131" s="797"/>
      <c r="S131" s="797"/>
      <c r="T131" s="797"/>
      <c r="U131" s="797"/>
      <c r="V131" s="797"/>
      <c r="W131" s="797"/>
      <c r="X131" s="797"/>
      <c r="Y131" s="797"/>
      <c r="Z131" s="797"/>
      <c r="AA131" s="777"/>
      <c r="AB131" s="777"/>
      <c r="AC131" s="777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88">
        <v>4680115881488</v>
      </c>
      <c r="E132" s="789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4301020346</v>
      </c>
      <c r="D133" s="788">
        <v>4680115882775</v>
      </c>
      <c r="E133" s="789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5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4301020258</v>
      </c>
      <c r="D134" s="788">
        <v>4680115882775</v>
      </c>
      <c r="E134" s="789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2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88">
        <v>4680115880658</v>
      </c>
      <c r="E135" s="789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808"/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809"/>
      <c r="P136" s="799" t="s">
        <v>71</v>
      </c>
      <c r="Q136" s="800"/>
      <c r="R136" s="800"/>
      <c r="S136" s="800"/>
      <c r="T136" s="800"/>
      <c r="U136" s="800"/>
      <c r="V136" s="801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809"/>
      <c r="P137" s="799" t="s">
        <v>71</v>
      </c>
      <c r="Q137" s="800"/>
      <c r="R137" s="800"/>
      <c r="S137" s="800"/>
      <c r="T137" s="800"/>
      <c r="U137" s="800"/>
      <c r="V137" s="801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customHeight="1" x14ac:dyDescent="0.25">
      <c r="A138" s="796" t="s">
        <v>73</v>
      </c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7"/>
      <c r="P138" s="797"/>
      <c r="Q138" s="797"/>
      <c r="R138" s="797"/>
      <c r="S138" s="797"/>
      <c r="T138" s="797"/>
      <c r="U138" s="797"/>
      <c r="V138" s="797"/>
      <c r="W138" s="797"/>
      <c r="X138" s="797"/>
      <c r="Y138" s="797"/>
      <c r="Z138" s="797"/>
      <c r="AA138" s="777"/>
      <c r="AB138" s="777"/>
      <c r="AC138" s="777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88">
        <v>4607091385168</v>
      </c>
      <c r="E139" s="789"/>
      <c r="F139" s="780">
        <v>1.35</v>
      </c>
      <c r="G139" s="32">
        <v>6</v>
      </c>
      <c r="H139" s="780">
        <v>8.1</v>
      </c>
      <c r="I139" s="780">
        <v>8.6579999999999995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6"/>
      <c r="R139" s="786"/>
      <c r="S139" s="786"/>
      <c r="T139" s="787"/>
      <c r="U139" s="34"/>
      <c r="V139" s="34"/>
      <c r="W139" s="35" t="s">
        <v>69</v>
      </c>
      <c r="X139" s="781">
        <v>0</v>
      </c>
      <c r="Y139" s="782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88">
        <v>4607091385168</v>
      </c>
      <c r="E140" s="789"/>
      <c r="F140" s="780">
        <v>1.4</v>
      </c>
      <c r="G140" s="32">
        <v>6</v>
      </c>
      <c r="H140" s="780">
        <v>8.4</v>
      </c>
      <c r="I140" s="780">
        <v>8.9580000000000002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100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6"/>
      <c r="R140" s="786"/>
      <c r="S140" s="786"/>
      <c r="T140" s="787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88">
        <v>4680115884540</v>
      </c>
      <c r="E141" s="789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88">
        <v>4607091383256</v>
      </c>
      <c r="E142" s="789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88">
        <v>4607091385748</v>
      </c>
      <c r="E143" s="789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186</v>
      </c>
      <c r="L143" s="32" t="s">
        <v>133</v>
      </c>
      <c r="M143" s="33" t="s">
        <v>80</v>
      </c>
      <c r="N143" s="33"/>
      <c r="O143" s="32">
        <v>45</v>
      </c>
      <c r="P143" s="10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4"/>
      <c r="V143" s="34"/>
      <c r="W143" s="35" t="s">
        <v>69</v>
      </c>
      <c r="X143" s="781">
        <v>0</v>
      </c>
      <c r="Y143" s="782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134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88">
        <v>4680115884533</v>
      </c>
      <c r="E144" s="789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81">
        <v>0</v>
      </c>
      <c r="Y144" s="782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88">
        <v>4680115882645</v>
      </c>
      <c r="E145" s="789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8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09"/>
      <c r="P146" s="799" t="s">
        <v>71</v>
      </c>
      <c r="Q146" s="800"/>
      <c r="R146" s="800"/>
      <c r="S146" s="800"/>
      <c r="T146" s="800"/>
      <c r="U146" s="800"/>
      <c r="V146" s="801"/>
      <c r="W146" s="37" t="s">
        <v>72</v>
      </c>
      <c r="X146" s="783">
        <f>IFERROR(X139/H139,"0")+IFERROR(X140/H140,"0")+IFERROR(X141/H141,"0")+IFERROR(X142/H142,"0")+IFERROR(X143/H143,"0")+IFERROR(X144/H144,"0")+IFERROR(X145/H145,"0")</f>
        <v>0</v>
      </c>
      <c r="Y146" s="783">
        <f>IFERROR(Y139/H139,"0")+IFERROR(Y140/H140,"0")+IFERROR(Y141/H141,"0")+IFERROR(Y142/H142,"0")+IFERROR(Y143/H143,"0")+IFERROR(Y144/H144,"0")+IFERROR(Y145/H145,"0")</f>
        <v>0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84"/>
      <c r="AB146" s="784"/>
      <c r="AC146" s="784"/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809"/>
      <c r="P147" s="799" t="s">
        <v>71</v>
      </c>
      <c r="Q147" s="800"/>
      <c r="R147" s="800"/>
      <c r="S147" s="800"/>
      <c r="T147" s="800"/>
      <c r="U147" s="800"/>
      <c r="V147" s="801"/>
      <c r="W147" s="37" t="s">
        <v>69</v>
      </c>
      <c r="X147" s="783">
        <f>IFERROR(SUM(X139:X145),"0")</f>
        <v>0</v>
      </c>
      <c r="Y147" s="783">
        <f>IFERROR(SUM(Y139:Y145),"0")</f>
        <v>0</v>
      </c>
      <c r="Z147" s="37"/>
      <c r="AA147" s="784"/>
      <c r="AB147" s="784"/>
      <c r="AC147" s="784"/>
    </row>
    <row r="148" spans="1:68" ht="14.25" customHeight="1" x14ac:dyDescent="0.25">
      <c r="A148" s="796" t="s">
        <v>217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7"/>
      <c r="AB148" s="777"/>
      <c r="AC148" s="777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88">
        <v>4680115882652</v>
      </c>
      <c r="E149" s="789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88">
        <v>4680115880238</v>
      </c>
      <c r="E150" s="789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4"/>
      <c r="V150" s="34"/>
      <c r="W150" s="35" t="s">
        <v>69</v>
      </c>
      <c r="X150" s="781">
        <v>0</v>
      </c>
      <c r="Y150" s="78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808"/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809"/>
      <c r="P151" s="799" t="s">
        <v>71</v>
      </c>
      <c r="Q151" s="800"/>
      <c r="R151" s="800"/>
      <c r="S151" s="800"/>
      <c r="T151" s="800"/>
      <c r="U151" s="800"/>
      <c r="V151" s="801"/>
      <c r="W151" s="37" t="s">
        <v>72</v>
      </c>
      <c r="X151" s="783">
        <f>IFERROR(X149/H149,"0")+IFERROR(X150/H150,"0")</f>
        <v>0</v>
      </c>
      <c r="Y151" s="783">
        <f>IFERROR(Y149/H149,"0")+IFERROR(Y150/H150,"0")</f>
        <v>0</v>
      </c>
      <c r="Z151" s="783">
        <f>IFERROR(IF(Z149="",0,Z149),"0")+IFERROR(IF(Z150="",0,Z150),"0")</f>
        <v>0</v>
      </c>
      <c r="AA151" s="784"/>
      <c r="AB151" s="784"/>
      <c r="AC151" s="784"/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09"/>
      <c r="P152" s="799" t="s">
        <v>71</v>
      </c>
      <c r="Q152" s="800"/>
      <c r="R152" s="800"/>
      <c r="S152" s="800"/>
      <c r="T152" s="800"/>
      <c r="U152" s="800"/>
      <c r="V152" s="801"/>
      <c r="W152" s="37" t="s">
        <v>69</v>
      </c>
      <c r="X152" s="783">
        <f>IFERROR(SUM(X149:X150),"0")</f>
        <v>0</v>
      </c>
      <c r="Y152" s="783">
        <f>IFERROR(SUM(Y149:Y150),"0")</f>
        <v>0</v>
      </c>
      <c r="Z152" s="37"/>
      <c r="AA152" s="784"/>
      <c r="AB152" s="784"/>
      <c r="AC152" s="784"/>
    </row>
    <row r="153" spans="1:68" ht="16.5" customHeight="1" x14ac:dyDescent="0.25">
      <c r="A153" s="872" t="s">
        <v>295</v>
      </c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7"/>
      <c r="P153" s="797"/>
      <c r="Q153" s="797"/>
      <c r="R153" s="797"/>
      <c r="S153" s="797"/>
      <c r="T153" s="797"/>
      <c r="U153" s="797"/>
      <c r="V153" s="797"/>
      <c r="W153" s="797"/>
      <c r="X153" s="797"/>
      <c r="Y153" s="797"/>
      <c r="Z153" s="797"/>
      <c r="AA153" s="776"/>
      <c r="AB153" s="776"/>
      <c r="AC153" s="776"/>
    </row>
    <row r="154" spans="1:68" ht="14.25" customHeight="1" x14ac:dyDescent="0.25">
      <c r="A154" s="796" t="s">
        <v>118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7"/>
      <c r="AB154" s="777"/>
      <c r="AC154" s="777"/>
    </row>
    <row r="155" spans="1:68" ht="16.5" customHeight="1" x14ac:dyDescent="0.25">
      <c r="A155" s="54" t="s">
        <v>296</v>
      </c>
      <c r="B155" s="54" t="s">
        <v>297</v>
      </c>
      <c r="C155" s="31">
        <v>4301011988</v>
      </c>
      <c r="D155" s="788">
        <v>4680115885561</v>
      </c>
      <c r="E155" s="789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298</v>
      </c>
      <c r="N155" s="33"/>
      <c r="O155" s="32">
        <v>90</v>
      </c>
      <c r="P155" s="807" t="s">
        <v>299</v>
      </c>
      <c r="Q155" s="786"/>
      <c r="R155" s="786"/>
      <c r="S155" s="786"/>
      <c r="T155" s="787"/>
      <c r="U155" s="34" t="s">
        <v>300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301</v>
      </c>
      <c r="AC155" s="221" t="s">
        <v>302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303</v>
      </c>
      <c r="B156" s="54" t="s">
        <v>304</v>
      </c>
      <c r="C156" s="31">
        <v>4301011564</v>
      </c>
      <c r="D156" s="788">
        <v>4680115882577</v>
      </c>
      <c r="E156" s="789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6"/>
      <c r="R156" s="786"/>
      <c r="S156" s="786"/>
      <c r="T156" s="787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305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303</v>
      </c>
      <c r="B157" s="54" t="s">
        <v>306</v>
      </c>
      <c r="C157" s="31">
        <v>4301011562</v>
      </c>
      <c r="D157" s="788">
        <v>4680115882577</v>
      </c>
      <c r="E157" s="789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81">
        <v>0</v>
      </c>
      <c r="Y157" s="7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305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09"/>
      <c r="P158" s="799" t="s">
        <v>71</v>
      </c>
      <c r="Q158" s="800"/>
      <c r="R158" s="800"/>
      <c r="S158" s="800"/>
      <c r="T158" s="800"/>
      <c r="U158" s="800"/>
      <c r="V158" s="801"/>
      <c r="W158" s="37" t="s">
        <v>72</v>
      </c>
      <c r="X158" s="783">
        <f>IFERROR(X155/H155,"0")+IFERROR(X156/H156,"0")+IFERROR(X157/H157,"0")</f>
        <v>0</v>
      </c>
      <c r="Y158" s="783">
        <f>IFERROR(Y155/H155,"0")+IFERROR(Y156/H156,"0")+IFERROR(Y157/H157,"0")</f>
        <v>0</v>
      </c>
      <c r="Z158" s="783">
        <f>IFERROR(IF(Z155="",0,Z155),"0")+IFERROR(IF(Z156="",0,Z156),"0")+IFERROR(IF(Z157="",0,Z157),"0")</f>
        <v>0</v>
      </c>
      <c r="AA158" s="784"/>
      <c r="AB158" s="784"/>
      <c r="AC158" s="784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809"/>
      <c r="P159" s="799" t="s">
        <v>71</v>
      </c>
      <c r="Q159" s="800"/>
      <c r="R159" s="800"/>
      <c r="S159" s="800"/>
      <c r="T159" s="800"/>
      <c r="U159" s="800"/>
      <c r="V159" s="801"/>
      <c r="W159" s="37" t="s">
        <v>69</v>
      </c>
      <c r="X159" s="783">
        <f>IFERROR(SUM(X155:X157),"0")</f>
        <v>0</v>
      </c>
      <c r="Y159" s="783">
        <f>IFERROR(SUM(Y155:Y157),"0")</f>
        <v>0</v>
      </c>
      <c r="Z159" s="37"/>
      <c r="AA159" s="784"/>
      <c r="AB159" s="784"/>
      <c r="AC159" s="784"/>
    </row>
    <row r="160" spans="1:68" ht="14.25" customHeight="1" x14ac:dyDescent="0.25">
      <c r="A160" s="796" t="s">
        <v>64</v>
      </c>
      <c r="B160" s="797"/>
      <c r="C160" s="797"/>
      <c r="D160" s="797"/>
      <c r="E160" s="797"/>
      <c r="F160" s="797"/>
      <c r="G160" s="797"/>
      <c r="H160" s="797"/>
      <c r="I160" s="797"/>
      <c r="J160" s="797"/>
      <c r="K160" s="797"/>
      <c r="L160" s="797"/>
      <c r="M160" s="797"/>
      <c r="N160" s="797"/>
      <c r="O160" s="797"/>
      <c r="P160" s="797"/>
      <c r="Q160" s="797"/>
      <c r="R160" s="797"/>
      <c r="S160" s="797"/>
      <c r="T160" s="797"/>
      <c r="U160" s="797"/>
      <c r="V160" s="797"/>
      <c r="W160" s="797"/>
      <c r="X160" s="797"/>
      <c r="Y160" s="797"/>
      <c r="Z160" s="797"/>
      <c r="AA160" s="777"/>
      <c r="AB160" s="777"/>
      <c r="AC160" s="777"/>
    </row>
    <row r="161" spans="1:68" ht="27" customHeight="1" x14ac:dyDescent="0.25">
      <c r="A161" s="54" t="s">
        <v>307</v>
      </c>
      <c r="B161" s="54" t="s">
        <v>308</v>
      </c>
      <c r="C161" s="31">
        <v>4301031234</v>
      </c>
      <c r="D161" s="788">
        <v>4680115883444</v>
      </c>
      <c r="E161" s="789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2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6"/>
      <c r="R161" s="786"/>
      <c r="S161" s="786"/>
      <c r="T161" s="787"/>
      <c r="U161" s="34"/>
      <c r="V161" s="34"/>
      <c r="W161" s="35" t="s">
        <v>69</v>
      </c>
      <c r="X161" s="781">
        <v>0</v>
      </c>
      <c r="Y161" s="78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309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307</v>
      </c>
      <c r="B162" s="54" t="s">
        <v>310</v>
      </c>
      <c r="C162" s="31">
        <v>4301031235</v>
      </c>
      <c r="D162" s="788">
        <v>4680115883444</v>
      </c>
      <c r="E162" s="789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0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309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8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09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3">
        <f>IFERROR(X161/H161,"0")+IFERROR(X162/H162,"0")</f>
        <v>0</v>
      </c>
      <c r="Y163" s="783">
        <f>IFERROR(Y161/H161,"0")+IFERROR(Y162/H162,"0")</f>
        <v>0</v>
      </c>
      <c r="Z163" s="783">
        <f>IFERROR(IF(Z161="",0,Z161),"0")+IFERROR(IF(Z162="",0,Z162),"0")</f>
        <v>0</v>
      </c>
      <c r="AA163" s="784"/>
      <c r="AB163" s="784"/>
      <c r="AC163" s="784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09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3">
        <f>IFERROR(SUM(X161:X162),"0")</f>
        <v>0</v>
      </c>
      <c r="Y164" s="783">
        <f>IFERROR(SUM(Y161:Y162),"0")</f>
        <v>0</v>
      </c>
      <c r="Z164" s="37"/>
      <c r="AA164" s="784"/>
      <c r="AB164" s="784"/>
      <c r="AC164" s="784"/>
    </row>
    <row r="165" spans="1:68" ht="14.25" customHeight="1" x14ac:dyDescent="0.25">
      <c r="A165" s="796" t="s">
        <v>73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7"/>
      <c r="AB165" s="777"/>
      <c r="AC165" s="777"/>
    </row>
    <row r="166" spans="1:68" ht="16.5" customHeight="1" x14ac:dyDescent="0.25">
      <c r="A166" s="54" t="s">
        <v>311</v>
      </c>
      <c r="B166" s="54" t="s">
        <v>312</v>
      </c>
      <c r="C166" s="31">
        <v>4301051817</v>
      </c>
      <c r="D166" s="788">
        <v>4680115885585</v>
      </c>
      <c r="E166" s="789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298</v>
      </c>
      <c r="N166" s="33"/>
      <c r="O166" s="32">
        <v>45</v>
      </c>
      <c r="P166" s="890" t="s">
        <v>313</v>
      </c>
      <c r="Q166" s="786"/>
      <c r="R166" s="786"/>
      <c r="S166" s="786"/>
      <c r="T166" s="787"/>
      <c r="U166" s="34" t="s">
        <v>300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301</v>
      </c>
      <c r="AC166" s="231" t="s">
        <v>302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314</v>
      </c>
      <c r="B167" s="54" t="s">
        <v>315</v>
      </c>
      <c r="C167" s="31">
        <v>4301051477</v>
      </c>
      <c r="D167" s="788">
        <v>4680115882584</v>
      </c>
      <c r="E167" s="789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305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314</v>
      </c>
      <c r="B168" s="54" t="s">
        <v>316</v>
      </c>
      <c r="C168" s="31">
        <v>4301051476</v>
      </c>
      <c r="D168" s="788">
        <v>4680115882584</v>
      </c>
      <c r="E168" s="789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9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81">
        <v>0</v>
      </c>
      <c r="Y168" s="782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305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09"/>
      <c r="P169" s="799" t="s">
        <v>71</v>
      </c>
      <c r="Q169" s="800"/>
      <c r="R169" s="800"/>
      <c r="S169" s="800"/>
      <c r="T169" s="800"/>
      <c r="U169" s="800"/>
      <c r="V169" s="801"/>
      <c r="W169" s="37" t="s">
        <v>72</v>
      </c>
      <c r="X169" s="783">
        <f>IFERROR(X166/H166,"0")+IFERROR(X167/H167,"0")+IFERROR(X168/H168,"0")</f>
        <v>0</v>
      </c>
      <c r="Y169" s="783">
        <f>IFERROR(Y166/H166,"0")+IFERROR(Y167/H167,"0")+IFERROR(Y168/H168,"0")</f>
        <v>0</v>
      </c>
      <c r="Z169" s="783">
        <f>IFERROR(IF(Z166="",0,Z166),"0")+IFERROR(IF(Z167="",0,Z167),"0")+IFERROR(IF(Z168="",0,Z168),"0")</f>
        <v>0</v>
      </c>
      <c r="AA169" s="784"/>
      <c r="AB169" s="784"/>
      <c r="AC169" s="784"/>
    </row>
    <row r="170" spans="1:68" x14ac:dyDescent="0.2">
      <c r="A170" s="797"/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809"/>
      <c r="P170" s="799" t="s">
        <v>71</v>
      </c>
      <c r="Q170" s="800"/>
      <c r="R170" s="800"/>
      <c r="S170" s="800"/>
      <c r="T170" s="800"/>
      <c r="U170" s="800"/>
      <c r="V170" s="801"/>
      <c r="W170" s="37" t="s">
        <v>69</v>
      </c>
      <c r="X170" s="783">
        <f>IFERROR(SUM(X166:X168),"0")</f>
        <v>0</v>
      </c>
      <c r="Y170" s="783">
        <f>IFERROR(SUM(Y166:Y168),"0")</f>
        <v>0</v>
      </c>
      <c r="Z170" s="37"/>
      <c r="AA170" s="784"/>
      <c r="AB170" s="784"/>
      <c r="AC170" s="784"/>
    </row>
    <row r="171" spans="1:68" ht="16.5" customHeight="1" x14ac:dyDescent="0.25">
      <c r="A171" s="872" t="s">
        <v>116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776"/>
      <c r="AB171" s="776"/>
      <c r="AC171" s="776"/>
    </row>
    <row r="172" spans="1:68" ht="14.25" customHeight="1" x14ac:dyDescent="0.25">
      <c r="A172" s="796" t="s">
        <v>118</v>
      </c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797"/>
      <c r="P172" s="797"/>
      <c r="Q172" s="797"/>
      <c r="R172" s="797"/>
      <c r="S172" s="797"/>
      <c r="T172" s="797"/>
      <c r="U172" s="797"/>
      <c r="V172" s="797"/>
      <c r="W172" s="797"/>
      <c r="X172" s="797"/>
      <c r="Y172" s="797"/>
      <c r="Z172" s="797"/>
      <c r="AA172" s="777"/>
      <c r="AB172" s="777"/>
      <c r="AC172" s="777"/>
    </row>
    <row r="173" spans="1:68" ht="27" customHeight="1" x14ac:dyDescent="0.25">
      <c r="A173" s="54" t="s">
        <v>317</v>
      </c>
      <c r="B173" s="54" t="s">
        <v>318</v>
      </c>
      <c r="C173" s="31">
        <v>4301011705</v>
      </c>
      <c r="D173" s="788">
        <v>4607091384604</v>
      </c>
      <c r="E173" s="789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124</v>
      </c>
      <c r="N173" s="33"/>
      <c r="O173" s="32">
        <v>50</v>
      </c>
      <c r="P173" s="8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319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8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809"/>
      <c r="P174" s="799" t="s">
        <v>71</v>
      </c>
      <c r="Q174" s="800"/>
      <c r="R174" s="800"/>
      <c r="S174" s="800"/>
      <c r="T174" s="800"/>
      <c r="U174" s="800"/>
      <c r="V174" s="801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x14ac:dyDescent="0.2">
      <c r="A175" s="797"/>
      <c r="B175" s="797"/>
      <c r="C175" s="797"/>
      <c r="D175" s="797"/>
      <c r="E175" s="797"/>
      <c r="F175" s="797"/>
      <c r="G175" s="797"/>
      <c r="H175" s="797"/>
      <c r="I175" s="797"/>
      <c r="J175" s="797"/>
      <c r="K175" s="797"/>
      <c r="L175" s="797"/>
      <c r="M175" s="797"/>
      <c r="N175" s="797"/>
      <c r="O175" s="809"/>
      <c r="P175" s="799" t="s">
        <v>71</v>
      </c>
      <c r="Q175" s="800"/>
      <c r="R175" s="800"/>
      <c r="S175" s="800"/>
      <c r="T175" s="800"/>
      <c r="U175" s="800"/>
      <c r="V175" s="801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customHeight="1" x14ac:dyDescent="0.25">
      <c r="A176" s="796" t="s">
        <v>64</v>
      </c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797"/>
      <c r="P176" s="797"/>
      <c r="Q176" s="797"/>
      <c r="R176" s="797"/>
      <c r="S176" s="797"/>
      <c r="T176" s="797"/>
      <c r="U176" s="797"/>
      <c r="V176" s="797"/>
      <c r="W176" s="797"/>
      <c r="X176" s="797"/>
      <c r="Y176" s="797"/>
      <c r="Z176" s="797"/>
      <c r="AA176" s="777"/>
      <c r="AB176" s="777"/>
      <c r="AC176" s="777"/>
    </row>
    <row r="177" spans="1:68" ht="16.5" customHeight="1" x14ac:dyDescent="0.25">
      <c r="A177" s="54" t="s">
        <v>320</v>
      </c>
      <c r="B177" s="54" t="s">
        <v>321</v>
      </c>
      <c r="C177" s="31">
        <v>4301030895</v>
      </c>
      <c r="D177" s="788">
        <v>4607091387667</v>
      </c>
      <c r="E177" s="789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124</v>
      </c>
      <c r="N177" s="33"/>
      <c r="O177" s="32">
        <v>40</v>
      </c>
      <c r="P177" s="11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322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323</v>
      </c>
      <c r="B178" s="54" t="s">
        <v>324</v>
      </c>
      <c r="C178" s="31">
        <v>4301030961</v>
      </c>
      <c r="D178" s="788">
        <v>4607091387636</v>
      </c>
      <c r="E178" s="789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326</v>
      </c>
      <c r="B179" s="54" t="s">
        <v>327</v>
      </c>
      <c r="C179" s="31">
        <v>4301030963</v>
      </c>
      <c r="D179" s="788">
        <v>4607091382426</v>
      </c>
      <c r="E179" s="789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329</v>
      </c>
      <c r="B180" s="54" t="s">
        <v>330</v>
      </c>
      <c r="C180" s="31">
        <v>4301030962</v>
      </c>
      <c r="D180" s="788">
        <v>4607091386547</v>
      </c>
      <c r="E180" s="789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325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331</v>
      </c>
      <c r="B181" s="54" t="s">
        <v>332</v>
      </c>
      <c r="C181" s="31">
        <v>4301030964</v>
      </c>
      <c r="D181" s="788">
        <v>4607091382464</v>
      </c>
      <c r="E181" s="789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328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09"/>
      <c r="P182" s="799" t="s">
        <v>71</v>
      </c>
      <c r="Q182" s="800"/>
      <c r="R182" s="800"/>
      <c r="S182" s="800"/>
      <c r="T182" s="800"/>
      <c r="U182" s="800"/>
      <c r="V182" s="801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x14ac:dyDescent="0.2">
      <c r="A183" s="797"/>
      <c r="B183" s="797"/>
      <c r="C183" s="797"/>
      <c r="D183" s="797"/>
      <c r="E183" s="797"/>
      <c r="F183" s="797"/>
      <c r="G183" s="797"/>
      <c r="H183" s="797"/>
      <c r="I183" s="797"/>
      <c r="J183" s="797"/>
      <c r="K183" s="797"/>
      <c r="L183" s="797"/>
      <c r="M183" s="797"/>
      <c r="N183" s="797"/>
      <c r="O183" s="809"/>
      <c r="P183" s="799" t="s">
        <v>71</v>
      </c>
      <c r="Q183" s="800"/>
      <c r="R183" s="800"/>
      <c r="S183" s="800"/>
      <c r="T183" s="800"/>
      <c r="U183" s="800"/>
      <c r="V183" s="801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customHeight="1" x14ac:dyDescent="0.25">
      <c r="A184" s="796" t="s">
        <v>73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7"/>
      <c r="AB184" s="777"/>
      <c r="AC184" s="777"/>
    </row>
    <row r="185" spans="1:68" ht="16.5" customHeight="1" x14ac:dyDescent="0.25">
      <c r="A185" s="54" t="s">
        <v>333</v>
      </c>
      <c r="B185" s="54" t="s">
        <v>334</v>
      </c>
      <c r="C185" s="31">
        <v>4301051653</v>
      </c>
      <c r="D185" s="788">
        <v>4607091386264</v>
      </c>
      <c r="E185" s="789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186</v>
      </c>
      <c r="L185" s="32"/>
      <c r="M185" s="33" t="s">
        <v>80</v>
      </c>
      <c r="N185" s="33"/>
      <c r="O185" s="32">
        <v>31</v>
      </c>
      <c r="P185" s="9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335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336</v>
      </c>
      <c r="B186" s="54" t="s">
        <v>337</v>
      </c>
      <c r="C186" s="31">
        <v>4301051313</v>
      </c>
      <c r="D186" s="788">
        <v>4607091385427</v>
      </c>
      <c r="E186" s="789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6"/>
      <c r="R186" s="786"/>
      <c r="S186" s="786"/>
      <c r="T186" s="787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338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8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09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09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customHeight="1" x14ac:dyDescent="0.2">
      <c r="A189" s="885" t="s">
        <v>339</v>
      </c>
      <c r="B189" s="886"/>
      <c r="C189" s="886"/>
      <c r="D189" s="886"/>
      <c r="E189" s="886"/>
      <c r="F189" s="886"/>
      <c r="G189" s="886"/>
      <c r="H189" s="886"/>
      <c r="I189" s="886"/>
      <c r="J189" s="886"/>
      <c r="K189" s="886"/>
      <c r="L189" s="886"/>
      <c r="M189" s="886"/>
      <c r="N189" s="886"/>
      <c r="O189" s="886"/>
      <c r="P189" s="886"/>
      <c r="Q189" s="886"/>
      <c r="R189" s="886"/>
      <c r="S189" s="886"/>
      <c r="T189" s="886"/>
      <c r="U189" s="886"/>
      <c r="V189" s="886"/>
      <c r="W189" s="886"/>
      <c r="X189" s="886"/>
      <c r="Y189" s="886"/>
      <c r="Z189" s="886"/>
      <c r="AA189" s="48"/>
      <c r="AB189" s="48"/>
      <c r="AC189" s="48"/>
    </row>
    <row r="190" spans="1:68" ht="16.5" customHeight="1" x14ac:dyDescent="0.25">
      <c r="A190" s="872" t="s">
        <v>340</v>
      </c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797"/>
      <c r="P190" s="797"/>
      <c r="Q190" s="797"/>
      <c r="R190" s="797"/>
      <c r="S190" s="797"/>
      <c r="T190" s="797"/>
      <c r="U190" s="797"/>
      <c r="V190" s="797"/>
      <c r="W190" s="797"/>
      <c r="X190" s="797"/>
      <c r="Y190" s="797"/>
      <c r="Z190" s="797"/>
      <c r="AA190" s="776"/>
      <c r="AB190" s="776"/>
      <c r="AC190" s="776"/>
    </row>
    <row r="191" spans="1:68" ht="14.25" customHeight="1" x14ac:dyDescent="0.25">
      <c r="A191" s="796" t="s">
        <v>175</v>
      </c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797"/>
      <c r="P191" s="797"/>
      <c r="Q191" s="797"/>
      <c r="R191" s="797"/>
      <c r="S191" s="797"/>
      <c r="T191" s="797"/>
      <c r="U191" s="797"/>
      <c r="V191" s="797"/>
      <c r="W191" s="797"/>
      <c r="X191" s="797"/>
      <c r="Y191" s="797"/>
      <c r="Z191" s="797"/>
      <c r="AA191" s="777"/>
      <c r="AB191" s="777"/>
      <c r="AC191" s="777"/>
    </row>
    <row r="192" spans="1:68" ht="27" customHeight="1" x14ac:dyDescent="0.25">
      <c r="A192" s="54" t="s">
        <v>341</v>
      </c>
      <c r="B192" s="54" t="s">
        <v>342</v>
      </c>
      <c r="C192" s="31">
        <v>4301020323</v>
      </c>
      <c r="D192" s="788">
        <v>4680115886223</v>
      </c>
      <c r="E192" s="789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6"/>
      <c r="R192" s="786"/>
      <c r="S192" s="786"/>
      <c r="T192" s="787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343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8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809"/>
      <c r="P193" s="799" t="s">
        <v>71</v>
      </c>
      <c r="Q193" s="800"/>
      <c r="R193" s="800"/>
      <c r="S193" s="800"/>
      <c r="T193" s="800"/>
      <c r="U193" s="800"/>
      <c r="V193" s="801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809"/>
      <c r="P194" s="799" t="s">
        <v>71</v>
      </c>
      <c r="Q194" s="800"/>
      <c r="R194" s="800"/>
      <c r="S194" s="800"/>
      <c r="T194" s="800"/>
      <c r="U194" s="800"/>
      <c r="V194" s="801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customHeight="1" x14ac:dyDescent="0.25">
      <c r="A195" s="796" t="s">
        <v>64</v>
      </c>
      <c r="B195" s="797"/>
      <c r="C195" s="797"/>
      <c r="D195" s="797"/>
      <c r="E195" s="797"/>
      <c r="F195" s="797"/>
      <c r="G195" s="797"/>
      <c r="H195" s="797"/>
      <c r="I195" s="797"/>
      <c r="J195" s="797"/>
      <c r="K195" s="797"/>
      <c r="L195" s="797"/>
      <c r="M195" s="797"/>
      <c r="N195" s="797"/>
      <c r="O195" s="797"/>
      <c r="P195" s="797"/>
      <c r="Q195" s="797"/>
      <c r="R195" s="797"/>
      <c r="S195" s="797"/>
      <c r="T195" s="797"/>
      <c r="U195" s="797"/>
      <c r="V195" s="797"/>
      <c r="W195" s="797"/>
      <c r="X195" s="797"/>
      <c r="Y195" s="797"/>
      <c r="Z195" s="797"/>
      <c r="AA195" s="777"/>
      <c r="AB195" s="777"/>
      <c r="AC195" s="777"/>
    </row>
    <row r="196" spans="1:68" ht="27" customHeight="1" x14ac:dyDescent="0.25">
      <c r="A196" s="54" t="s">
        <v>344</v>
      </c>
      <c r="B196" s="54" t="s">
        <v>345</v>
      </c>
      <c r="C196" s="31">
        <v>4301031191</v>
      </c>
      <c r="D196" s="788">
        <v>4680115880993</v>
      </c>
      <c r="E196" s="789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6"/>
      <c r="R196" s="786"/>
      <c r="S196" s="786"/>
      <c r="T196" s="787"/>
      <c r="U196" s="34"/>
      <c r="V196" s="34"/>
      <c r="W196" s="35" t="s">
        <v>69</v>
      </c>
      <c r="X196" s="781">
        <v>0</v>
      </c>
      <c r="Y196" s="782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4301031204</v>
      </c>
      <c r="D197" s="788">
        <v>4680115881761</v>
      </c>
      <c r="E197" s="789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6"/>
      <c r="R197" s="786"/>
      <c r="S197" s="786"/>
      <c r="T197" s="787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349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350</v>
      </c>
      <c r="B198" s="54" t="s">
        <v>351</v>
      </c>
      <c r="C198" s="31">
        <v>4301031201</v>
      </c>
      <c r="D198" s="788">
        <v>4680115881563</v>
      </c>
      <c r="E198" s="789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81">
        <v>0</v>
      </c>
      <c r="Y198" s="782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353</v>
      </c>
      <c r="B199" s="54" t="s">
        <v>354</v>
      </c>
      <c r="C199" s="31">
        <v>4301031199</v>
      </c>
      <c r="D199" s="788">
        <v>4680115880986</v>
      </c>
      <c r="E199" s="789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6"/>
      <c r="R199" s="786"/>
      <c r="S199" s="786"/>
      <c r="T199" s="787"/>
      <c r="U199" s="34"/>
      <c r="V199" s="34"/>
      <c r="W199" s="35" t="s">
        <v>69</v>
      </c>
      <c r="X199" s="781">
        <v>0</v>
      </c>
      <c r="Y199" s="782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355</v>
      </c>
      <c r="B200" s="54" t="s">
        <v>356</v>
      </c>
      <c r="C200" s="31">
        <v>4301031205</v>
      </c>
      <c r="D200" s="788">
        <v>4680115881785</v>
      </c>
      <c r="E200" s="789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6"/>
      <c r="R200" s="786"/>
      <c r="S200" s="786"/>
      <c r="T200" s="787"/>
      <c r="U200" s="34"/>
      <c r="V200" s="34"/>
      <c r="W200" s="35" t="s">
        <v>69</v>
      </c>
      <c r="X200" s="781">
        <v>0</v>
      </c>
      <c r="Y200" s="78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357</v>
      </c>
      <c r="B201" s="54" t="s">
        <v>358</v>
      </c>
      <c r="C201" s="31">
        <v>4301031202</v>
      </c>
      <c r="D201" s="788">
        <v>4680115881679</v>
      </c>
      <c r="E201" s="789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81">
        <v>0</v>
      </c>
      <c r="Y201" s="782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352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359</v>
      </c>
      <c r="B202" s="54" t="s">
        <v>360</v>
      </c>
      <c r="C202" s="31">
        <v>4301031158</v>
      </c>
      <c r="D202" s="788">
        <v>4680115880191</v>
      </c>
      <c r="E202" s="789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361</v>
      </c>
      <c r="B203" s="54" t="s">
        <v>362</v>
      </c>
      <c r="C203" s="31">
        <v>4301031245</v>
      </c>
      <c r="D203" s="788">
        <v>4680115883963</v>
      </c>
      <c r="E203" s="789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6"/>
      <c r="R203" s="786"/>
      <c r="S203" s="786"/>
      <c r="T203" s="787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8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09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0</v>
      </c>
      <c r="Y204" s="783">
        <f>IFERROR(Y196/H196,"0")+IFERROR(Y197/H197,"0")+IFERROR(Y198/H198,"0")+IFERROR(Y199/H199,"0")+IFERROR(Y200/H200,"0")+IFERROR(Y201/H201,"0")+IFERROR(Y202/H202,"0")+IFERROR(Y203/H203,"0")</f>
        <v>0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4"/>
      <c r="AB204" s="784"/>
      <c r="AC204" s="784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09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3">
        <f>IFERROR(SUM(X196:X203),"0")</f>
        <v>0</v>
      </c>
      <c r="Y205" s="783">
        <f>IFERROR(SUM(Y196:Y203),"0")</f>
        <v>0</v>
      </c>
      <c r="Z205" s="37"/>
      <c r="AA205" s="784"/>
      <c r="AB205" s="784"/>
      <c r="AC205" s="784"/>
    </row>
    <row r="206" spans="1:68" ht="16.5" customHeight="1" x14ac:dyDescent="0.25">
      <c r="A206" s="872" t="s">
        <v>364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6"/>
      <c r="AB206" s="776"/>
      <c r="AC206" s="776"/>
    </row>
    <row r="207" spans="1:68" ht="14.25" customHeight="1" x14ac:dyDescent="0.25">
      <c r="A207" s="796" t="s">
        <v>118</v>
      </c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797"/>
      <c r="P207" s="797"/>
      <c r="Q207" s="797"/>
      <c r="R207" s="797"/>
      <c r="S207" s="797"/>
      <c r="T207" s="797"/>
      <c r="U207" s="797"/>
      <c r="V207" s="797"/>
      <c r="W207" s="797"/>
      <c r="X207" s="797"/>
      <c r="Y207" s="797"/>
      <c r="Z207" s="797"/>
      <c r="AA207" s="777"/>
      <c r="AB207" s="777"/>
      <c r="AC207" s="777"/>
    </row>
    <row r="208" spans="1:68" ht="16.5" customHeight="1" x14ac:dyDescent="0.25">
      <c r="A208" s="54" t="s">
        <v>365</v>
      </c>
      <c r="B208" s="54" t="s">
        <v>366</v>
      </c>
      <c r="C208" s="31">
        <v>4301011450</v>
      </c>
      <c r="D208" s="788">
        <v>4680115881402</v>
      </c>
      <c r="E208" s="789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124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6"/>
      <c r="R208" s="786"/>
      <c r="S208" s="786"/>
      <c r="T208" s="787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367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368</v>
      </c>
      <c r="B209" s="54" t="s">
        <v>369</v>
      </c>
      <c r="C209" s="31">
        <v>4301011767</v>
      </c>
      <c r="D209" s="788">
        <v>4680115881396</v>
      </c>
      <c r="E209" s="789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6"/>
      <c r="R209" s="786"/>
      <c r="S209" s="786"/>
      <c r="T209" s="787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370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09"/>
      <c r="P210" s="799" t="s">
        <v>71</v>
      </c>
      <c r="Q210" s="800"/>
      <c r="R210" s="800"/>
      <c r="S210" s="800"/>
      <c r="T210" s="800"/>
      <c r="U210" s="800"/>
      <c r="V210" s="801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809"/>
      <c r="P211" s="799" t="s">
        <v>71</v>
      </c>
      <c r="Q211" s="800"/>
      <c r="R211" s="800"/>
      <c r="S211" s="800"/>
      <c r="T211" s="800"/>
      <c r="U211" s="800"/>
      <c r="V211" s="801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customHeight="1" x14ac:dyDescent="0.25">
      <c r="A212" s="796" t="s">
        <v>175</v>
      </c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797"/>
      <c r="P212" s="797"/>
      <c r="Q212" s="797"/>
      <c r="R212" s="797"/>
      <c r="S212" s="797"/>
      <c r="T212" s="797"/>
      <c r="U212" s="797"/>
      <c r="V212" s="797"/>
      <c r="W212" s="797"/>
      <c r="X212" s="797"/>
      <c r="Y212" s="797"/>
      <c r="Z212" s="797"/>
      <c r="AA212" s="777"/>
      <c r="AB212" s="777"/>
      <c r="AC212" s="777"/>
    </row>
    <row r="213" spans="1:68" ht="16.5" customHeight="1" x14ac:dyDescent="0.25">
      <c r="A213" s="54" t="s">
        <v>371</v>
      </c>
      <c r="B213" s="54" t="s">
        <v>372</v>
      </c>
      <c r="C213" s="31">
        <v>4301020262</v>
      </c>
      <c r="D213" s="788">
        <v>4680115882935</v>
      </c>
      <c r="E213" s="789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80</v>
      </c>
      <c r="N213" s="33"/>
      <c r="O213" s="32">
        <v>50</v>
      </c>
      <c r="P21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373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374</v>
      </c>
      <c r="B214" s="54" t="s">
        <v>375</v>
      </c>
      <c r="C214" s="31">
        <v>4301020220</v>
      </c>
      <c r="D214" s="788">
        <v>4680115880764</v>
      </c>
      <c r="E214" s="789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186</v>
      </c>
      <c r="L214" s="32"/>
      <c r="M214" s="33" t="s">
        <v>124</v>
      </c>
      <c r="N214" s="33"/>
      <c r="O214" s="32">
        <v>50</v>
      </c>
      <c r="P214" s="11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6"/>
      <c r="R214" s="786"/>
      <c r="S214" s="786"/>
      <c r="T214" s="787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373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8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809"/>
      <c r="P215" s="799" t="s">
        <v>71</v>
      </c>
      <c r="Q215" s="800"/>
      <c r="R215" s="800"/>
      <c r="S215" s="800"/>
      <c r="T215" s="800"/>
      <c r="U215" s="800"/>
      <c r="V215" s="801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809"/>
      <c r="P216" s="799" t="s">
        <v>71</v>
      </c>
      <c r="Q216" s="800"/>
      <c r="R216" s="800"/>
      <c r="S216" s="800"/>
      <c r="T216" s="800"/>
      <c r="U216" s="800"/>
      <c r="V216" s="801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customHeight="1" x14ac:dyDescent="0.25">
      <c r="A217" s="796" t="s">
        <v>64</v>
      </c>
      <c r="B217" s="797"/>
      <c r="C217" s="797"/>
      <c r="D217" s="797"/>
      <c r="E217" s="797"/>
      <c r="F217" s="797"/>
      <c r="G217" s="797"/>
      <c r="H217" s="797"/>
      <c r="I217" s="797"/>
      <c r="J217" s="797"/>
      <c r="K217" s="797"/>
      <c r="L217" s="797"/>
      <c r="M217" s="797"/>
      <c r="N217" s="797"/>
      <c r="O217" s="797"/>
      <c r="P217" s="797"/>
      <c r="Q217" s="797"/>
      <c r="R217" s="797"/>
      <c r="S217" s="797"/>
      <c r="T217" s="797"/>
      <c r="U217" s="797"/>
      <c r="V217" s="797"/>
      <c r="W217" s="797"/>
      <c r="X217" s="797"/>
      <c r="Y217" s="797"/>
      <c r="Z217" s="797"/>
      <c r="AA217" s="777"/>
      <c r="AB217" s="777"/>
      <c r="AC217" s="777"/>
    </row>
    <row r="218" spans="1:68" ht="27" customHeight="1" x14ac:dyDescent="0.25">
      <c r="A218" s="54" t="s">
        <v>376</v>
      </c>
      <c r="B218" s="54" t="s">
        <v>377</v>
      </c>
      <c r="C218" s="31">
        <v>4301031224</v>
      </c>
      <c r="D218" s="788">
        <v>4680115882683</v>
      </c>
      <c r="E218" s="789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81">
        <v>0</v>
      </c>
      <c r="Y218" s="782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378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379</v>
      </c>
      <c r="B219" s="54" t="s">
        <v>380</v>
      </c>
      <c r="C219" s="31">
        <v>4301031230</v>
      </c>
      <c r="D219" s="788">
        <v>4680115882690</v>
      </c>
      <c r="E219" s="789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81">
        <v>0</v>
      </c>
      <c r="Y219" s="782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382</v>
      </c>
      <c r="B220" s="54" t="s">
        <v>383</v>
      </c>
      <c r="C220" s="31">
        <v>4301031220</v>
      </c>
      <c r="D220" s="788">
        <v>4680115882669</v>
      </c>
      <c r="E220" s="789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81">
        <v>0</v>
      </c>
      <c r="Y220" s="782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385</v>
      </c>
      <c r="B221" s="54" t="s">
        <v>386</v>
      </c>
      <c r="C221" s="31">
        <v>4301031221</v>
      </c>
      <c r="D221" s="788">
        <v>4680115882676</v>
      </c>
      <c r="E221" s="789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81">
        <v>0</v>
      </c>
      <c r="Y221" s="782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388</v>
      </c>
      <c r="B222" s="54" t="s">
        <v>389</v>
      </c>
      <c r="C222" s="31">
        <v>4301031223</v>
      </c>
      <c r="D222" s="788">
        <v>4680115884014</v>
      </c>
      <c r="E222" s="789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81">
        <v>0</v>
      </c>
      <c r="Y222" s="78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378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390</v>
      </c>
      <c r="B223" s="54" t="s">
        <v>391</v>
      </c>
      <c r="C223" s="31">
        <v>4301031222</v>
      </c>
      <c r="D223" s="788">
        <v>4680115884007</v>
      </c>
      <c r="E223" s="789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81">
        <v>0</v>
      </c>
      <c r="Y223" s="782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381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392</v>
      </c>
      <c r="B224" s="54" t="s">
        <v>393</v>
      </c>
      <c r="C224" s="31">
        <v>4301031229</v>
      </c>
      <c r="D224" s="788">
        <v>4680115884038</v>
      </c>
      <c r="E224" s="789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81">
        <v>0</v>
      </c>
      <c r="Y224" s="782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384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394</v>
      </c>
      <c r="B225" s="54" t="s">
        <v>395</v>
      </c>
      <c r="C225" s="31">
        <v>4301031225</v>
      </c>
      <c r="D225" s="788">
        <v>4680115884021</v>
      </c>
      <c r="E225" s="789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81">
        <v>0</v>
      </c>
      <c r="Y225" s="782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387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8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809"/>
      <c r="P226" s="799" t="s">
        <v>71</v>
      </c>
      <c r="Q226" s="800"/>
      <c r="R226" s="800"/>
      <c r="S226" s="800"/>
      <c r="T226" s="800"/>
      <c r="U226" s="800"/>
      <c r="V226" s="801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0</v>
      </c>
      <c r="Y226" s="783">
        <f>IFERROR(Y218/H218,"0")+IFERROR(Y219/H219,"0")+IFERROR(Y220/H220,"0")+IFERROR(Y221/H221,"0")+IFERROR(Y222/H222,"0")+IFERROR(Y223/H223,"0")+IFERROR(Y224/H224,"0")+IFERROR(Y225/H225,"0")</f>
        <v>0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4"/>
      <c r="AB226" s="784"/>
      <c r="AC226" s="784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809"/>
      <c r="P227" s="799" t="s">
        <v>71</v>
      </c>
      <c r="Q227" s="800"/>
      <c r="R227" s="800"/>
      <c r="S227" s="800"/>
      <c r="T227" s="800"/>
      <c r="U227" s="800"/>
      <c r="V227" s="801"/>
      <c r="W227" s="37" t="s">
        <v>69</v>
      </c>
      <c r="X227" s="783">
        <f>IFERROR(SUM(X218:X225),"0")</f>
        <v>0</v>
      </c>
      <c r="Y227" s="783">
        <f>IFERROR(SUM(Y218:Y225),"0")</f>
        <v>0</v>
      </c>
      <c r="Z227" s="37"/>
      <c r="AA227" s="784"/>
      <c r="AB227" s="784"/>
      <c r="AC227" s="784"/>
    </row>
    <row r="228" spans="1:68" ht="14.25" customHeight="1" x14ac:dyDescent="0.25">
      <c r="A228" s="796" t="s">
        <v>73</v>
      </c>
      <c r="B228" s="797"/>
      <c r="C228" s="797"/>
      <c r="D228" s="797"/>
      <c r="E228" s="797"/>
      <c r="F228" s="797"/>
      <c r="G228" s="797"/>
      <c r="H228" s="797"/>
      <c r="I228" s="797"/>
      <c r="J228" s="797"/>
      <c r="K228" s="797"/>
      <c r="L228" s="797"/>
      <c r="M228" s="797"/>
      <c r="N228" s="797"/>
      <c r="O228" s="797"/>
      <c r="P228" s="797"/>
      <c r="Q228" s="797"/>
      <c r="R228" s="797"/>
      <c r="S228" s="797"/>
      <c r="T228" s="797"/>
      <c r="U228" s="797"/>
      <c r="V228" s="797"/>
      <c r="W228" s="797"/>
      <c r="X228" s="797"/>
      <c r="Y228" s="797"/>
      <c r="Z228" s="797"/>
      <c r="AA228" s="777"/>
      <c r="AB228" s="777"/>
      <c r="AC228" s="777"/>
    </row>
    <row r="229" spans="1:68" ht="37.5" customHeight="1" x14ac:dyDescent="0.25">
      <c r="A229" s="54" t="s">
        <v>396</v>
      </c>
      <c r="B229" s="54" t="s">
        <v>397</v>
      </c>
      <c r="C229" s="31">
        <v>4301051408</v>
      </c>
      <c r="D229" s="788">
        <v>4680115881594</v>
      </c>
      <c r="E229" s="789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398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customHeight="1" x14ac:dyDescent="0.25">
      <c r="A230" s="54" t="s">
        <v>399</v>
      </c>
      <c r="B230" s="54" t="s">
        <v>400</v>
      </c>
      <c r="C230" s="31">
        <v>4301051754</v>
      </c>
      <c r="D230" s="788">
        <v>4680115880962</v>
      </c>
      <c r="E230" s="789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9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6"/>
      <c r="R230" s="786"/>
      <c r="S230" s="786"/>
      <c r="T230" s="787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402</v>
      </c>
      <c r="B231" s="54" t="s">
        <v>403</v>
      </c>
      <c r="C231" s="31">
        <v>4301051411</v>
      </c>
      <c r="D231" s="788">
        <v>4680115881617</v>
      </c>
      <c r="E231" s="789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80</v>
      </c>
      <c r="N231" s="33"/>
      <c r="O231" s="32">
        <v>40</v>
      </c>
      <c r="P231" s="7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6"/>
      <c r="R231" s="786"/>
      <c r="S231" s="786"/>
      <c r="T231" s="787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405</v>
      </c>
      <c r="B232" s="54" t="s">
        <v>406</v>
      </c>
      <c r="C232" s="31">
        <v>4301051632</v>
      </c>
      <c r="D232" s="788">
        <v>4680115880573</v>
      </c>
      <c r="E232" s="789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0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6"/>
      <c r="R232" s="786"/>
      <c r="S232" s="786"/>
      <c r="T232" s="787"/>
      <c r="U232" s="34"/>
      <c r="V232" s="34"/>
      <c r="W232" s="35" t="s">
        <v>69</v>
      </c>
      <c r="X232" s="781">
        <v>0</v>
      </c>
      <c r="Y232" s="782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408</v>
      </c>
      <c r="B233" s="54" t="s">
        <v>409</v>
      </c>
      <c r="C233" s="31">
        <v>4301051407</v>
      </c>
      <c r="D233" s="788">
        <v>4680115882195</v>
      </c>
      <c r="E233" s="789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186</v>
      </c>
      <c r="L233" s="32"/>
      <c r="M233" s="33" t="s">
        <v>80</v>
      </c>
      <c r="N233" s="33"/>
      <c r="O233" s="32">
        <v>40</v>
      </c>
      <c r="P233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81">
        <v>350.4</v>
      </c>
      <c r="Y233" s="782">
        <f t="shared" si="46"/>
        <v>350.4</v>
      </c>
      <c r="Z233" s="36">
        <f>IFERROR(IF(Y233=0,"",ROUNDUP(Y233/H233,0)*0.00651),"")</f>
        <v>0.95045999999999997</v>
      </c>
      <c r="AA233" s="56"/>
      <c r="AB233" s="57"/>
      <c r="AC233" s="303" t="s">
        <v>398</v>
      </c>
      <c r="AG233" s="64"/>
      <c r="AJ233" s="68"/>
      <c r="AK233" s="68">
        <v>0</v>
      </c>
      <c r="BB233" s="304" t="s">
        <v>1</v>
      </c>
      <c r="BM233" s="64">
        <f t="shared" si="47"/>
        <v>389.81999999999994</v>
      </c>
      <c r="BN233" s="64">
        <f t="shared" si="48"/>
        <v>389.81999999999994</v>
      </c>
      <c r="BO233" s="64">
        <f t="shared" si="49"/>
        <v>0.80219780219780223</v>
      </c>
      <c r="BP233" s="64">
        <f t="shared" si="50"/>
        <v>0.80219780219780223</v>
      </c>
    </row>
    <row r="234" spans="1:68" ht="37.5" customHeight="1" x14ac:dyDescent="0.25">
      <c r="A234" s="54" t="s">
        <v>410</v>
      </c>
      <c r="B234" s="54" t="s">
        <v>411</v>
      </c>
      <c r="C234" s="31">
        <v>4301051752</v>
      </c>
      <c r="D234" s="788">
        <v>4680115882607</v>
      </c>
      <c r="E234" s="789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186</v>
      </c>
      <c r="L234" s="32"/>
      <c r="M234" s="33" t="s">
        <v>167</v>
      </c>
      <c r="N234" s="33"/>
      <c r="O234" s="32">
        <v>45</v>
      </c>
      <c r="P234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413</v>
      </c>
      <c r="B235" s="54" t="s">
        <v>414</v>
      </c>
      <c r="C235" s="31">
        <v>4301051630</v>
      </c>
      <c r="D235" s="788">
        <v>4680115880092</v>
      </c>
      <c r="E235" s="789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81">
        <v>314.39999999999998</v>
      </c>
      <c r="Y235" s="782">
        <f t="shared" si="46"/>
        <v>314.39999999999998</v>
      </c>
      <c r="Z235" s="36">
        <f>IFERROR(IF(Y235=0,"",ROUNDUP(Y235/H235,0)*0.00753),"")</f>
        <v>0.98643000000000003</v>
      </c>
      <c r="AA235" s="56"/>
      <c r="AB235" s="57"/>
      <c r="AC235" s="307" t="s">
        <v>415</v>
      </c>
      <c r="AG235" s="64"/>
      <c r="AJ235" s="68"/>
      <c r="AK235" s="68">
        <v>0</v>
      </c>
      <c r="BB235" s="308" t="s">
        <v>1</v>
      </c>
      <c r="BM235" s="64">
        <f t="shared" si="47"/>
        <v>350.03199999999998</v>
      </c>
      <c r="BN235" s="64">
        <f t="shared" si="48"/>
        <v>350.03199999999998</v>
      </c>
      <c r="BO235" s="64">
        <f t="shared" si="49"/>
        <v>0.83974358974358976</v>
      </c>
      <c r="BP235" s="64">
        <f t="shared" si="50"/>
        <v>0.83974358974358976</v>
      </c>
    </row>
    <row r="236" spans="1:68" ht="27" customHeight="1" x14ac:dyDescent="0.25">
      <c r="A236" s="54" t="s">
        <v>416</v>
      </c>
      <c r="B236" s="54" t="s">
        <v>417</v>
      </c>
      <c r="C236" s="31">
        <v>4301051631</v>
      </c>
      <c r="D236" s="788">
        <v>4680115880221</v>
      </c>
      <c r="E236" s="789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418</v>
      </c>
      <c r="B237" s="54" t="s">
        <v>419</v>
      </c>
      <c r="C237" s="31">
        <v>4301051749</v>
      </c>
      <c r="D237" s="788">
        <v>4680115882942</v>
      </c>
      <c r="E237" s="789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401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420</v>
      </c>
      <c r="B238" s="54" t="s">
        <v>421</v>
      </c>
      <c r="C238" s="31">
        <v>4301051753</v>
      </c>
      <c r="D238" s="788">
        <v>4680115880504</v>
      </c>
      <c r="E238" s="789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6"/>
      <c r="R238" s="786"/>
      <c r="S238" s="786"/>
      <c r="T238" s="787"/>
      <c r="U238" s="34"/>
      <c r="V238" s="34"/>
      <c r="W238" s="35" t="s">
        <v>69</v>
      </c>
      <c r="X238" s="781">
        <v>0</v>
      </c>
      <c r="Y238" s="782">
        <f t="shared" si="46"/>
        <v>0</v>
      </c>
      <c r="Z238" s="36" t="str">
        <f>IFERROR(IF(Y238=0,"",ROUNDUP(Y238/H238,0)*0.00753),"")</f>
        <v/>
      </c>
      <c r="AA238" s="56"/>
      <c r="AB238" s="57"/>
      <c r="AC238" s="313" t="s">
        <v>401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422</v>
      </c>
      <c r="B239" s="54" t="s">
        <v>423</v>
      </c>
      <c r="C239" s="31">
        <v>4301051410</v>
      </c>
      <c r="D239" s="788">
        <v>4680115882164</v>
      </c>
      <c r="E239" s="789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186</v>
      </c>
      <c r="L239" s="32"/>
      <c r="M239" s="33" t="s">
        <v>80</v>
      </c>
      <c r="N239" s="33"/>
      <c r="O239" s="32">
        <v>40</v>
      </c>
      <c r="P239" s="9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6"/>
      <c r="R239" s="786"/>
      <c r="S239" s="786"/>
      <c r="T239" s="787"/>
      <c r="U239" s="34"/>
      <c r="V239" s="34"/>
      <c r="W239" s="35" t="s">
        <v>69</v>
      </c>
      <c r="X239" s="781">
        <v>0</v>
      </c>
      <c r="Y239" s="782">
        <f t="shared" si="46"/>
        <v>0</v>
      </c>
      <c r="Z239" s="36" t="str">
        <f>IFERROR(IF(Y239=0,"",ROUNDUP(Y239/H239,0)*0.00651),"")</f>
        <v/>
      </c>
      <c r="AA239" s="56"/>
      <c r="AB239" s="57"/>
      <c r="AC239" s="315" t="s">
        <v>424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8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809"/>
      <c r="P240" s="799" t="s">
        <v>71</v>
      </c>
      <c r="Q240" s="800"/>
      <c r="R240" s="800"/>
      <c r="S240" s="800"/>
      <c r="T240" s="800"/>
      <c r="U240" s="800"/>
      <c r="V240" s="801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277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277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1.93689</v>
      </c>
      <c r="AA240" s="784"/>
      <c r="AB240" s="784"/>
      <c r="AC240" s="784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809"/>
      <c r="P241" s="799" t="s">
        <v>71</v>
      </c>
      <c r="Q241" s="800"/>
      <c r="R241" s="800"/>
      <c r="S241" s="800"/>
      <c r="T241" s="800"/>
      <c r="U241" s="800"/>
      <c r="V241" s="801"/>
      <c r="W241" s="37" t="s">
        <v>69</v>
      </c>
      <c r="X241" s="783">
        <f>IFERROR(SUM(X229:X239),"0")</f>
        <v>664.8</v>
      </c>
      <c r="Y241" s="783">
        <f>IFERROR(SUM(Y229:Y239),"0")</f>
        <v>664.8</v>
      </c>
      <c r="Z241" s="37"/>
      <c r="AA241" s="784"/>
      <c r="AB241" s="784"/>
      <c r="AC241" s="784"/>
    </row>
    <row r="242" spans="1:68" ht="14.25" customHeight="1" x14ac:dyDescent="0.25">
      <c r="A242" s="796" t="s">
        <v>217</v>
      </c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797"/>
      <c r="M242" s="797"/>
      <c r="N242" s="797"/>
      <c r="O242" s="797"/>
      <c r="P242" s="797"/>
      <c r="Q242" s="797"/>
      <c r="R242" s="797"/>
      <c r="S242" s="797"/>
      <c r="T242" s="797"/>
      <c r="U242" s="797"/>
      <c r="V242" s="797"/>
      <c r="W242" s="797"/>
      <c r="X242" s="797"/>
      <c r="Y242" s="797"/>
      <c r="Z242" s="797"/>
      <c r="AA242" s="777"/>
      <c r="AB242" s="777"/>
      <c r="AC242" s="777"/>
    </row>
    <row r="243" spans="1:68" ht="16.5" customHeight="1" x14ac:dyDescent="0.25">
      <c r="A243" s="54" t="s">
        <v>425</v>
      </c>
      <c r="B243" s="54" t="s">
        <v>426</v>
      </c>
      <c r="C243" s="31">
        <v>4301060360</v>
      </c>
      <c r="D243" s="788">
        <v>4680115882874</v>
      </c>
      <c r="E243" s="789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6"/>
      <c r="R243" s="786"/>
      <c r="S243" s="786"/>
      <c r="T243" s="787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427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425</v>
      </c>
      <c r="B244" s="54" t="s">
        <v>428</v>
      </c>
      <c r="C244" s="31">
        <v>4301060404</v>
      </c>
      <c r="D244" s="788">
        <v>4680115882874</v>
      </c>
      <c r="E244" s="789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429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430</v>
      </c>
      <c r="B245" s="54" t="s">
        <v>431</v>
      </c>
      <c r="C245" s="31">
        <v>4301060359</v>
      </c>
      <c r="D245" s="788">
        <v>4680115884434</v>
      </c>
      <c r="E245" s="789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432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433</v>
      </c>
      <c r="B246" s="54" t="s">
        <v>434</v>
      </c>
      <c r="C246" s="31">
        <v>4301060375</v>
      </c>
      <c r="D246" s="788">
        <v>4680115880818</v>
      </c>
      <c r="E246" s="789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81">
        <v>0</v>
      </c>
      <c r="Y246" s="78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435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customHeight="1" x14ac:dyDescent="0.25">
      <c r="A247" s="54" t="s">
        <v>436</v>
      </c>
      <c r="B247" s="54" t="s">
        <v>437</v>
      </c>
      <c r="C247" s="31">
        <v>4301060389</v>
      </c>
      <c r="D247" s="788">
        <v>4680115880801</v>
      </c>
      <c r="E247" s="789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186</v>
      </c>
      <c r="L247" s="32"/>
      <c r="M247" s="33" t="s">
        <v>80</v>
      </c>
      <c r="N247" s="33"/>
      <c r="O247" s="32">
        <v>40</v>
      </c>
      <c r="P247" s="11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81">
        <v>0</v>
      </c>
      <c r="Y247" s="782">
        <f>IFERROR(IF(X247="",0,CEILING((X247/$H247),1)*$H247),"")</f>
        <v>0</v>
      </c>
      <c r="Z247" s="36" t="str">
        <f>IFERROR(IF(Y247=0,"",ROUNDUP(Y247/H247,0)*0.00651),"")</f>
        <v/>
      </c>
      <c r="AA247" s="56"/>
      <c r="AB247" s="57"/>
      <c r="AC247" s="325" t="s">
        <v>438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8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9"/>
      <c r="P248" s="799" t="s">
        <v>71</v>
      </c>
      <c r="Q248" s="800"/>
      <c r="R248" s="800"/>
      <c r="S248" s="800"/>
      <c r="T248" s="800"/>
      <c r="U248" s="800"/>
      <c r="V248" s="801"/>
      <c r="W248" s="37" t="s">
        <v>72</v>
      </c>
      <c r="X248" s="783">
        <f>IFERROR(X243/H243,"0")+IFERROR(X244/H244,"0")+IFERROR(X245/H245,"0")+IFERROR(X246/H246,"0")+IFERROR(X247/H247,"0")</f>
        <v>0</v>
      </c>
      <c r="Y248" s="783">
        <f>IFERROR(Y243/H243,"0")+IFERROR(Y244/H244,"0")+IFERROR(Y245/H245,"0")+IFERROR(Y246/H246,"0")+IFERROR(Y247/H247,"0")</f>
        <v>0</v>
      </c>
      <c r="Z248" s="783">
        <f>IFERROR(IF(Z243="",0,Z243),"0")+IFERROR(IF(Z244="",0,Z244),"0")+IFERROR(IF(Z245="",0,Z245),"0")+IFERROR(IF(Z246="",0,Z246),"0")+IFERROR(IF(Z247="",0,Z247),"0")</f>
        <v>0</v>
      </c>
      <c r="AA248" s="784"/>
      <c r="AB248" s="784"/>
      <c r="AC248" s="784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809"/>
      <c r="P249" s="799" t="s">
        <v>71</v>
      </c>
      <c r="Q249" s="800"/>
      <c r="R249" s="800"/>
      <c r="S249" s="800"/>
      <c r="T249" s="800"/>
      <c r="U249" s="800"/>
      <c r="V249" s="801"/>
      <c r="W249" s="37" t="s">
        <v>69</v>
      </c>
      <c r="X249" s="783">
        <f>IFERROR(SUM(X243:X247),"0")</f>
        <v>0</v>
      </c>
      <c r="Y249" s="783">
        <f>IFERROR(SUM(Y243:Y247),"0")</f>
        <v>0</v>
      </c>
      <c r="Z249" s="37"/>
      <c r="AA249" s="784"/>
      <c r="AB249" s="784"/>
      <c r="AC249" s="784"/>
    </row>
    <row r="250" spans="1:68" ht="16.5" customHeight="1" x14ac:dyDescent="0.25">
      <c r="A250" s="872" t="s">
        <v>439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6"/>
      <c r="AB250" s="776"/>
      <c r="AC250" s="776"/>
    </row>
    <row r="251" spans="1:68" ht="14.25" customHeight="1" x14ac:dyDescent="0.25">
      <c r="A251" s="796" t="s">
        <v>118</v>
      </c>
      <c r="B251" s="797"/>
      <c r="C251" s="797"/>
      <c r="D251" s="797"/>
      <c r="E251" s="797"/>
      <c r="F251" s="797"/>
      <c r="G251" s="797"/>
      <c r="H251" s="797"/>
      <c r="I251" s="797"/>
      <c r="J251" s="797"/>
      <c r="K251" s="797"/>
      <c r="L251" s="797"/>
      <c r="M251" s="797"/>
      <c r="N251" s="797"/>
      <c r="O251" s="797"/>
      <c r="P251" s="797"/>
      <c r="Q251" s="797"/>
      <c r="R251" s="797"/>
      <c r="S251" s="797"/>
      <c r="T251" s="797"/>
      <c r="U251" s="797"/>
      <c r="V251" s="797"/>
      <c r="W251" s="797"/>
      <c r="X251" s="797"/>
      <c r="Y251" s="797"/>
      <c r="Z251" s="797"/>
      <c r="AA251" s="777"/>
      <c r="AB251" s="777"/>
      <c r="AC251" s="777"/>
    </row>
    <row r="252" spans="1:68" ht="27" customHeight="1" x14ac:dyDescent="0.25">
      <c r="A252" s="54" t="s">
        <v>440</v>
      </c>
      <c r="B252" s="54" t="s">
        <v>441</v>
      </c>
      <c r="C252" s="31">
        <v>4301011717</v>
      </c>
      <c r="D252" s="788">
        <v>4680115884274</v>
      </c>
      <c r="E252" s="789"/>
      <c r="F252" s="780">
        <v>1.45</v>
      </c>
      <c r="G252" s="32">
        <v>8</v>
      </c>
      <c r="H252" s="780">
        <v>11.6</v>
      </c>
      <c r="I252" s="780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442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customHeight="1" x14ac:dyDescent="0.25">
      <c r="A253" s="54" t="s">
        <v>440</v>
      </c>
      <c r="B253" s="54" t="s">
        <v>443</v>
      </c>
      <c r="C253" s="31">
        <v>4301011945</v>
      </c>
      <c r="D253" s="788">
        <v>4680115884274</v>
      </c>
      <c r="E253" s="789"/>
      <c r="F253" s="780">
        <v>1.45</v>
      </c>
      <c r="G253" s="32">
        <v>8</v>
      </c>
      <c r="H253" s="780">
        <v>11.6</v>
      </c>
      <c r="I253" s="780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444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445</v>
      </c>
      <c r="B254" s="54" t="s">
        <v>446</v>
      </c>
      <c r="C254" s="31">
        <v>4301011719</v>
      </c>
      <c r="D254" s="788">
        <v>4680115884298</v>
      </c>
      <c r="E254" s="789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124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447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448</v>
      </c>
      <c r="B255" s="54" t="s">
        <v>449</v>
      </c>
      <c r="C255" s="31">
        <v>4301011733</v>
      </c>
      <c r="D255" s="788">
        <v>4680115884250</v>
      </c>
      <c r="E255" s="789"/>
      <c r="F255" s="780">
        <v>1.45</v>
      </c>
      <c r="G255" s="32">
        <v>8</v>
      </c>
      <c r="H255" s="780">
        <v>11.6</v>
      </c>
      <c r="I255" s="780">
        <v>12.08</v>
      </c>
      <c r="J255" s="32">
        <v>56</v>
      </c>
      <c r="K255" s="32" t="s">
        <v>121</v>
      </c>
      <c r="L255" s="32"/>
      <c r="M255" s="33" t="s">
        <v>80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IFERROR(IF(Y255=0,"",ROUNDUP(Y255/H255,0)*0.02175),"")</f>
        <v/>
      </c>
      <c r="AA255" s="56"/>
      <c r="AB255" s="57"/>
      <c r="AC255" s="333" t="s">
        <v>450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448</v>
      </c>
      <c r="B256" s="54" t="s">
        <v>451</v>
      </c>
      <c r="C256" s="31">
        <v>4301011944</v>
      </c>
      <c r="D256" s="788">
        <v>4680115884250</v>
      </c>
      <c r="E256" s="789"/>
      <c r="F256" s="780">
        <v>1.45</v>
      </c>
      <c r="G256" s="32">
        <v>8</v>
      </c>
      <c r="H256" s="780">
        <v>11.6</v>
      </c>
      <c r="I256" s="780">
        <v>12.08</v>
      </c>
      <c r="J256" s="32">
        <v>48</v>
      </c>
      <c r="K256" s="32" t="s">
        <v>121</v>
      </c>
      <c r="L256" s="32"/>
      <c r="M256" s="33" t="s">
        <v>153</v>
      </c>
      <c r="N256" s="33"/>
      <c r="O256" s="32">
        <v>55</v>
      </c>
      <c r="P256" s="10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IFERROR(IF(Y256=0,"",ROUNDUP(Y256/H256,0)*0.02039),"")</f>
        <v/>
      </c>
      <c r="AA256" s="56"/>
      <c r="AB256" s="57"/>
      <c r="AC256" s="335" t="s">
        <v>444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452</v>
      </c>
      <c r="B257" s="54" t="s">
        <v>453</v>
      </c>
      <c r="C257" s="31">
        <v>4301011718</v>
      </c>
      <c r="D257" s="788">
        <v>4680115884281</v>
      </c>
      <c r="E257" s="789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454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customHeight="1" x14ac:dyDescent="0.25">
      <c r="A258" s="54" t="s">
        <v>455</v>
      </c>
      <c r="B258" s="54" t="s">
        <v>456</v>
      </c>
      <c r="C258" s="31">
        <v>4301011720</v>
      </c>
      <c r="D258" s="788">
        <v>4680115884199</v>
      </c>
      <c r="E258" s="789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124</v>
      </c>
      <c r="N258" s="33"/>
      <c r="O258" s="32">
        <v>55</v>
      </c>
      <c r="P258" s="9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447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457</v>
      </c>
      <c r="B259" s="54" t="s">
        <v>458</v>
      </c>
      <c r="C259" s="31">
        <v>4301011716</v>
      </c>
      <c r="D259" s="788">
        <v>4680115884267</v>
      </c>
      <c r="E259" s="789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124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x14ac:dyDescent="0.2">
      <c r="A260" s="808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9"/>
      <c r="P260" s="799" t="s">
        <v>71</v>
      </c>
      <c r="Q260" s="800"/>
      <c r="R260" s="800"/>
      <c r="S260" s="800"/>
      <c r="T260" s="800"/>
      <c r="U260" s="800"/>
      <c r="V260" s="801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809"/>
      <c r="P261" s="799" t="s">
        <v>71</v>
      </c>
      <c r="Q261" s="800"/>
      <c r="R261" s="800"/>
      <c r="S261" s="800"/>
      <c r="T261" s="800"/>
      <c r="U261" s="800"/>
      <c r="V261" s="801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customHeight="1" x14ac:dyDescent="0.25">
      <c r="A262" s="872" t="s">
        <v>460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6"/>
      <c r="AB262" s="776"/>
      <c r="AC262" s="776"/>
    </row>
    <row r="263" spans="1:68" ht="14.25" customHeight="1" x14ac:dyDescent="0.25">
      <c r="A263" s="796" t="s">
        <v>118</v>
      </c>
      <c r="B263" s="797"/>
      <c r="C263" s="797"/>
      <c r="D263" s="797"/>
      <c r="E263" s="797"/>
      <c r="F263" s="797"/>
      <c r="G263" s="797"/>
      <c r="H263" s="797"/>
      <c r="I263" s="797"/>
      <c r="J263" s="797"/>
      <c r="K263" s="797"/>
      <c r="L263" s="797"/>
      <c r="M263" s="797"/>
      <c r="N263" s="797"/>
      <c r="O263" s="797"/>
      <c r="P263" s="797"/>
      <c r="Q263" s="797"/>
      <c r="R263" s="797"/>
      <c r="S263" s="797"/>
      <c r="T263" s="797"/>
      <c r="U263" s="797"/>
      <c r="V263" s="797"/>
      <c r="W263" s="797"/>
      <c r="X263" s="797"/>
      <c r="Y263" s="797"/>
      <c r="Z263" s="797"/>
      <c r="AA263" s="777"/>
      <c r="AB263" s="777"/>
      <c r="AC263" s="777"/>
    </row>
    <row r="264" spans="1:68" ht="27" customHeight="1" x14ac:dyDescent="0.25">
      <c r="A264" s="54" t="s">
        <v>461</v>
      </c>
      <c r="B264" s="54" t="s">
        <v>462</v>
      </c>
      <c r="C264" s="31">
        <v>4301011826</v>
      </c>
      <c r="D264" s="788">
        <v>4680115884137</v>
      </c>
      <c r="E264" s="789"/>
      <c r="F264" s="780">
        <v>1.45</v>
      </c>
      <c r="G264" s="32">
        <v>8</v>
      </c>
      <c r="H264" s="780">
        <v>11.6</v>
      </c>
      <c r="I264" s="780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customHeight="1" x14ac:dyDescent="0.25">
      <c r="A265" s="54" t="s">
        <v>461</v>
      </c>
      <c r="B265" s="54" t="s">
        <v>464</v>
      </c>
      <c r="C265" s="31">
        <v>4301011942</v>
      </c>
      <c r="D265" s="788">
        <v>4680115884137</v>
      </c>
      <c r="E265" s="789"/>
      <c r="F265" s="780">
        <v>1.45</v>
      </c>
      <c r="G265" s="32">
        <v>8</v>
      </c>
      <c r="H265" s="780">
        <v>11.6</v>
      </c>
      <c r="I265" s="780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465</v>
      </c>
      <c r="B266" s="54" t="s">
        <v>466</v>
      </c>
      <c r="C266" s="31">
        <v>4301011724</v>
      </c>
      <c r="D266" s="788">
        <v>4680115884236</v>
      </c>
      <c r="E266" s="789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124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468</v>
      </c>
      <c r="B267" s="54" t="s">
        <v>469</v>
      </c>
      <c r="C267" s="31">
        <v>4301011721</v>
      </c>
      <c r="D267" s="788">
        <v>4680115884175</v>
      </c>
      <c r="E267" s="789"/>
      <c r="F267" s="780">
        <v>1.45</v>
      </c>
      <c r="G267" s="32">
        <v>8</v>
      </c>
      <c r="H267" s="780">
        <v>11.6</v>
      </c>
      <c r="I267" s="780">
        <v>12.08</v>
      </c>
      <c r="J267" s="32">
        <v>56</v>
      </c>
      <c r="K267" s="32" t="s">
        <v>121</v>
      </c>
      <c r="L267" s="32"/>
      <c r="M267" s="33" t="s">
        <v>124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468</v>
      </c>
      <c r="B268" s="54" t="s">
        <v>471</v>
      </c>
      <c r="C268" s="31">
        <v>4301011941</v>
      </c>
      <c r="D268" s="788">
        <v>4680115884175</v>
      </c>
      <c r="E268" s="789"/>
      <c r="F268" s="780">
        <v>1.45</v>
      </c>
      <c r="G268" s="32">
        <v>8</v>
      </c>
      <c r="H268" s="780">
        <v>11.6</v>
      </c>
      <c r="I268" s="780">
        <v>12.08</v>
      </c>
      <c r="J268" s="32">
        <v>48</v>
      </c>
      <c r="K268" s="32" t="s">
        <v>121</v>
      </c>
      <c r="L268" s="32"/>
      <c r="M268" s="33" t="s">
        <v>153</v>
      </c>
      <c r="N268" s="33"/>
      <c r="O268" s="32">
        <v>55</v>
      </c>
      <c r="P268" s="8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81">
        <v>0</v>
      </c>
      <c r="Y268" s="782">
        <f t="shared" si="56"/>
        <v>0</v>
      </c>
      <c r="Z268" s="36" t="str">
        <f>IFERROR(IF(Y268=0,"",ROUNDUP(Y268/H268,0)*0.02039),"")</f>
        <v/>
      </c>
      <c r="AA268" s="56"/>
      <c r="AB268" s="57"/>
      <c r="AC268" s="351" t="s">
        <v>154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472</v>
      </c>
      <c r="B269" s="54" t="s">
        <v>473</v>
      </c>
      <c r="C269" s="31">
        <v>4301011824</v>
      </c>
      <c r="D269" s="788">
        <v>4680115884144</v>
      </c>
      <c r="E269" s="789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1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81">
        <v>0</v>
      </c>
      <c r="Y269" s="782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474</v>
      </c>
      <c r="B270" s="54" t="s">
        <v>475</v>
      </c>
      <c r="C270" s="31">
        <v>4301011963</v>
      </c>
      <c r="D270" s="788">
        <v>4680115885288</v>
      </c>
      <c r="E270" s="789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476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customHeight="1" x14ac:dyDescent="0.25">
      <c r="A271" s="54" t="s">
        <v>477</v>
      </c>
      <c r="B271" s="54" t="s">
        <v>478</v>
      </c>
      <c r="C271" s="31">
        <v>4301011726</v>
      </c>
      <c r="D271" s="788">
        <v>4680115884182</v>
      </c>
      <c r="E271" s="789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124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479</v>
      </c>
      <c r="B272" s="54" t="s">
        <v>480</v>
      </c>
      <c r="C272" s="31">
        <v>4301011722</v>
      </c>
      <c r="D272" s="788">
        <v>4680115884205</v>
      </c>
      <c r="E272" s="789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124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81">
        <v>0</v>
      </c>
      <c r="Y272" s="782">
        <f t="shared" si="56"/>
        <v>0</v>
      </c>
      <c r="Z272" s="36" t="str">
        <f>IFERROR(IF(Y272=0,"",ROUNDUP(Y272/H272,0)*0.00902),"")</f>
        <v/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7"/>
        <v>0</v>
      </c>
      <c r="BN272" s="64">
        <f t="shared" si="58"/>
        <v>0</v>
      </c>
      <c r="BO272" s="64">
        <f t="shared" si="59"/>
        <v>0</v>
      </c>
      <c r="BP272" s="64">
        <f t="shared" si="60"/>
        <v>0</v>
      </c>
    </row>
    <row r="273" spans="1:68" x14ac:dyDescent="0.2">
      <c r="A273" s="808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9"/>
      <c r="P273" s="799" t="s">
        <v>71</v>
      </c>
      <c r="Q273" s="800"/>
      <c r="R273" s="800"/>
      <c r="S273" s="800"/>
      <c r="T273" s="800"/>
      <c r="U273" s="800"/>
      <c r="V273" s="801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0</v>
      </c>
      <c r="Y273" s="783">
        <f>IFERROR(Y264/H264,"0")+IFERROR(Y265/H265,"0")+IFERROR(Y266/H266,"0")+IFERROR(Y267/H267,"0")+IFERROR(Y268/H268,"0")+IFERROR(Y269/H269,"0")+IFERROR(Y270/H270,"0")+IFERROR(Y271/H271,"0")+IFERROR(Y272/H272,"0")</f>
        <v>0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4"/>
      <c r="AB273" s="784"/>
      <c r="AC273" s="784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809"/>
      <c r="P274" s="799" t="s">
        <v>71</v>
      </c>
      <c r="Q274" s="800"/>
      <c r="R274" s="800"/>
      <c r="S274" s="800"/>
      <c r="T274" s="800"/>
      <c r="U274" s="800"/>
      <c r="V274" s="801"/>
      <c r="W274" s="37" t="s">
        <v>69</v>
      </c>
      <c r="X274" s="783">
        <f>IFERROR(SUM(X264:X272),"0")</f>
        <v>0</v>
      </c>
      <c r="Y274" s="783">
        <f>IFERROR(SUM(Y264:Y272),"0")</f>
        <v>0</v>
      </c>
      <c r="Z274" s="37"/>
      <c r="AA274" s="784"/>
      <c r="AB274" s="784"/>
      <c r="AC274" s="784"/>
    </row>
    <row r="275" spans="1:68" ht="14.25" customHeight="1" x14ac:dyDescent="0.25">
      <c r="A275" s="796" t="s">
        <v>175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7"/>
      <c r="AB275" s="777"/>
      <c r="AC275" s="777"/>
    </row>
    <row r="276" spans="1:68" ht="27" customHeight="1" x14ac:dyDescent="0.25">
      <c r="A276" s="54" t="s">
        <v>481</v>
      </c>
      <c r="B276" s="54" t="s">
        <v>482</v>
      </c>
      <c r="C276" s="31">
        <v>4301020340</v>
      </c>
      <c r="D276" s="788">
        <v>4680115885721</v>
      </c>
      <c r="E276" s="789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80</v>
      </c>
      <c r="N276" s="33"/>
      <c r="O276" s="32">
        <v>50</v>
      </c>
      <c r="P276" s="113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483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8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9"/>
      <c r="P277" s="799" t="s">
        <v>71</v>
      </c>
      <c r="Q277" s="800"/>
      <c r="R277" s="800"/>
      <c r="S277" s="800"/>
      <c r="T277" s="800"/>
      <c r="U277" s="800"/>
      <c r="V277" s="801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809"/>
      <c r="P278" s="799" t="s">
        <v>71</v>
      </c>
      <c r="Q278" s="800"/>
      <c r="R278" s="800"/>
      <c r="S278" s="800"/>
      <c r="T278" s="800"/>
      <c r="U278" s="800"/>
      <c r="V278" s="801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customHeight="1" x14ac:dyDescent="0.25">
      <c r="A279" s="872" t="s">
        <v>484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6"/>
      <c r="AB279" s="776"/>
      <c r="AC279" s="776"/>
    </row>
    <row r="280" spans="1:68" ht="14.25" customHeight="1" x14ac:dyDescent="0.25">
      <c r="A280" s="796" t="s">
        <v>118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777"/>
      <c r="AB280" s="777"/>
      <c r="AC280" s="777"/>
    </row>
    <row r="281" spans="1:68" ht="27" customHeight="1" x14ac:dyDescent="0.25">
      <c r="A281" s="54" t="s">
        <v>485</v>
      </c>
      <c r="B281" s="54" t="s">
        <v>486</v>
      </c>
      <c r="C281" s="31">
        <v>4301011855</v>
      </c>
      <c r="D281" s="788">
        <v>4680115885837</v>
      </c>
      <c r="E281" s="789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6"/>
      <c r="R281" s="786"/>
      <c r="S281" s="786"/>
      <c r="T281" s="787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4301011322</v>
      </c>
      <c r="D282" s="788">
        <v>4607091387452</v>
      </c>
      <c r="E282" s="789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80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customHeight="1" x14ac:dyDescent="0.25">
      <c r="A283" s="54" t="s">
        <v>491</v>
      </c>
      <c r="B283" s="54" t="s">
        <v>492</v>
      </c>
      <c r="C283" s="31">
        <v>4301011850</v>
      </c>
      <c r="D283" s="788">
        <v>4680115885806</v>
      </c>
      <c r="E283" s="789"/>
      <c r="F283" s="780">
        <v>1.35</v>
      </c>
      <c r="G283" s="32">
        <v>8</v>
      </c>
      <c r="H283" s="780">
        <v>10.8</v>
      </c>
      <c r="I283" s="780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customHeight="1" x14ac:dyDescent="0.25">
      <c r="A284" s="54" t="s">
        <v>491</v>
      </c>
      <c r="B284" s="54" t="s">
        <v>494</v>
      </c>
      <c r="C284" s="31">
        <v>4301011910</v>
      </c>
      <c r="D284" s="788">
        <v>4680115885806</v>
      </c>
      <c r="E284" s="789"/>
      <c r="F284" s="780">
        <v>1.35</v>
      </c>
      <c r="G284" s="32">
        <v>8</v>
      </c>
      <c r="H284" s="780">
        <v>10.8</v>
      </c>
      <c r="I284" s="780">
        <v>11.28</v>
      </c>
      <c r="J284" s="32">
        <v>48</v>
      </c>
      <c r="K284" s="32" t="s">
        <v>121</v>
      </c>
      <c r="L284" s="32"/>
      <c r="M284" s="33" t="s">
        <v>153</v>
      </c>
      <c r="N284" s="33"/>
      <c r="O284" s="32">
        <v>55</v>
      </c>
      <c r="P284" s="9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IFERROR(IF(Y284=0,"",ROUNDUP(Y284/H284,0)*0.02039),"")</f>
        <v/>
      </c>
      <c r="AA284" s="56"/>
      <c r="AB284" s="57"/>
      <c r="AC284" s="369" t="s">
        <v>495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customHeight="1" x14ac:dyDescent="0.25">
      <c r="A285" s="54" t="s">
        <v>496</v>
      </c>
      <c r="B285" s="54" t="s">
        <v>497</v>
      </c>
      <c r="C285" s="31">
        <v>4301011853</v>
      </c>
      <c r="D285" s="788">
        <v>4680115885851</v>
      </c>
      <c r="E285" s="789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6"/>
      <c r="R285" s="786"/>
      <c r="S285" s="786"/>
      <c r="T285" s="787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498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customHeight="1" x14ac:dyDescent="0.25">
      <c r="A286" s="54" t="s">
        <v>499</v>
      </c>
      <c r="B286" s="54" t="s">
        <v>500</v>
      </c>
      <c r="C286" s="31">
        <v>4301011313</v>
      </c>
      <c r="D286" s="788">
        <v>4607091385984</v>
      </c>
      <c r="E286" s="789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124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6"/>
      <c r="R286" s="786"/>
      <c r="S286" s="786"/>
      <c r="T286" s="787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501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502</v>
      </c>
      <c r="B287" s="54" t="s">
        <v>503</v>
      </c>
      <c r="C287" s="31">
        <v>4301011852</v>
      </c>
      <c r="D287" s="788">
        <v>4680115885844</v>
      </c>
      <c r="E287" s="789"/>
      <c r="F287" s="780">
        <v>0.4</v>
      </c>
      <c r="G287" s="32">
        <v>10</v>
      </c>
      <c r="H287" s="780">
        <v>4</v>
      </c>
      <c r="I287" s="780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6"/>
      <c r="R287" s="786"/>
      <c r="S287" s="786"/>
      <c r="T287" s="787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504</v>
      </c>
      <c r="B288" s="54" t="s">
        <v>505</v>
      </c>
      <c r="C288" s="31">
        <v>4301011319</v>
      </c>
      <c r="D288" s="788">
        <v>4607091387469</v>
      </c>
      <c r="E288" s="789"/>
      <c r="F288" s="780">
        <v>0.5</v>
      </c>
      <c r="G288" s="32">
        <v>10</v>
      </c>
      <c r="H288" s="780">
        <v>5</v>
      </c>
      <c r="I288" s="780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6"/>
      <c r="R288" s="786"/>
      <c r="S288" s="786"/>
      <c r="T288" s="787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490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88">
        <v>4680115885820</v>
      </c>
      <c r="E289" s="789"/>
      <c r="F289" s="780">
        <v>0.4</v>
      </c>
      <c r="G289" s="32">
        <v>10</v>
      </c>
      <c r="H289" s="780">
        <v>4</v>
      </c>
      <c r="I289" s="780">
        <v>4.21</v>
      </c>
      <c r="J289" s="32">
        <v>132</v>
      </c>
      <c r="K289" s="32" t="s">
        <v>76</v>
      </c>
      <c r="L289" s="32"/>
      <c r="M289" s="33" t="s">
        <v>124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493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customHeight="1" x14ac:dyDescent="0.25">
      <c r="A290" s="54" t="s">
        <v>508</v>
      </c>
      <c r="B290" s="54" t="s">
        <v>509</v>
      </c>
      <c r="C290" s="31">
        <v>4301011316</v>
      </c>
      <c r="D290" s="788">
        <v>4607091387438</v>
      </c>
      <c r="E290" s="789"/>
      <c r="F290" s="780">
        <v>0.5</v>
      </c>
      <c r="G290" s="32">
        <v>10</v>
      </c>
      <c r="H290" s="780">
        <v>5</v>
      </c>
      <c r="I290" s="780">
        <v>5.21</v>
      </c>
      <c r="J290" s="32">
        <v>132</v>
      </c>
      <c r="K290" s="32" t="s">
        <v>76</v>
      </c>
      <c r="L290" s="32"/>
      <c r="M290" s="33" t="s">
        <v>124</v>
      </c>
      <c r="N290" s="33"/>
      <c r="O290" s="32">
        <v>55</v>
      </c>
      <c r="P290" s="82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6"/>
      <c r="R290" s="786"/>
      <c r="S290" s="786"/>
      <c r="T290" s="787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510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x14ac:dyDescent="0.2">
      <c r="A291" s="808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9"/>
      <c r="P291" s="799" t="s">
        <v>71</v>
      </c>
      <c r="Q291" s="800"/>
      <c r="R291" s="800"/>
      <c r="S291" s="800"/>
      <c r="T291" s="800"/>
      <c r="U291" s="800"/>
      <c r="V291" s="801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809"/>
      <c r="P292" s="799" t="s">
        <v>71</v>
      </c>
      <c r="Q292" s="800"/>
      <c r="R292" s="800"/>
      <c r="S292" s="800"/>
      <c r="T292" s="800"/>
      <c r="U292" s="800"/>
      <c r="V292" s="801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customHeight="1" x14ac:dyDescent="0.25">
      <c r="A293" s="872" t="s">
        <v>511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6"/>
      <c r="AB293" s="776"/>
      <c r="AC293" s="776"/>
    </row>
    <row r="294" spans="1:68" ht="14.25" customHeight="1" x14ac:dyDescent="0.25">
      <c r="A294" s="796" t="s">
        <v>118</v>
      </c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797"/>
      <c r="P294" s="797"/>
      <c r="Q294" s="797"/>
      <c r="R294" s="797"/>
      <c r="S294" s="797"/>
      <c r="T294" s="797"/>
      <c r="U294" s="797"/>
      <c r="V294" s="797"/>
      <c r="W294" s="797"/>
      <c r="X294" s="797"/>
      <c r="Y294" s="797"/>
      <c r="Z294" s="797"/>
      <c r="AA294" s="777"/>
      <c r="AB294" s="777"/>
      <c r="AC294" s="777"/>
    </row>
    <row r="295" spans="1:68" ht="27" customHeight="1" x14ac:dyDescent="0.25">
      <c r="A295" s="54" t="s">
        <v>512</v>
      </c>
      <c r="B295" s="54" t="s">
        <v>513</v>
      </c>
      <c r="C295" s="31">
        <v>4301011876</v>
      </c>
      <c r="D295" s="788">
        <v>4680115885707</v>
      </c>
      <c r="E295" s="789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124</v>
      </c>
      <c r="N295" s="33"/>
      <c r="O295" s="32">
        <v>31</v>
      </c>
      <c r="P295" s="11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450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8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9"/>
      <c r="P296" s="799" t="s">
        <v>71</v>
      </c>
      <c r="Q296" s="800"/>
      <c r="R296" s="800"/>
      <c r="S296" s="800"/>
      <c r="T296" s="800"/>
      <c r="U296" s="800"/>
      <c r="V296" s="801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09"/>
      <c r="P297" s="799" t="s">
        <v>71</v>
      </c>
      <c r="Q297" s="800"/>
      <c r="R297" s="800"/>
      <c r="S297" s="800"/>
      <c r="T297" s="800"/>
      <c r="U297" s="800"/>
      <c r="V297" s="801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customHeight="1" x14ac:dyDescent="0.25">
      <c r="A298" s="872" t="s">
        <v>514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6"/>
      <c r="AB298" s="776"/>
      <c r="AC298" s="776"/>
    </row>
    <row r="299" spans="1:68" ht="14.25" customHeight="1" x14ac:dyDescent="0.25">
      <c r="A299" s="796" t="s">
        <v>118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7"/>
      <c r="AB299" s="777"/>
      <c r="AC299" s="777"/>
    </row>
    <row r="300" spans="1:68" ht="27" customHeight="1" x14ac:dyDescent="0.25">
      <c r="A300" s="54" t="s">
        <v>515</v>
      </c>
      <c r="B300" s="54" t="s">
        <v>516</v>
      </c>
      <c r="C300" s="31">
        <v>4301011223</v>
      </c>
      <c r="D300" s="788">
        <v>4607091383423</v>
      </c>
      <c r="E300" s="789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80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6"/>
      <c r="R300" s="786"/>
      <c r="S300" s="786"/>
      <c r="T300" s="787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517</v>
      </c>
      <c r="B301" s="54" t="s">
        <v>518</v>
      </c>
      <c r="C301" s="31">
        <v>4301011879</v>
      </c>
      <c r="D301" s="788">
        <v>4680115885691</v>
      </c>
      <c r="E301" s="789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1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6"/>
      <c r="R301" s="786"/>
      <c r="S301" s="786"/>
      <c r="T301" s="787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520</v>
      </c>
      <c r="B302" s="54" t="s">
        <v>521</v>
      </c>
      <c r="C302" s="31">
        <v>4301011878</v>
      </c>
      <c r="D302" s="788">
        <v>4680115885660</v>
      </c>
      <c r="E302" s="789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8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9"/>
      <c r="P303" s="799" t="s">
        <v>71</v>
      </c>
      <c r="Q303" s="800"/>
      <c r="R303" s="800"/>
      <c r="S303" s="800"/>
      <c r="T303" s="800"/>
      <c r="U303" s="800"/>
      <c r="V303" s="801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809"/>
      <c r="P304" s="799" t="s">
        <v>71</v>
      </c>
      <c r="Q304" s="800"/>
      <c r="R304" s="800"/>
      <c r="S304" s="800"/>
      <c r="T304" s="800"/>
      <c r="U304" s="800"/>
      <c r="V304" s="801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customHeight="1" x14ac:dyDescent="0.25">
      <c r="A305" s="872" t="s">
        <v>523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6"/>
      <c r="AB305" s="776"/>
      <c r="AC305" s="776"/>
    </row>
    <row r="306" spans="1:68" ht="14.25" customHeight="1" x14ac:dyDescent="0.25">
      <c r="A306" s="796" t="s">
        <v>73</v>
      </c>
      <c r="B306" s="797"/>
      <c r="C306" s="797"/>
      <c r="D306" s="797"/>
      <c r="E306" s="797"/>
      <c r="F306" s="797"/>
      <c r="G306" s="797"/>
      <c r="H306" s="797"/>
      <c r="I306" s="797"/>
      <c r="J306" s="797"/>
      <c r="K306" s="797"/>
      <c r="L306" s="797"/>
      <c r="M306" s="797"/>
      <c r="N306" s="797"/>
      <c r="O306" s="797"/>
      <c r="P306" s="797"/>
      <c r="Q306" s="797"/>
      <c r="R306" s="797"/>
      <c r="S306" s="797"/>
      <c r="T306" s="797"/>
      <c r="U306" s="797"/>
      <c r="V306" s="797"/>
      <c r="W306" s="797"/>
      <c r="X306" s="797"/>
      <c r="Y306" s="797"/>
      <c r="Z306" s="797"/>
      <c r="AA306" s="777"/>
      <c r="AB306" s="777"/>
      <c r="AC306" s="777"/>
    </row>
    <row r="307" spans="1:68" ht="37.5" customHeight="1" x14ac:dyDescent="0.25">
      <c r="A307" s="54" t="s">
        <v>524</v>
      </c>
      <c r="B307" s="54" t="s">
        <v>525</v>
      </c>
      <c r="C307" s="31">
        <v>4301051409</v>
      </c>
      <c r="D307" s="788">
        <v>4680115881556</v>
      </c>
      <c r="E307" s="789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80</v>
      </c>
      <c r="N307" s="33"/>
      <c r="O307" s="32">
        <v>45</v>
      </c>
      <c r="P307" s="12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6"/>
      <c r="R307" s="786"/>
      <c r="S307" s="786"/>
      <c r="T307" s="787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4301051506</v>
      </c>
      <c r="D308" s="788">
        <v>4680115881037</v>
      </c>
      <c r="E308" s="789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6"/>
      <c r="R308" s="786"/>
      <c r="S308" s="786"/>
      <c r="T308" s="787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4301051893</v>
      </c>
      <c r="D309" s="788">
        <v>4680115886186</v>
      </c>
      <c r="E309" s="789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186</v>
      </c>
      <c r="L309" s="32"/>
      <c r="M309" s="33" t="s">
        <v>80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4301051487</v>
      </c>
      <c r="D310" s="788">
        <v>4680115881228</v>
      </c>
      <c r="E310" s="789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81">
        <v>0</v>
      </c>
      <c r="Y310" s="782">
        <f t="shared" si="66"/>
        <v>0</v>
      </c>
      <c r="Z310" s="36" t="str">
        <f>IFERROR(IF(Y310=0,"",ROUNDUP(Y310/H310,0)*0.00753),"")</f>
        <v/>
      </c>
      <c r="AA310" s="56"/>
      <c r="AB310" s="57"/>
      <c r="AC310" s="397" t="s">
        <v>529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t="37.5" customHeight="1" x14ac:dyDescent="0.25">
      <c r="A311" s="54" t="s">
        <v>534</v>
      </c>
      <c r="B311" s="54" t="s">
        <v>535</v>
      </c>
      <c r="C311" s="31">
        <v>4301051384</v>
      </c>
      <c r="D311" s="788">
        <v>4680115881211</v>
      </c>
      <c r="E311" s="789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149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81">
        <v>0</v>
      </c>
      <c r="Y311" s="782">
        <f t="shared" si="66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 t="s">
        <v>151</v>
      </c>
      <c r="AK311" s="68">
        <v>28.8</v>
      </c>
      <c r="BB311" s="400" t="s">
        <v>1</v>
      </c>
      <c r="BM311" s="64">
        <f t="shared" si="67"/>
        <v>0</v>
      </c>
      <c r="BN311" s="64">
        <f t="shared" si="68"/>
        <v>0</v>
      </c>
      <c r="BO311" s="64">
        <f t="shared" si="69"/>
        <v>0</v>
      </c>
      <c r="BP311" s="64">
        <f t="shared" si="70"/>
        <v>0</v>
      </c>
    </row>
    <row r="312" spans="1:68" ht="37.5" customHeight="1" x14ac:dyDescent="0.25">
      <c r="A312" s="54" t="s">
        <v>536</v>
      </c>
      <c r="B312" s="54" t="s">
        <v>537</v>
      </c>
      <c r="C312" s="31">
        <v>4301051378</v>
      </c>
      <c r="D312" s="788">
        <v>4680115881020</v>
      </c>
      <c r="E312" s="789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538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8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9"/>
      <c r="P313" s="799" t="s">
        <v>71</v>
      </c>
      <c r="Q313" s="800"/>
      <c r="R313" s="800"/>
      <c r="S313" s="800"/>
      <c r="T313" s="800"/>
      <c r="U313" s="800"/>
      <c r="V313" s="801"/>
      <c r="W313" s="37" t="s">
        <v>72</v>
      </c>
      <c r="X313" s="783">
        <f>IFERROR(X307/H307,"0")+IFERROR(X308/H308,"0")+IFERROR(X309/H309,"0")+IFERROR(X310/H310,"0")+IFERROR(X311/H311,"0")+IFERROR(X312/H312,"0")</f>
        <v>0</v>
      </c>
      <c r="Y313" s="783">
        <f>IFERROR(Y307/H307,"0")+IFERROR(Y308/H308,"0")+IFERROR(Y309/H309,"0")+IFERROR(Y310/H310,"0")+IFERROR(Y311/H311,"0")+IFERROR(Y312/H312,"0")</f>
        <v>0</v>
      </c>
      <c r="Z313" s="783">
        <f>IFERROR(IF(Z307="",0,Z307),"0")+IFERROR(IF(Z308="",0,Z308),"0")+IFERROR(IF(Z309="",0,Z309),"0")+IFERROR(IF(Z310="",0,Z310),"0")+IFERROR(IF(Z311="",0,Z311),"0")+IFERROR(IF(Z312="",0,Z312),"0")</f>
        <v>0</v>
      </c>
      <c r="AA313" s="784"/>
      <c r="AB313" s="784"/>
      <c r="AC313" s="784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809"/>
      <c r="P314" s="799" t="s">
        <v>71</v>
      </c>
      <c r="Q314" s="800"/>
      <c r="R314" s="800"/>
      <c r="S314" s="800"/>
      <c r="T314" s="800"/>
      <c r="U314" s="800"/>
      <c r="V314" s="801"/>
      <c r="W314" s="37" t="s">
        <v>69</v>
      </c>
      <c r="X314" s="783">
        <f>IFERROR(SUM(X307:X312),"0")</f>
        <v>0</v>
      </c>
      <c r="Y314" s="783">
        <f>IFERROR(SUM(Y307:Y312),"0")</f>
        <v>0</v>
      </c>
      <c r="Z314" s="37"/>
      <c r="AA314" s="784"/>
      <c r="AB314" s="784"/>
      <c r="AC314" s="784"/>
    </row>
    <row r="315" spans="1:68" ht="16.5" customHeight="1" x14ac:dyDescent="0.25">
      <c r="A315" s="872" t="s">
        <v>539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6"/>
      <c r="AB315" s="776"/>
      <c r="AC315" s="776"/>
    </row>
    <row r="316" spans="1:68" ht="14.25" customHeight="1" x14ac:dyDescent="0.25">
      <c r="A316" s="796" t="s">
        <v>118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777"/>
      <c r="AB316" s="777"/>
      <c r="AC316" s="777"/>
    </row>
    <row r="317" spans="1:68" ht="27" customHeight="1" x14ac:dyDescent="0.25">
      <c r="A317" s="54" t="s">
        <v>540</v>
      </c>
      <c r="B317" s="54" t="s">
        <v>541</v>
      </c>
      <c r="C317" s="31">
        <v>4301011306</v>
      </c>
      <c r="D317" s="788">
        <v>4607091389296</v>
      </c>
      <c r="E317" s="789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80</v>
      </c>
      <c r="N317" s="33"/>
      <c r="O317" s="32">
        <v>45</v>
      </c>
      <c r="P317" s="11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6"/>
      <c r="R317" s="786"/>
      <c r="S317" s="786"/>
      <c r="T317" s="787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542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8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9"/>
      <c r="P318" s="799" t="s">
        <v>71</v>
      </c>
      <c r="Q318" s="800"/>
      <c r="R318" s="800"/>
      <c r="S318" s="800"/>
      <c r="T318" s="800"/>
      <c r="U318" s="800"/>
      <c r="V318" s="801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809"/>
      <c r="P319" s="799" t="s">
        <v>71</v>
      </c>
      <c r="Q319" s="800"/>
      <c r="R319" s="800"/>
      <c r="S319" s="800"/>
      <c r="T319" s="800"/>
      <c r="U319" s="800"/>
      <c r="V319" s="801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customHeight="1" x14ac:dyDescent="0.25">
      <c r="A320" s="796" t="s">
        <v>64</v>
      </c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797"/>
      <c r="P320" s="797"/>
      <c r="Q320" s="797"/>
      <c r="R320" s="797"/>
      <c r="S320" s="797"/>
      <c r="T320" s="797"/>
      <c r="U320" s="797"/>
      <c r="V320" s="797"/>
      <c r="W320" s="797"/>
      <c r="X320" s="797"/>
      <c r="Y320" s="797"/>
      <c r="Z320" s="797"/>
      <c r="AA320" s="777"/>
      <c r="AB320" s="777"/>
      <c r="AC320" s="777"/>
    </row>
    <row r="321" spans="1:68" ht="27" customHeight="1" x14ac:dyDescent="0.25">
      <c r="A321" s="54" t="s">
        <v>543</v>
      </c>
      <c r="B321" s="54" t="s">
        <v>544</v>
      </c>
      <c r="C321" s="31">
        <v>4301031163</v>
      </c>
      <c r="D321" s="788">
        <v>4680115880344</v>
      </c>
      <c r="E321" s="789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6"/>
      <c r="R321" s="786"/>
      <c r="S321" s="786"/>
      <c r="T321" s="787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545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9"/>
      <c r="P322" s="799" t="s">
        <v>71</v>
      </c>
      <c r="Q322" s="800"/>
      <c r="R322" s="800"/>
      <c r="S322" s="800"/>
      <c r="T322" s="800"/>
      <c r="U322" s="800"/>
      <c r="V322" s="801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809"/>
      <c r="P323" s="799" t="s">
        <v>71</v>
      </c>
      <c r="Q323" s="800"/>
      <c r="R323" s="800"/>
      <c r="S323" s="800"/>
      <c r="T323" s="800"/>
      <c r="U323" s="800"/>
      <c r="V323" s="801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customHeight="1" x14ac:dyDescent="0.25">
      <c r="A324" s="796" t="s">
        <v>73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7"/>
      <c r="AB324" s="777"/>
      <c r="AC324" s="777"/>
    </row>
    <row r="325" spans="1:68" ht="37.5" customHeight="1" x14ac:dyDescent="0.25">
      <c r="A325" s="54" t="s">
        <v>546</v>
      </c>
      <c r="B325" s="54" t="s">
        <v>547</v>
      </c>
      <c r="C325" s="31">
        <v>4301051731</v>
      </c>
      <c r="D325" s="788">
        <v>4680115884618</v>
      </c>
      <c r="E325" s="789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6"/>
      <c r="R325" s="786"/>
      <c r="S325" s="786"/>
      <c r="T325" s="787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548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8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9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09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customHeight="1" x14ac:dyDescent="0.25">
      <c r="A328" s="872" t="s">
        <v>549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6"/>
      <c r="AB328" s="776"/>
      <c r="AC328" s="776"/>
    </row>
    <row r="329" spans="1:68" ht="14.25" customHeight="1" x14ac:dyDescent="0.25">
      <c r="A329" s="796" t="s">
        <v>118</v>
      </c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797"/>
      <c r="P329" s="797"/>
      <c r="Q329" s="797"/>
      <c r="R329" s="797"/>
      <c r="S329" s="797"/>
      <c r="T329" s="797"/>
      <c r="U329" s="797"/>
      <c r="V329" s="797"/>
      <c r="W329" s="797"/>
      <c r="X329" s="797"/>
      <c r="Y329" s="797"/>
      <c r="Z329" s="797"/>
      <c r="AA329" s="777"/>
      <c r="AB329" s="777"/>
      <c r="AC329" s="777"/>
    </row>
    <row r="330" spans="1:68" ht="27" customHeight="1" x14ac:dyDescent="0.25">
      <c r="A330" s="54" t="s">
        <v>550</v>
      </c>
      <c r="B330" s="54" t="s">
        <v>551</v>
      </c>
      <c r="C330" s="31">
        <v>4301011353</v>
      </c>
      <c r="D330" s="788">
        <v>4607091389807</v>
      </c>
      <c r="E330" s="789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124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6"/>
      <c r="R330" s="786"/>
      <c r="S330" s="786"/>
      <c r="T330" s="787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552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9"/>
      <c r="P331" s="799" t="s">
        <v>71</v>
      </c>
      <c r="Q331" s="800"/>
      <c r="R331" s="800"/>
      <c r="S331" s="800"/>
      <c r="T331" s="800"/>
      <c r="U331" s="800"/>
      <c r="V331" s="801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809"/>
      <c r="P332" s="799" t="s">
        <v>71</v>
      </c>
      <c r="Q332" s="800"/>
      <c r="R332" s="800"/>
      <c r="S332" s="800"/>
      <c r="T332" s="800"/>
      <c r="U332" s="800"/>
      <c r="V332" s="801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customHeight="1" x14ac:dyDescent="0.25">
      <c r="A333" s="796" t="s">
        <v>64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777"/>
      <c r="AB333" s="777"/>
      <c r="AC333" s="777"/>
    </row>
    <row r="334" spans="1:68" ht="27" customHeight="1" x14ac:dyDescent="0.25">
      <c r="A334" s="54" t="s">
        <v>553</v>
      </c>
      <c r="B334" s="54" t="s">
        <v>554</v>
      </c>
      <c r="C334" s="31">
        <v>4301031164</v>
      </c>
      <c r="D334" s="788">
        <v>4680115880481</v>
      </c>
      <c r="E334" s="789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555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8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9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09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customHeight="1" x14ac:dyDescent="0.25">
      <c r="A337" s="796" t="s">
        <v>73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7"/>
      <c r="AB337" s="777"/>
      <c r="AC337" s="777"/>
    </row>
    <row r="338" spans="1:68" ht="27" customHeight="1" x14ac:dyDescent="0.25">
      <c r="A338" s="54" t="s">
        <v>556</v>
      </c>
      <c r="B338" s="54" t="s">
        <v>557</v>
      </c>
      <c r="C338" s="31">
        <v>4301051344</v>
      </c>
      <c r="D338" s="788">
        <v>4680115880412</v>
      </c>
      <c r="E338" s="789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80</v>
      </c>
      <c r="N338" s="33"/>
      <c r="O338" s="32">
        <v>45</v>
      </c>
      <c r="P338" s="12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6"/>
      <c r="R338" s="786"/>
      <c r="S338" s="786"/>
      <c r="T338" s="787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558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559</v>
      </c>
      <c r="B339" s="54" t="s">
        <v>560</v>
      </c>
      <c r="C339" s="31">
        <v>4301051277</v>
      </c>
      <c r="D339" s="788">
        <v>4680115880511</v>
      </c>
      <c r="E339" s="789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186</v>
      </c>
      <c r="L339" s="32"/>
      <c r="M339" s="33" t="s">
        <v>80</v>
      </c>
      <c r="N339" s="33"/>
      <c r="O339" s="32">
        <v>40</v>
      </c>
      <c r="P339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6"/>
      <c r="R339" s="786"/>
      <c r="S339" s="786"/>
      <c r="T339" s="787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561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8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9"/>
      <c r="P340" s="799" t="s">
        <v>71</v>
      </c>
      <c r="Q340" s="800"/>
      <c r="R340" s="800"/>
      <c r="S340" s="800"/>
      <c r="T340" s="800"/>
      <c r="U340" s="800"/>
      <c r="V340" s="801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09"/>
      <c r="P341" s="799" t="s">
        <v>71</v>
      </c>
      <c r="Q341" s="800"/>
      <c r="R341" s="800"/>
      <c r="S341" s="800"/>
      <c r="T341" s="800"/>
      <c r="U341" s="800"/>
      <c r="V341" s="801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customHeight="1" x14ac:dyDescent="0.25">
      <c r="A342" s="872" t="s">
        <v>562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6"/>
      <c r="AB342" s="776"/>
      <c r="AC342" s="776"/>
    </row>
    <row r="343" spans="1:68" ht="14.25" customHeight="1" x14ac:dyDescent="0.25">
      <c r="A343" s="796" t="s">
        <v>118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7"/>
      <c r="AB343" s="777"/>
      <c r="AC343" s="777"/>
    </row>
    <row r="344" spans="1:68" ht="27" customHeight="1" x14ac:dyDescent="0.25">
      <c r="A344" s="54" t="s">
        <v>563</v>
      </c>
      <c r="B344" s="54" t="s">
        <v>564</v>
      </c>
      <c r="C344" s="31">
        <v>4301011593</v>
      </c>
      <c r="D344" s="788">
        <v>4680115882973</v>
      </c>
      <c r="E344" s="789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124</v>
      </c>
      <c r="N344" s="33"/>
      <c r="O344" s="32">
        <v>55</v>
      </c>
      <c r="P344" s="11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6"/>
      <c r="R344" s="786"/>
      <c r="S344" s="786"/>
      <c r="T344" s="787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8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9"/>
      <c r="P345" s="799" t="s">
        <v>71</v>
      </c>
      <c r="Q345" s="800"/>
      <c r="R345" s="800"/>
      <c r="S345" s="800"/>
      <c r="T345" s="800"/>
      <c r="U345" s="800"/>
      <c r="V345" s="801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09"/>
      <c r="P346" s="799" t="s">
        <v>71</v>
      </c>
      <c r="Q346" s="800"/>
      <c r="R346" s="800"/>
      <c r="S346" s="800"/>
      <c r="T346" s="800"/>
      <c r="U346" s="800"/>
      <c r="V346" s="801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customHeight="1" x14ac:dyDescent="0.25">
      <c r="A347" s="796" t="s">
        <v>64</v>
      </c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797"/>
      <c r="P347" s="797"/>
      <c r="Q347" s="797"/>
      <c r="R347" s="797"/>
      <c r="S347" s="797"/>
      <c r="T347" s="797"/>
      <c r="U347" s="797"/>
      <c r="V347" s="797"/>
      <c r="W347" s="797"/>
      <c r="X347" s="797"/>
      <c r="Y347" s="797"/>
      <c r="Z347" s="797"/>
      <c r="AA347" s="777"/>
      <c r="AB347" s="777"/>
      <c r="AC347" s="777"/>
    </row>
    <row r="348" spans="1:68" ht="27" customHeight="1" x14ac:dyDescent="0.25">
      <c r="A348" s="54" t="s">
        <v>565</v>
      </c>
      <c r="B348" s="54" t="s">
        <v>566</v>
      </c>
      <c r="C348" s="31">
        <v>4301031305</v>
      </c>
      <c r="D348" s="788">
        <v>4607091389845</v>
      </c>
      <c r="E348" s="789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6"/>
      <c r="R348" s="786"/>
      <c r="S348" s="786"/>
      <c r="T348" s="787"/>
      <c r="U348" s="34"/>
      <c r="V348" s="34"/>
      <c r="W348" s="35" t="s">
        <v>69</v>
      </c>
      <c r="X348" s="781">
        <v>0</v>
      </c>
      <c r="Y348" s="78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567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568</v>
      </c>
      <c r="B349" s="54" t="s">
        <v>569</v>
      </c>
      <c r="C349" s="31">
        <v>4301031306</v>
      </c>
      <c r="D349" s="788">
        <v>4680115882881</v>
      </c>
      <c r="E349" s="789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567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8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9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3">
        <f>IFERROR(X348/H348,"0")+IFERROR(X349/H349,"0")</f>
        <v>0</v>
      </c>
      <c r="Y350" s="783">
        <f>IFERROR(Y348/H348,"0")+IFERROR(Y349/H349,"0")</f>
        <v>0</v>
      </c>
      <c r="Z350" s="783">
        <f>IFERROR(IF(Z348="",0,Z348),"0")+IFERROR(IF(Z349="",0,Z349),"0")</f>
        <v>0</v>
      </c>
      <c r="AA350" s="784"/>
      <c r="AB350" s="784"/>
      <c r="AC350" s="784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09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3">
        <f>IFERROR(SUM(X348:X349),"0")</f>
        <v>0</v>
      </c>
      <c r="Y351" s="783">
        <f>IFERROR(SUM(Y348:Y349),"0")</f>
        <v>0</v>
      </c>
      <c r="Z351" s="37"/>
      <c r="AA351" s="784"/>
      <c r="AB351" s="784"/>
      <c r="AC351" s="784"/>
    </row>
    <row r="352" spans="1:68" ht="14.25" customHeight="1" x14ac:dyDescent="0.25">
      <c r="A352" s="796" t="s">
        <v>73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7"/>
      <c r="AB352" s="777"/>
      <c r="AC352" s="777"/>
    </row>
    <row r="353" spans="1:68" ht="37.5" customHeight="1" x14ac:dyDescent="0.25">
      <c r="A353" s="54" t="s">
        <v>570</v>
      </c>
      <c r="B353" s="54" t="s">
        <v>571</v>
      </c>
      <c r="C353" s="31">
        <v>4301051517</v>
      </c>
      <c r="D353" s="788">
        <v>4680115883390</v>
      </c>
      <c r="E353" s="789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6"/>
      <c r="R353" s="786"/>
      <c r="S353" s="786"/>
      <c r="T353" s="787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572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8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9"/>
      <c r="P354" s="799" t="s">
        <v>71</v>
      </c>
      <c r="Q354" s="800"/>
      <c r="R354" s="800"/>
      <c r="S354" s="800"/>
      <c r="T354" s="800"/>
      <c r="U354" s="800"/>
      <c r="V354" s="801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x14ac:dyDescent="0.2">
      <c r="A355" s="797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09"/>
      <c r="P355" s="799" t="s">
        <v>71</v>
      </c>
      <c r="Q355" s="800"/>
      <c r="R355" s="800"/>
      <c r="S355" s="800"/>
      <c r="T355" s="800"/>
      <c r="U355" s="800"/>
      <c r="V355" s="801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customHeight="1" x14ac:dyDescent="0.25">
      <c r="A356" s="872" t="s">
        <v>573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6"/>
      <c r="AB356" s="776"/>
      <c r="AC356" s="776"/>
    </row>
    <row r="357" spans="1:68" ht="14.25" customHeight="1" x14ac:dyDescent="0.25">
      <c r="A357" s="796" t="s">
        <v>118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7"/>
      <c r="AB357" s="777"/>
      <c r="AC357" s="777"/>
    </row>
    <row r="358" spans="1:68" ht="27" customHeight="1" x14ac:dyDescent="0.25">
      <c r="A358" s="54" t="s">
        <v>574</v>
      </c>
      <c r="B358" s="54" t="s">
        <v>575</v>
      </c>
      <c r="C358" s="31">
        <v>4301012024</v>
      </c>
      <c r="D358" s="788">
        <v>4680115885615</v>
      </c>
      <c r="E358" s="789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80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6"/>
      <c r="R358" s="786"/>
      <c r="S358" s="786"/>
      <c r="T358" s="787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576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customHeight="1" x14ac:dyDescent="0.25">
      <c r="A359" s="54" t="s">
        <v>577</v>
      </c>
      <c r="B359" s="54" t="s">
        <v>578</v>
      </c>
      <c r="C359" s="31">
        <v>4301012016</v>
      </c>
      <c r="D359" s="788">
        <v>4680115885554</v>
      </c>
      <c r="E359" s="789"/>
      <c r="F359" s="780">
        <v>1.35</v>
      </c>
      <c r="G359" s="32">
        <v>8</v>
      </c>
      <c r="H359" s="780">
        <v>10.8</v>
      </c>
      <c r="I359" s="780">
        <v>11.28</v>
      </c>
      <c r="J359" s="32">
        <v>56</v>
      </c>
      <c r="K359" s="32" t="s">
        <v>121</v>
      </c>
      <c r="L359" s="32"/>
      <c r="M359" s="33" t="s">
        <v>80</v>
      </c>
      <c r="N359" s="33"/>
      <c r="O359" s="32">
        <v>55</v>
      </c>
      <c r="P359" s="11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579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577</v>
      </c>
      <c r="B360" s="54" t="s">
        <v>580</v>
      </c>
      <c r="C360" s="31">
        <v>4301011911</v>
      </c>
      <c r="D360" s="788">
        <v>4680115885554</v>
      </c>
      <c r="E360" s="789"/>
      <c r="F360" s="780">
        <v>1.35</v>
      </c>
      <c r="G360" s="32">
        <v>8</v>
      </c>
      <c r="H360" s="780">
        <v>10.8</v>
      </c>
      <c r="I360" s="780">
        <v>11.28</v>
      </c>
      <c r="J360" s="32">
        <v>48</v>
      </c>
      <c r="K360" s="32" t="s">
        <v>121</v>
      </c>
      <c r="L360" s="32"/>
      <c r="M360" s="33" t="s">
        <v>153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IFERROR(IF(Y360=0,"",ROUNDUP(Y360/H360,0)*0.02039),"")</f>
        <v/>
      </c>
      <c r="AA360" s="56"/>
      <c r="AB360" s="57"/>
      <c r="AC360" s="429" t="s">
        <v>581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customHeight="1" x14ac:dyDescent="0.25">
      <c r="A361" s="54" t="s">
        <v>582</v>
      </c>
      <c r="B361" s="54" t="s">
        <v>583</v>
      </c>
      <c r="C361" s="31">
        <v>4301011858</v>
      </c>
      <c r="D361" s="788">
        <v>4680115885646</v>
      </c>
      <c r="E361" s="789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124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585</v>
      </c>
      <c r="B362" s="54" t="s">
        <v>586</v>
      </c>
      <c r="C362" s="31">
        <v>4301011857</v>
      </c>
      <c r="D362" s="788">
        <v>4680115885622</v>
      </c>
      <c r="E362" s="789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576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587</v>
      </c>
      <c r="B363" s="54" t="s">
        <v>588</v>
      </c>
      <c r="C363" s="31">
        <v>4301011573</v>
      </c>
      <c r="D363" s="788">
        <v>4680115881938</v>
      </c>
      <c r="E363" s="789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90</v>
      </c>
      <c r="P363" s="12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4301010944</v>
      </c>
      <c r="D364" s="788">
        <v>4607091387346</v>
      </c>
      <c r="E364" s="789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124</v>
      </c>
      <c r="N364" s="33"/>
      <c r="O364" s="32">
        <v>55</v>
      </c>
      <c r="P364" s="11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6"/>
      <c r="R364" s="786"/>
      <c r="S364" s="786"/>
      <c r="T364" s="787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4301011859</v>
      </c>
      <c r="D365" s="788">
        <v>4680115885608</v>
      </c>
      <c r="E365" s="789"/>
      <c r="F365" s="780">
        <v>0.4</v>
      </c>
      <c r="G365" s="32">
        <v>10</v>
      </c>
      <c r="H365" s="780">
        <v>4</v>
      </c>
      <c r="I365" s="780">
        <v>4.21</v>
      </c>
      <c r="J365" s="32">
        <v>132</v>
      </c>
      <c r="K365" s="32" t="s">
        <v>76</v>
      </c>
      <c r="L365" s="32"/>
      <c r="M365" s="33" t="s">
        <v>124</v>
      </c>
      <c r="N365" s="33"/>
      <c r="O365" s="32">
        <v>55</v>
      </c>
      <c r="P365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6"/>
      <c r="R365" s="786"/>
      <c r="S365" s="786"/>
      <c r="T365" s="787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579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customHeight="1" x14ac:dyDescent="0.25">
      <c r="A366" s="54" t="s">
        <v>595</v>
      </c>
      <c r="B366" s="54" t="s">
        <v>596</v>
      </c>
      <c r="C366" s="31">
        <v>4301011323</v>
      </c>
      <c r="D366" s="788">
        <v>4607091386011</v>
      </c>
      <c r="E366" s="789"/>
      <c r="F366" s="780">
        <v>0.5</v>
      </c>
      <c r="G366" s="32">
        <v>10</v>
      </c>
      <c r="H366" s="780">
        <v>5</v>
      </c>
      <c r="I366" s="780">
        <v>5.21</v>
      </c>
      <c r="J366" s="32">
        <v>132</v>
      </c>
      <c r="K366" s="32" t="s">
        <v>76</v>
      </c>
      <c r="L366" s="32"/>
      <c r="M366" s="33" t="s">
        <v>80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597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8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09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09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customHeight="1" x14ac:dyDescent="0.25">
      <c r="A369" s="796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7"/>
      <c r="AB369" s="777"/>
      <c r="AC369" s="777"/>
    </row>
    <row r="370" spans="1:68" ht="27" customHeight="1" x14ac:dyDescent="0.25">
      <c r="A370" s="54" t="s">
        <v>598</v>
      </c>
      <c r="B370" s="54" t="s">
        <v>599</v>
      </c>
      <c r="C370" s="31">
        <v>4301030878</v>
      </c>
      <c r="D370" s="788">
        <v>4607091387193</v>
      </c>
      <c r="E370" s="789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4301031153</v>
      </c>
      <c r="D371" s="788">
        <v>4607091387230</v>
      </c>
      <c r="E371" s="789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4301031154</v>
      </c>
      <c r="D372" s="788">
        <v>4607091387292</v>
      </c>
      <c r="E372" s="789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607</v>
      </c>
      <c r="B373" s="54" t="s">
        <v>608</v>
      </c>
      <c r="C373" s="31">
        <v>4301031152</v>
      </c>
      <c r="D373" s="788">
        <v>4607091387285</v>
      </c>
      <c r="E373" s="789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8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09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09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customHeight="1" x14ac:dyDescent="0.25">
      <c r="A376" s="796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7"/>
      <c r="AB376" s="777"/>
      <c r="AC376" s="777"/>
    </row>
    <row r="377" spans="1:68" ht="48" customHeight="1" x14ac:dyDescent="0.25">
      <c r="A377" s="54" t="s">
        <v>609</v>
      </c>
      <c r="B377" s="54" t="s">
        <v>610</v>
      </c>
      <c r="C377" s="31">
        <v>4301051100</v>
      </c>
      <c r="D377" s="788">
        <v>4607091387766</v>
      </c>
      <c r="E377" s="789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80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customHeight="1" x14ac:dyDescent="0.25">
      <c r="A378" s="54" t="s">
        <v>612</v>
      </c>
      <c r="B378" s="54" t="s">
        <v>613</v>
      </c>
      <c r="C378" s="31">
        <v>4301051116</v>
      </c>
      <c r="D378" s="788">
        <v>4607091387957</v>
      </c>
      <c r="E378" s="789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615</v>
      </c>
      <c r="B379" s="54" t="s">
        <v>616</v>
      </c>
      <c r="C379" s="31">
        <v>4301051115</v>
      </c>
      <c r="D379" s="788">
        <v>4607091387964</v>
      </c>
      <c r="E379" s="789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customHeight="1" x14ac:dyDescent="0.25">
      <c r="A380" s="54" t="s">
        <v>618</v>
      </c>
      <c r="B380" s="54" t="s">
        <v>619</v>
      </c>
      <c r="C380" s="31">
        <v>4301051705</v>
      </c>
      <c r="D380" s="788">
        <v>4680115884588</v>
      </c>
      <c r="E380" s="789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customHeight="1" x14ac:dyDescent="0.25">
      <c r="A381" s="54" t="s">
        <v>621</v>
      </c>
      <c r="B381" s="54" t="s">
        <v>622</v>
      </c>
      <c r="C381" s="31">
        <v>4301051130</v>
      </c>
      <c r="D381" s="788">
        <v>4607091387537</v>
      </c>
      <c r="E381" s="789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customHeight="1" x14ac:dyDescent="0.25">
      <c r="A382" s="54" t="s">
        <v>624</v>
      </c>
      <c r="B382" s="54" t="s">
        <v>625</v>
      </c>
      <c r="C382" s="31">
        <v>4301051132</v>
      </c>
      <c r="D382" s="788">
        <v>4607091387513</v>
      </c>
      <c r="E382" s="789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x14ac:dyDescent="0.2">
      <c r="A383" s="808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09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09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customHeight="1" x14ac:dyDescent="0.25">
      <c r="A385" s="796" t="s">
        <v>217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8">
        <v>4607091380880</v>
      </c>
      <c r="E386" s="789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81">
        <v>0</v>
      </c>
      <c r="Y386" s="7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8">
        <v>4607091384482</v>
      </c>
      <c r="E387" s="789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81">
        <v>0</v>
      </c>
      <c r="Y387" s="7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8">
        <v>4607091380897</v>
      </c>
      <c r="E388" s="789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81">
        <v>0</v>
      </c>
      <c r="Y388" s="782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808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9"/>
      <c r="P389" s="799" t="s">
        <v>71</v>
      </c>
      <c r="Q389" s="800"/>
      <c r="R389" s="800"/>
      <c r="S389" s="800"/>
      <c r="T389" s="800"/>
      <c r="U389" s="800"/>
      <c r="V389" s="801"/>
      <c r="W389" s="37" t="s">
        <v>72</v>
      </c>
      <c r="X389" s="783">
        <f>IFERROR(X386/H386,"0")+IFERROR(X387/H387,"0")+IFERROR(X388/H388,"0")</f>
        <v>0</v>
      </c>
      <c r="Y389" s="783">
        <f>IFERROR(Y386/H386,"0")+IFERROR(Y387/H387,"0")+IFERROR(Y388/H388,"0")</f>
        <v>0</v>
      </c>
      <c r="Z389" s="783">
        <f>IFERROR(IF(Z386="",0,Z386),"0")+IFERROR(IF(Z387="",0,Z387),"0")+IFERROR(IF(Z388="",0,Z388),"0")</f>
        <v>0</v>
      </c>
      <c r="AA389" s="784"/>
      <c r="AB389" s="784"/>
      <c r="AC389" s="784"/>
    </row>
    <row r="390" spans="1:68" x14ac:dyDescent="0.2">
      <c r="A390" s="797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09"/>
      <c r="P390" s="799" t="s">
        <v>71</v>
      </c>
      <c r="Q390" s="800"/>
      <c r="R390" s="800"/>
      <c r="S390" s="800"/>
      <c r="T390" s="800"/>
      <c r="U390" s="800"/>
      <c r="V390" s="801"/>
      <c r="W390" s="37" t="s">
        <v>69</v>
      </c>
      <c r="X390" s="783">
        <f>IFERROR(SUM(X386:X388),"0")</f>
        <v>0</v>
      </c>
      <c r="Y390" s="783">
        <f>IFERROR(SUM(Y386:Y388),"0")</f>
        <v>0</v>
      </c>
      <c r="Z390" s="37"/>
      <c r="AA390" s="784"/>
      <c r="AB390" s="784"/>
      <c r="AC390" s="784"/>
    </row>
    <row r="391" spans="1:68" ht="14.25" customHeight="1" x14ac:dyDescent="0.25">
      <c r="A391" s="796" t="s">
        <v>107</v>
      </c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797"/>
      <c r="P391" s="797"/>
      <c r="Q391" s="797"/>
      <c r="R391" s="797"/>
      <c r="S391" s="797"/>
      <c r="T391" s="797"/>
      <c r="U391" s="797"/>
      <c r="V391" s="797"/>
      <c r="W391" s="797"/>
      <c r="X391" s="797"/>
      <c r="Y391" s="797"/>
      <c r="Z391" s="797"/>
      <c r="AA391" s="777"/>
      <c r="AB391" s="777"/>
      <c r="AC391" s="777"/>
    </row>
    <row r="392" spans="1:68" ht="16.5" customHeight="1" x14ac:dyDescent="0.25">
      <c r="A392" s="54" t="s">
        <v>636</v>
      </c>
      <c r="B392" s="54" t="s">
        <v>637</v>
      </c>
      <c r="C392" s="31">
        <v>4301030232</v>
      </c>
      <c r="D392" s="788">
        <v>4607091388374</v>
      </c>
      <c r="E392" s="789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8" t="s">
        <v>638</v>
      </c>
      <c r="Q392" s="786"/>
      <c r="R392" s="786"/>
      <c r="S392" s="786"/>
      <c r="T392" s="787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640</v>
      </c>
      <c r="B393" s="54" t="s">
        <v>641</v>
      </c>
      <c r="C393" s="31">
        <v>4301030235</v>
      </c>
      <c r="D393" s="788">
        <v>4607091388381</v>
      </c>
      <c r="E393" s="789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53" t="s">
        <v>642</v>
      </c>
      <c r="Q393" s="786"/>
      <c r="R393" s="786"/>
      <c r="S393" s="786"/>
      <c r="T393" s="787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8">
        <v>4607091383102</v>
      </c>
      <c r="E394" s="789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6"/>
      <c r="R394" s="786"/>
      <c r="S394" s="786"/>
      <c r="T394" s="787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646</v>
      </c>
      <c r="B395" s="54" t="s">
        <v>647</v>
      </c>
      <c r="C395" s="31">
        <v>4301030233</v>
      </c>
      <c r="D395" s="788">
        <v>4607091388404</v>
      </c>
      <c r="E395" s="789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808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9"/>
      <c r="P396" s="799" t="s">
        <v>71</v>
      </c>
      <c r="Q396" s="800"/>
      <c r="R396" s="800"/>
      <c r="S396" s="800"/>
      <c r="T396" s="800"/>
      <c r="U396" s="800"/>
      <c r="V396" s="801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x14ac:dyDescent="0.2">
      <c r="A397" s="797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09"/>
      <c r="P397" s="799" t="s">
        <v>71</v>
      </c>
      <c r="Q397" s="800"/>
      <c r="R397" s="800"/>
      <c r="S397" s="800"/>
      <c r="T397" s="800"/>
      <c r="U397" s="800"/>
      <c r="V397" s="801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customHeight="1" x14ac:dyDescent="0.25">
      <c r="A398" s="796" t="s">
        <v>648</v>
      </c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7"/>
      <c r="P398" s="797"/>
      <c r="Q398" s="797"/>
      <c r="R398" s="797"/>
      <c r="S398" s="797"/>
      <c r="T398" s="797"/>
      <c r="U398" s="797"/>
      <c r="V398" s="797"/>
      <c r="W398" s="797"/>
      <c r="X398" s="797"/>
      <c r="Y398" s="797"/>
      <c r="Z398" s="797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8">
        <v>4680115881808</v>
      </c>
      <c r="E399" s="789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186</v>
      </c>
      <c r="L399" s="32"/>
      <c r="M399" s="33" t="s">
        <v>651</v>
      </c>
      <c r="N399" s="33"/>
      <c r="O399" s="32">
        <v>730</v>
      </c>
      <c r="P399" s="1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6"/>
      <c r="R399" s="786"/>
      <c r="S399" s="786"/>
      <c r="T399" s="787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653</v>
      </c>
      <c r="B400" s="54" t="s">
        <v>654</v>
      </c>
      <c r="C400" s="31">
        <v>4301180006</v>
      </c>
      <c r="D400" s="788">
        <v>4680115881822</v>
      </c>
      <c r="E400" s="789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186</v>
      </c>
      <c r="L400" s="32"/>
      <c r="M400" s="33" t="s">
        <v>651</v>
      </c>
      <c r="N400" s="33"/>
      <c r="O400" s="32">
        <v>730</v>
      </c>
      <c r="P400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8">
        <v>4680115880016</v>
      </c>
      <c r="E401" s="789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186</v>
      </c>
      <c r="L401" s="32"/>
      <c r="M401" s="33" t="s">
        <v>651</v>
      </c>
      <c r="N401" s="33"/>
      <c r="O401" s="32">
        <v>730</v>
      </c>
      <c r="P401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6"/>
      <c r="R401" s="786"/>
      <c r="S401" s="786"/>
      <c r="T401" s="787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808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9"/>
      <c r="P402" s="799" t="s">
        <v>71</v>
      </c>
      <c r="Q402" s="800"/>
      <c r="R402" s="800"/>
      <c r="S402" s="800"/>
      <c r="T402" s="800"/>
      <c r="U402" s="800"/>
      <c r="V402" s="801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09"/>
      <c r="P403" s="799" t="s">
        <v>71</v>
      </c>
      <c r="Q403" s="800"/>
      <c r="R403" s="800"/>
      <c r="S403" s="800"/>
      <c r="T403" s="800"/>
      <c r="U403" s="800"/>
      <c r="V403" s="801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customHeight="1" x14ac:dyDescent="0.25">
      <c r="A404" s="872" t="s">
        <v>657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6"/>
      <c r="AB404" s="776"/>
      <c r="AC404" s="776"/>
    </row>
    <row r="405" spans="1:68" ht="14.25" customHeight="1" x14ac:dyDescent="0.25">
      <c r="A405" s="796" t="s">
        <v>64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8">
        <v>4607091383836</v>
      </c>
      <c r="E406" s="789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6"/>
      <c r="R406" s="786"/>
      <c r="S406" s="786"/>
      <c r="T406" s="787"/>
      <c r="U406" s="34"/>
      <c r="V406" s="34"/>
      <c r="W406" s="35" t="s">
        <v>69</v>
      </c>
      <c r="X406" s="781">
        <v>0</v>
      </c>
      <c r="Y406" s="78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808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9"/>
      <c r="P407" s="799" t="s">
        <v>71</v>
      </c>
      <c r="Q407" s="800"/>
      <c r="R407" s="800"/>
      <c r="S407" s="800"/>
      <c r="T407" s="800"/>
      <c r="U407" s="800"/>
      <c r="V407" s="801"/>
      <c r="W407" s="37" t="s">
        <v>72</v>
      </c>
      <c r="X407" s="783">
        <f>IFERROR(X406/H406,"0")</f>
        <v>0</v>
      </c>
      <c r="Y407" s="783">
        <f>IFERROR(Y406/H406,"0")</f>
        <v>0</v>
      </c>
      <c r="Z407" s="783">
        <f>IFERROR(IF(Z406="",0,Z406),"0")</f>
        <v>0</v>
      </c>
      <c r="AA407" s="784"/>
      <c r="AB407" s="784"/>
      <c r="AC407" s="784"/>
    </row>
    <row r="408" spans="1:68" x14ac:dyDescent="0.2">
      <c r="A408" s="797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09"/>
      <c r="P408" s="799" t="s">
        <v>71</v>
      </c>
      <c r="Q408" s="800"/>
      <c r="R408" s="800"/>
      <c r="S408" s="800"/>
      <c r="T408" s="800"/>
      <c r="U408" s="800"/>
      <c r="V408" s="801"/>
      <c r="W408" s="37" t="s">
        <v>69</v>
      </c>
      <c r="X408" s="783">
        <f>IFERROR(SUM(X406:X406),"0")</f>
        <v>0</v>
      </c>
      <c r="Y408" s="783">
        <f>IFERROR(SUM(Y406:Y406),"0")</f>
        <v>0</v>
      </c>
      <c r="Z408" s="37"/>
      <c r="AA408" s="784"/>
      <c r="AB408" s="784"/>
      <c r="AC408" s="784"/>
    </row>
    <row r="409" spans="1:68" ht="14.25" customHeight="1" x14ac:dyDescent="0.25">
      <c r="A409" s="796" t="s">
        <v>73</v>
      </c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7"/>
      <c r="P409" s="797"/>
      <c r="Q409" s="797"/>
      <c r="R409" s="797"/>
      <c r="S409" s="797"/>
      <c r="T409" s="797"/>
      <c r="U409" s="797"/>
      <c r="V409" s="797"/>
      <c r="W409" s="797"/>
      <c r="X409" s="797"/>
      <c r="Y409" s="797"/>
      <c r="Z409" s="797"/>
      <c r="AA409" s="777"/>
      <c r="AB409" s="777"/>
      <c r="AC409" s="777"/>
    </row>
    <row r="410" spans="1:68" ht="37.5" customHeight="1" x14ac:dyDescent="0.25">
      <c r="A410" s="54" t="s">
        <v>661</v>
      </c>
      <c r="B410" s="54" t="s">
        <v>662</v>
      </c>
      <c r="C410" s="31">
        <v>4301051142</v>
      </c>
      <c r="D410" s="788">
        <v>4607091387919</v>
      </c>
      <c r="E410" s="789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12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6"/>
      <c r="R410" s="786"/>
      <c r="S410" s="786"/>
      <c r="T410" s="787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8">
        <v>4680115883604</v>
      </c>
      <c r="E411" s="789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186</v>
      </c>
      <c r="L411" s="32"/>
      <c r="M411" s="33" t="s">
        <v>80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6"/>
      <c r="R411" s="786"/>
      <c r="S411" s="786"/>
      <c r="T411" s="787"/>
      <c r="U411" s="34"/>
      <c r="V411" s="34"/>
      <c r="W411" s="35" t="s">
        <v>69</v>
      </c>
      <c r="X411" s="781">
        <v>1050</v>
      </c>
      <c r="Y411" s="782">
        <f>IFERROR(IF(X411="",0,CEILING((X411/$H411),1)*$H411),"")</f>
        <v>1050</v>
      </c>
      <c r="Z411" s="36">
        <f>IFERROR(IF(Y411=0,"",ROUNDUP(Y411/H411,0)*0.00651),"")</f>
        <v>3.2549999999999999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1176</v>
      </c>
      <c r="BN411" s="64">
        <f>IFERROR(Y411*I411/H411,"0")</f>
        <v>1176</v>
      </c>
      <c r="BO411" s="64">
        <f>IFERROR(1/J411*(X411/H411),"0")</f>
        <v>2.7472527472527473</v>
      </c>
      <c r="BP411" s="64">
        <f>IFERROR(1/J411*(Y411/H411),"0")</f>
        <v>2.7472527472527473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8">
        <v>4680115883567</v>
      </c>
      <c r="E412" s="789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81">
        <v>10.5</v>
      </c>
      <c r="Y412" s="782">
        <f>IFERROR(IF(X412="",0,CEILING((X412/$H412),1)*$H412),"")</f>
        <v>10.5</v>
      </c>
      <c r="Z412" s="36">
        <f>IFERROR(IF(Y412=0,"",ROUNDUP(Y412/H412,0)*0.00753),"")</f>
        <v>3.7650000000000003E-2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11.799999999999999</v>
      </c>
      <c r="BN412" s="64">
        <f>IFERROR(Y412*I412/H412,"0")</f>
        <v>11.799999999999999</v>
      </c>
      <c r="BO412" s="64">
        <f>IFERROR(1/J412*(X412/H412),"0")</f>
        <v>3.2051282051282048E-2</v>
      </c>
      <c r="BP412" s="64">
        <f>IFERROR(1/J412*(Y412/H412),"0")</f>
        <v>3.2051282051282048E-2</v>
      </c>
    </row>
    <row r="413" spans="1:68" x14ac:dyDescent="0.2">
      <c r="A413" s="808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9"/>
      <c r="P413" s="799" t="s">
        <v>71</v>
      </c>
      <c r="Q413" s="800"/>
      <c r="R413" s="800"/>
      <c r="S413" s="800"/>
      <c r="T413" s="800"/>
      <c r="U413" s="800"/>
      <c r="V413" s="801"/>
      <c r="W413" s="37" t="s">
        <v>72</v>
      </c>
      <c r="X413" s="783">
        <f>IFERROR(X410/H410,"0")+IFERROR(X411/H411,"0")+IFERROR(X412/H412,"0")</f>
        <v>505</v>
      </c>
      <c r="Y413" s="783">
        <f>IFERROR(Y410/H410,"0")+IFERROR(Y411/H411,"0")+IFERROR(Y412/H412,"0")</f>
        <v>505</v>
      </c>
      <c r="Z413" s="783">
        <f>IFERROR(IF(Z410="",0,Z410),"0")+IFERROR(IF(Z411="",0,Z411),"0")+IFERROR(IF(Z412="",0,Z412),"0")</f>
        <v>3.2926500000000001</v>
      </c>
      <c r="AA413" s="784"/>
      <c r="AB413" s="784"/>
      <c r="AC413" s="784"/>
    </row>
    <row r="414" spans="1:68" x14ac:dyDescent="0.2">
      <c r="A414" s="797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09"/>
      <c r="P414" s="799" t="s">
        <v>71</v>
      </c>
      <c r="Q414" s="800"/>
      <c r="R414" s="800"/>
      <c r="S414" s="800"/>
      <c r="T414" s="800"/>
      <c r="U414" s="800"/>
      <c r="V414" s="801"/>
      <c r="W414" s="37" t="s">
        <v>69</v>
      </c>
      <c r="X414" s="783">
        <f>IFERROR(SUM(X410:X412),"0")</f>
        <v>1060.5</v>
      </c>
      <c r="Y414" s="783">
        <f>IFERROR(SUM(Y410:Y412),"0")</f>
        <v>1060.5</v>
      </c>
      <c r="Z414" s="37"/>
      <c r="AA414" s="784"/>
      <c r="AB414" s="784"/>
      <c r="AC414" s="784"/>
    </row>
    <row r="415" spans="1:68" ht="27.75" customHeight="1" x14ac:dyDescent="0.2">
      <c r="A415" s="885" t="s">
        <v>670</v>
      </c>
      <c r="B415" s="886"/>
      <c r="C415" s="886"/>
      <c r="D415" s="886"/>
      <c r="E415" s="886"/>
      <c r="F415" s="886"/>
      <c r="G415" s="886"/>
      <c r="H415" s="886"/>
      <c r="I415" s="886"/>
      <c r="J415" s="886"/>
      <c r="K415" s="886"/>
      <c r="L415" s="886"/>
      <c r="M415" s="886"/>
      <c r="N415" s="886"/>
      <c r="O415" s="886"/>
      <c r="P415" s="886"/>
      <c r="Q415" s="886"/>
      <c r="R415" s="886"/>
      <c r="S415" s="886"/>
      <c r="T415" s="886"/>
      <c r="U415" s="886"/>
      <c r="V415" s="886"/>
      <c r="W415" s="886"/>
      <c r="X415" s="886"/>
      <c r="Y415" s="886"/>
      <c r="Z415" s="886"/>
      <c r="AA415" s="48"/>
      <c r="AB415" s="48"/>
      <c r="AC415" s="48"/>
    </row>
    <row r="416" spans="1:68" ht="16.5" customHeight="1" x14ac:dyDescent="0.25">
      <c r="A416" s="872" t="s">
        <v>671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6"/>
      <c r="AB416" s="776"/>
      <c r="AC416" s="776"/>
    </row>
    <row r="417" spans="1:68" ht="14.25" customHeight="1" x14ac:dyDescent="0.25">
      <c r="A417" s="796" t="s">
        <v>118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8">
        <v>4680115884847</v>
      </c>
      <c r="E418" s="789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133</v>
      </c>
      <c r="M418" s="33" t="s">
        <v>68</v>
      </c>
      <c r="N418" s="33"/>
      <c r="O418" s="32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6"/>
      <c r="R418" s="786"/>
      <c r="S418" s="786"/>
      <c r="T418" s="787"/>
      <c r="U418" s="34"/>
      <c r="V418" s="34"/>
      <c r="W418" s="35" t="s">
        <v>69</v>
      </c>
      <c r="X418" s="781">
        <v>0</v>
      </c>
      <c r="Y418" s="782">
        <f t="shared" ref="Y418:Y428" si="81"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491" t="s">
        <v>674</v>
      </c>
      <c r="AG418" s="64"/>
      <c r="AJ418" s="68" t="s">
        <v>134</v>
      </c>
      <c r="AK418" s="68">
        <v>720</v>
      </c>
      <c r="BB418" s="492" t="s">
        <v>1</v>
      </c>
      <c r="BM418" s="64">
        <f t="shared" ref="BM418:BM428" si="82">IFERROR(X418*I418/H418,"0")</f>
        <v>0</v>
      </c>
      <c r="BN418" s="64">
        <f t="shared" ref="BN418:BN428" si="83">IFERROR(Y418*I418/H418,"0")</f>
        <v>0</v>
      </c>
      <c r="BO418" s="64">
        <f t="shared" ref="BO418:BO428" si="84">IFERROR(1/J418*(X418/H418),"0")</f>
        <v>0</v>
      </c>
      <c r="BP418" s="64">
        <f t="shared" ref="BP418:BP428" si="85">IFERROR(1/J418*(Y418/H418),"0")</f>
        <v>0</v>
      </c>
    </row>
    <row r="419" spans="1:68" ht="27" customHeight="1" x14ac:dyDescent="0.25">
      <c r="A419" s="54" t="s">
        <v>672</v>
      </c>
      <c r="B419" s="54" t="s">
        <v>675</v>
      </c>
      <c r="C419" s="31">
        <v>4301011946</v>
      </c>
      <c r="D419" s="788">
        <v>4680115884847</v>
      </c>
      <c r="E419" s="789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153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8">
        <v>4680115884854</v>
      </c>
      <c r="E420" s="789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6"/>
      <c r="R420" s="786"/>
      <c r="S420" s="786"/>
      <c r="T420" s="787"/>
      <c r="U420" s="34"/>
      <c r="V420" s="34"/>
      <c r="W420" s="35" t="s">
        <v>69</v>
      </c>
      <c r="X420" s="781">
        <v>0</v>
      </c>
      <c r="Y420" s="782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679</v>
      </c>
      <c r="AG420" s="64"/>
      <c r="AJ420" s="68" t="s">
        <v>134</v>
      </c>
      <c r="AK420" s="68">
        <v>720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677</v>
      </c>
      <c r="B421" s="54" t="s">
        <v>680</v>
      </c>
      <c r="C421" s="31">
        <v>4301011947</v>
      </c>
      <c r="D421" s="788">
        <v>4680115884854</v>
      </c>
      <c r="E421" s="789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8">
        <v>4607091383997</v>
      </c>
      <c r="E422" s="789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6"/>
      <c r="R422" s="786"/>
      <c r="S422" s="786"/>
      <c r="T422" s="787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684</v>
      </c>
      <c r="B423" s="54" t="s">
        <v>685</v>
      </c>
      <c r="C423" s="31">
        <v>4301011943</v>
      </c>
      <c r="D423" s="788">
        <v>4680115884830</v>
      </c>
      <c r="E423" s="789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153</v>
      </c>
      <c r="N423" s="33"/>
      <c r="O423" s="32">
        <v>60</v>
      </c>
      <c r="P423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8">
        <v>4680115884830</v>
      </c>
      <c r="E424" s="789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133</v>
      </c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81">
        <v>0</v>
      </c>
      <c r="Y424" s="782">
        <f t="shared" si="81"/>
        <v>0</v>
      </c>
      <c r="Z424" s="36" t="str">
        <f>IFERROR(IF(Y424=0,"",ROUNDUP(Y424/H424,0)*0.02175),"")</f>
        <v/>
      </c>
      <c r="AA424" s="56"/>
      <c r="AB424" s="57"/>
      <c r="AC424" s="503" t="s">
        <v>687</v>
      </c>
      <c r="AG424" s="64"/>
      <c r="AJ424" s="68" t="s">
        <v>134</v>
      </c>
      <c r="AK424" s="68">
        <v>720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688</v>
      </c>
      <c r="B425" s="54" t="s">
        <v>689</v>
      </c>
      <c r="C425" s="31">
        <v>4301011433</v>
      </c>
      <c r="D425" s="788">
        <v>4680115882638</v>
      </c>
      <c r="E425" s="789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124</v>
      </c>
      <c r="N425" s="33"/>
      <c r="O425" s="32">
        <v>90</v>
      </c>
      <c r="P425" s="10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6"/>
      <c r="R425" s="786"/>
      <c r="S425" s="786"/>
      <c r="T425" s="787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4301011952</v>
      </c>
      <c r="D426" s="788">
        <v>4680115884922</v>
      </c>
      <c r="E426" s="789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customHeight="1" x14ac:dyDescent="0.25">
      <c r="A427" s="54" t="s">
        <v>693</v>
      </c>
      <c r="B427" s="54" t="s">
        <v>694</v>
      </c>
      <c r="C427" s="31">
        <v>4301011866</v>
      </c>
      <c r="D427" s="788">
        <v>4680115884878</v>
      </c>
      <c r="E427" s="789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8">
        <v>4680115884861</v>
      </c>
      <c r="E428" s="789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x14ac:dyDescent="0.2">
      <c r="A429" s="808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9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4"/>
      <c r="AB429" s="784"/>
      <c r="AC429" s="784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09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3">
        <f>IFERROR(SUM(X418:X428),"0")</f>
        <v>0</v>
      </c>
      <c r="Y430" s="783">
        <f>IFERROR(SUM(Y418:Y428),"0")</f>
        <v>0</v>
      </c>
      <c r="Z430" s="37"/>
      <c r="AA430" s="784"/>
      <c r="AB430" s="784"/>
      <c r="AC430" s="784"/>
    </row>
    <row r="431" spans="1:68" ht="14.25" customHeight="1" x14ac:dyDescent="0.25">
      <c r="A431" s="796" t="s">
        <v>175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8">
        <v>4607091383980</v>
      </c>
      <c r="E432" s="789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133</v>
      </c>
      <c r="M432" s="33" t="s">
        <v>124</v>
      </c>
      <c r="N432" s="33"/>
      <c r="O432" s="32">
        <v>50</v>
      </c>
      <c r="P432" s="8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81">
        <v>0</v>
      </c>
      <c r="Y432" s="78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 t="s">
        <v>134</v>
      </c>
      <c r="AK432" s="68">
        <v>720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8">
        <v>4607091384178</v>
      </c>
      <c r="E433" s="789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124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8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9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3">
        <f>IFERROR(X432/H432,"0")+IFERROR(X433/H433,"0")</f>
        <v>0</v>
      </c>
      <c r="Y434" s="783">
        <f>IFERROR(Y432/H432,"0")+IFERROR(Y433/H433,"0")</f>
        <v>0</v>
      </c>
      <c r="Z434" s="783">
        <f>IFERROR(IF(Z432="",0,Z432),"0")+IFERROR(IF(Z433="",0,Z433),"0")</f>
        <v>0</v>
      </c>
      <c r="AA434" s="784"/>
      <c r="AB434" s="784"/>
      <c r="AC434" s="784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09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3">
        <f>IFERROR(SUM(X432:X433),"0")</f>
        <v>0</v>
      </c>
      <c r="Y435" s="783">
        <f>IFERROR(SUM(Y432:Y433),"0")</f>
        <v>0</v>
      </c>
      <c r="Z435" s="37"/>
      <c r="AA435" s="784"/>
      <c r="AB435" s="784"/>
      <c r="AC435" s="784"/>
    </row>
    <row r="436" spans="1:68" ht="14.25" customHeight="1" x14ac:dyDescent="0.25">
      <c r="A436" s="796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7"/>
      <c r="AB436" s="777"/>
      <c r="AC436" s="777"/>
    </row>
    <row r="437" spans="1:68" ht="27" customHeight="1" x14ac:dyDescent="0.25">
      <c r="A437" s="54" t="s">
        <v>703</v>
      </c>
      <c r="B437" s="54" t="s">
        <v>704</v>
      </c>
      <c r="C437" s="31">
        <v>4301051903</v>
      </c>
      <c r="D437" s="788">
        <v>4607091383928</v>
      </c>
      <c r="E437" s="789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80</v>
      </c>
      <c r="N437" s="33"/>
      <c r="O437" s="32">
        <v>40</v>
      </c>
      <c r="P437" s="791" t="s">
        <v>705</v>
      </c>
      <c r="Q437" s="786"/>
      <c r="R437" s="786"/>
      <c r="S437" s="786"/>
      <c r="T437" s="787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8">
        <v>4607091384260</v>
      </c>
      <c r="E438" s="789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80</v>
      </c>
      <c r="N438" s="33"/>
      <c r="O438" s="32">
        <v>40</v>
      </c>
      <c r="P438" s="1006" t="s">
        <v>709</v>
      </c>
      <c r="Q438" s="786"/>
      <c r="R438" s="786"/>
      <c r="S438" s="786"/>
      <c r="T438" s="787"/>
      <c r="U438" s="34"/>
      <c r="V438" s="34"/>
      <c r="W438" s="35" t="s">
        <v>69</v>
      </c>
      <c r="X438" s="781">
        <v>0</v>
      </c>
      <c r="Y438" s="78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08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9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3">
        <f>IFERROR(X437/H437,"0")+IFERROR(X438/H438,"0")</f>
        <v>0</v>
      </c>
      <c r="Y439" s="783">
        <f>IFERROR(Y437/H437,"0")+IFERROR(Y438/H438,"0")</f>
        <v>0</v>
      </c>
      <c r="Z439" s="783">
        <f>IFERROR(IF(Z437="",0,Z437),"0")+IFERROR(IF(Z438="",0,Z438),"0")</f>
        <v>0</v>
      </c>
      <c r="AA439" s="784"/>
      <c r="AB439" s="784"/>
      <c r="AC439" s="784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09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3">
        <f>IFERROR(SUM(X437:X438),"0")</f>
        <v>0</v>
      </c>
      <c r="Y440" s="783">
        <f>IFERROR(SUM(Y437:Y438),"0")</f>
        <v>0</v>
      </c>
      <c r="Z440" s="37"/>
      <c r="AA440" s="784"/>
      <c r="AB440" s="784"/>
      <c r="AC440" s="784"/>
    </row>
    <row r="441" spans="1:68" ht="14.25" customHeight="1" x14ac:dyDescent="0.25">
      <c r="A441" s="796" t="s">
        <v>217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8">
        <v>4607091384673</v>
      </c>
      <c r="E442" s="789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80</v>
      </c>
      <c r="N442" s="33"/>
      <c r="O442" s="32">
        <v>30</v>
      </c>
      <c r="P442" s="948" t="s">
        <v>713</v>
      </c>
      <c r="Q442" s="786"/>
      <c r="R442" s="786"/>
      <c r="S442" s="786"/>
      <c r="T442" s="787"/>
      <c r="U442" s="34"/>
      <c r="V442" s="34"/>
      <c r="W442" s="35" t="s">
        <v>69</v>
      </c>
      <c r="X442" s="781">
        <v>0</v>
      </c>
      <c r="Y442" s="782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08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9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3">
        <f>IFERROR(X442/H442,"0")</f>
        <v>0</v>
      </c>
      <c r="Y443" s="783">
        <f>IFERROR(Y442/H442,"0")</f>
        <v>0</v>
      </c>
      <c r="Z443" s="783">
        <f>IFERROR(IF(Z442="",0,Z442),"0")</f>
        <v>0</v>
      </c>
      <c r="AA443" s="784"/>
      <c r="AB443" s="784"/>
      <c r="AC443" s="784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09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3">
        <f>IFERROR(SUM(X442:X442),"0")</f>
        <v>0</v>
      </c>
      <c r="Y444" s="783">
        <f>IFERROR(SUM(Y442:Y442),"0")</f>
        <v>0</v>
      </c>
      <c r="Z444" s="37"/>
      <c r="AA444" s="784"/>
      <c r="AB444" s="784"/>
      <c r="AC444" s="784"/>
    </row>
    <row r="445" spans="1:68" ht="16.5" customHeight="1" x14ac:dyDescent="0.25">
      <c r="A445" s="872" t="s">
        <v>715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6"/>
      <c r="AB445" s="776"/>
      <c r="AC445" s="776"/>
    </row>
    <row r="446" spans="1:68" ht="14.25" customHeight="1" x14ac:dyDescent="0.25">
      <c r="A446" s="796" t="s">
        <v>118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7"/>
      <c r="AB446" s="777"/>
      <c r="AC446" s="777"/>
    </row>
    <row r="447" spans="1:68" ht="27" customHeight="1" x14ac:dyDescent="0.25">
      <c r="A447" s="54" t="s">
        <v>716</v>
      </c>
      <c r="B447" s="54" t="s">
        <v>717</v>
      </c>
      <c r="C447" s="31">
        <v>4301011483</v>
      </c>
      <c r="D447" s="788">
        <v>4680115881907</v>
      </c>
      <c r="E447" s="789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2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customHeight="1" x14ac:dyDescent="0.25">
      <c r="A448" s="54" t="s">
        <v>716</v>
      </c>
      <c r="B448" s="54" t="s">
        <v>719</v>
      </c>
      <c r="C448" s="31">
        <v>4301011873</v>
      </c>
      <c r="D448" s="788">
        <v>4680115881907</v>
      </c>
      <c r="E448" s="789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4301011655</v>
      </c>
      <c r="D449" s="788">
        <v>4680115883925</v>
      </c>
      <c r="E449" s="789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customHeight="1" x14ac:dyDescent="0.25">
      <c r="A450" s="54" t="s">
        <v>721</v>
      </c>
      <c r="B450" s="54" t="s">
        <v>723</v>
      </c>
      <c r="C450" s="31">
        <v>4301011872</v>
      </c>
      <c r="D450" s="788">
        <v>4680115883925</v>
      </c>
      <c r="E450" s="789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customHeight="1" x14ac:dyDescent="0.25">
      <c r="A451" s="54" t="s">
        <v>724</v>
      </c>
      <c r="B451" s="54" t="s">
        <v>725</v>
      </c>
      <c r="C451" s="31">
        <v>4301011312</v>
      </c>
      <c r="D451" s="788">
        <v>4607091384192</v>
      </c>
      <c r="E451" s="789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124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727</v>
      </c>
      <c r="B452" s="54" t="s">
        <v>728</v>
      </c>
      <c r="C452" s="31">
        <v>4301011874</v>
      </c>
      <c r="D452" s="788">
        <v>4680115884892</v>
      </c>
      <c r="E452" s="789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8">
        <v>4680115884885</v>
      </c>
      <c r="E453" s="789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81">
        <v>0</v>
      </c>
      <c r="Y453" s="782">
        <f t="shared" si="86"/>
        <v>0</v>
      </c>
      <c r="Z453" s="36" t="str">
        <f t="shared" si="87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0</v>
      </c>
      <c r="BN453" s="64">
        <f t="shared" si="89"/>
        <v>0</v>
      </c>
      <c r="BO453" s="64">
        <f t="shared" si="90"/>
        <v>0</v>
      </c>
      <c r="BP453" s="64">
        <f t="shared" si="91"/>
        <v>0</v>
      </c>
    </row>
    <row r="454" spans="1:68" ht="37.5" customHeight="1" x14ac:dyDescent="0.25">
      <c r="A454" s="54" t="s">
        <v>732</v>
      </c>
      <c r="B454" s="54" t="s">
        <v>733</v>
      </c>
      <c r="C454" s="31">
        <v>4301011871</v>
      </c>
      <c r="D454" s="788">
        <v>4680115884908</v>
      </c>
      <c r="E454" s="789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8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9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0</v>
      </c>
      <c r="Y455" s="783">
        <f>IFERROR(Y447/H447,"0")+IFERROR(Y448/H448,"0")+IFERROR(Y449/H449,"0")+IFERROR(Y450/H450,"0")+IFERROR(Y451/H451,"0")+IFERROR(Y452/H452,"0")+IFERROR(Y453/H453,"0")+IFERROR(Y454/H454,"0")</f>
        <v>0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4"/>
      <c r="AB455" s="784"/>
      <c r="AC455" s="784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09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3">
        <f>IFERROR(SUM(X447:X454),"0")</f>
        <v>0</v>
      </c>
      <c r="Y456" s="783">
        <f>IFERROR(SUM(Y447:Y454),"0")</f>
        <v>0</v>
      </c>
      <c r="Z456" s="37"/>
      <c r="AA456" s="784"/>
      <c r="AB456" s="784"/>
      <c r="AC456" s="784"/>
    </row>
    <row r="457" spans="1:68" ht="14.25" customHeight="1" x14ac:dyDescent="0.25">
      <c r="A457" s="796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7"/>
      <c r="AB457" s="777"/>
      <c r="AC457" s="777"/>
    </row>
    <row r="458" spans="1:68" ht="27" customHeight="1" x14ac:dyDescent="0.25">
      <c r="A458" s="54" t="s">
        <v>734</v>
      </c>
      <c r="B458" s="54" t="s">
        <v>735</v>
      </c>
      <c r="C458" s="31">
        <v>4301031303</v>
      </c>
      <c r="D458" s="788">
        <v>4607091384802</v>
      </c>
      <c r="E458" s="789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737</v>
      </c>
      <c r="B459" s="54" t="s">
        <v>738</v>
      </c>
      <c r="C459" s="31">
        <v>4301031304</v>
      </c>
      <c r="D459" s="788">
        <v>4607091384826</v>
      </c>
      <c r="E459" s="789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08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9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09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customHeight="1" x14ac:dyDescent="0.25">
      <c r="A462" s="796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7"/>
      <c r="AB462" s="777"/>
      <c r="AC462" s="777"/>
    </row>
    <row r="463" spans="1:68" ht="27" customHeight="1" x14ac:dyDescent="0.25">
      <c r="A463" s="54" t="s">
        <v>739</v>
      </c>
      <c r="B463" s="54" t="s">
        <v>740</v>
      </c>
      <c r="C463" s="31">
        <v>4301051899</v>
      </c>
      <c r="D463" s="788">
        <v>4607091384246</v>
      </c>
      <c r="E463" s="789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80</v>
      </c>
      <c r="N463" s="33"/>
      <c r="O463" s="32">
        <v>40</v>
      </c>
      <c r="P463" s="1137" t="s">
        <v>741</v>
      </c>
      <c r="Q463" s="786"/>
      <c r="R463" s="786"/>
      <c r="S463" s="786"/>
      <c r="T463" s="787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743</v>
      </c>
      <c r="B464" s="54" t="s">
        <v>744</v>
      </c>
      <c r="C464" s="31">
        <v>4301051901</v>
      </c>
      <c r="D464" s="788">
        <v>4680115881976</v>
      </c>
      <c r="E464" s="789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80</v>
      </c>
      <c r="N464" s="33"/>
      <c r="O464" s="32">
        <v>40</v>
      </c>
      <c r="P464" s="889" t="s">
        <v>745</v>
      </c>
      <c r="Q464" s="786"/>
      <c r="R464" s="786"/>
      <c r="S464" s="786"/>
      <c r="T464" s="787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747</v>
      </c>
      <c r="B465" s="54" t="s">
        <v>748</v>
      </c>
      <c r="C465" s="31">
        <v>4301051634</v>
      </c>
      <c r="D465" s="788">
        <v>4607091384253</v>
      </c>
      <c r="E465" s="789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6"/>
      <c r="R465" s="786"/>
      <c r="S465" s="786"/>
      <c r="T465" s="787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747</v>
      </c>
      <c r="B466" s="54" t="s">
        <v>750</v>
      </c>
      <c r="C466" s="31">
        <v>4301051297</v>
      </c>
      <c r="D466" s="788">
        <v>4607091384253</v>
      </c>
      <c r="E466" s="789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6"/>
      <c r="R466" s="786"/>
      <c r="S466" s="786"/>
      <c r="T466" s="787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752</v>
      </c>
      <c r="B467" s="54" t="s">
        <v>753</v>
      </c>
      <c r="C467" s="31">
        <v>4301051444</v>
      </c>
      <c r="D467" s="788">
        <v>4680115881969</v>
      </c>
      <c r="E467" s="789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08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9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09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customHeight="1" x14ac:dyDescent="0.25">
      <c r="A470" s="796" t="s">
        <v>217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7"/>
      <c r="AB470" s="777"/>
      <c r="AC470" s="777"/>
    </row>
    <row r="471" spans="1:68" ht="27" customHeight="1" x14ac:dyDescent="0.25">
      <c r="A471" s="54" t="s">
        <v>755</v>
      </c>
      <c r="B471" s="54" t="s">
        <v>756</v>
      </c>
      <c r="C471" s="31">
        <v>4301060441</v>
      </c>
      <c r="D471" s="788">
        <v>4607091389357</v>
      </c>
      <c r="E471" s="789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80</v>
      </c>
      <c r="N471" s="33"/>
      <c r="O471" s="32">
        <v>40</v>
      </c>
      <c r="P471" s="878" t="s">
        <v>757</v>
      </c>
      <c r="Q471" s="786"/>
      <c r="R471" s="786"/>
      <c r="S471" s="786"/>
      <c r="T471" s="787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08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9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09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customHeight="1" x14ac:dyDescent="0.2">
      <c r="A474" s="885" t="s">
        <v>759</v>
      </c>
      <c r="B474" s="886"/>
      <c r="C474" s="886"/>
      <c r="D474" s="886"/>
      <c r="E474" s="886"/>
      <c r="F474" s="886"/>
      <c r="G474" s="886"/>
      <c r="H474" s="886"/>
      <c r="I474" s="886"/>
      <c r="J474" s="886"/>
      <c r="K474" s="886"/>
      <c r="L474" s="886"/>
      <c r="M474" s="886"/>
      <c r="N474" s="886"/>
      <c r="O474" s="886"/>
      <c r="P474" s="886"/>
      <c r="Q474" s="886"/>
      <c r="R474" s="886"/>
      <c r="S474" s="886"/>
      <c r="T474" s="886"/>
      <c r="U474" s="886"/>
      <c r="V474" s="886"/>
      <c r="W474" s="886"/>
      <c r="X474" s="886"/>
      <c r="Y474" s="886"/>
      <c r="Z474" s="886"/>
      <c r="AA474" s="48"/>
      <c r="AB474" s="48"/>
      <c r="AC474" s="48"/>
    </row>
    <row r="475" spans="1:68" ht="16.5" customHeight="1" x14ac:dyDescent="0.25">
      <c r="A475" s="872" t="s">
        <v>760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6"/>
      <c r="AB475" s="776"/>
      <c r="AC475" s="776"/>
    </row>
    <row r="476" spans="1:68" ht="14.25" customHeight="1" x14ac:dyDescent="0.25">
      <c r="A476" s="796" t="s">
        <v>118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7"/>
      <c r="AB476" s="777"/>
      <c r="AC476" s="777"/>
    </row>
    <row r="477" spans="1:68" ht="27" customHeight="1" x14ac:dyDescent="0.25">
      <c r="A477" s="54" t="s">
        <v>761</v>
      </c>
      <c r="B477" s="54" t="s">
        <v>762</v>
      </c>
      <c r="C477" s="31">
        <v>4301011428</v>
      </c>
      <c r="D477" s="788">
        <v>4607091389708</v>
      </c>
      <c r="E477" s="789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124</v>
      </c>
      <c r="N477" s="33"/>
      <c r="O477" s="32">
        <v>50</v>
      </c>
      <c r="P477" s="10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08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9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09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customHeight="1" x14ac:dyDescent="0.25">
      <c r="A480" s="796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7"/>
      <c r="AB480" s="777"/>
      <c r="AC480" s="777"/>
    </row>
    <row r="481" spans="1:68" ht="27" customHeight="1" x14ac:dyDescent="0.25">
      <c r="A481" s="54" t="s">
        <v>764</v>
      </c>
      <c r="B481" s="54" t="s">
        <v>765</v>
      </c>
      <c r="C481" s="31">
        <v>4301031405</v>
      </c>
      <c r="D481" s="788">
        <v>4680115886100</v>
      </c>
      <c r="E481" s="789"/>
      <c r="F481" s="780">
        <v>0.9</v>
      </c>
      <c r="G481" s="32">
        <v>6</v>
      </c>
      <c r="H481" s="780">
        <v>5.4</v>
      </c>
      <c r="I481" s="780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23" t="s">
        <v>766</v>
      </c>
      <c r="Q481" s="786"/>
      <c r="R481" s="786"/>
      <c r="S481" s="786"/>
      <c r="T481" s="787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7" t="s">
        <v>767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768</v>
      </c>
      <c r="C482" s="31">
        <v>4301031322</v>
      </c>
      <c r="D482" s="788">
        <v>4607091389753</v>
      </c>
      <c r="E482" s="789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86"/>
      <c r="R482" s="786"/>
      <c r="S482" s="786"/>
      <c r="T482" s="787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764</v>
      </c>
      <c r="B483" s="54" t="s">
        <v>769</v>
      </c>
      <c r="C483" s="31">
        <v>4301031355</v>
      </c>
      <c r="D483" s="788">
        <v>4607091389753</v>
      </c>
      <c r="E483" s="789"/>
      <c r="F483" s="780">
        <v>0.7</v>
      </c>
      <c r="G483" s="32">
        <v>6</v>
      </c>
      <c r="H483" s="780">
        <v>4.2</v>
      </c>
      <c r="I483" s="780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86"/>
      <c r="R483" s="786"/>
      <c r="S483" s="786"/>
      <c r="T483" s="787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770</v>
      </c>
      <c r="B484" s="54" t="s">
        <v>771</v>
      </c>
      <c r="C484" s="31">
        <v>4301031406</v>
      </c>
      <c r="D484" s="788">
        <v>4680115886117</v>
      </c>
      <c r="E484" s="789"/>
      <c r="F484" s="780">
        <v>0.9</v>
      </c>
      <c r="G484" s="32">
        <v>6</v>
      </c>
      <c r="H484" s="780">
        <v>5.4</v>
      </c>
      <c r="I484" s="780">
        <v>5.61</v>
      </c>
      <c r="J484" s="32">
        <v>132</v>
      </c>
      <c r="K484" s="32" t="s">
        <v>76</v>
      </c>
      <c r="L484" s="32"/>
      <c r="M484" s="33" t="s">
        <v>68</v>
      </c>
      <c r="N484" s="33"/>
      <c r="O484" s="32">
        <v>50</v>
      </c>
      <c r="P484" s="1194" t="s">
        <v>772</v>
      </c>
      <c r="Q484" s="786"/>
      <c r="R484" s="786"/>
      <c r="S484" s="786"/>
      <c r="T484" s="787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IFERROR(IF(Y484=0,"",ROUNDUP(Y484/H484,0)*0.00902),"")</f>
        <v/>
      </c>
      <c r="AA484" s="56"/>
      <c r="AB484" s="57"/>
      <c r="AC484" s="563" t="s">
        <v>773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770</v>
      </c>
      <c r="B485" s="54" t="s">
        <v>774</v>
      </c>
      <c r="C485" s="31">
        <v>4301031323</v>
      </c>
      <c r="D485" s="788">
        <v>4607091389760</v>
      </c>
      <c r="E485" s="789"/>
      <c r="F485" s="780">
        <v>0.7</v>
      </c>
      <c r="G485" s="32">
        <v>6</v>
      </c>
      <c r="H485" s="780">
        <v>4.2</v>
      </c>
      <c r="I485" s="780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8">
        <v>4607091389746</v>
      </c>
      <c r="E486" s="789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6"/>
      <c r="R486" s="786"/>
      <c r="S486" s="786"/>
      <c r="T486" s="787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775</v>
      </c>
      <c r="B487" s="54" t="s">
        <v>778</v>
      </c>
      <c r="C487" s="31">
        <v>4301031356</v>
      </c>
      <c r="D487" s="788">
        <v>4607091389746</v>
      </c>
      <c r="E487" s="789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6"/>
      <c r="R487" s="786"/>
      <c r="S487" s="786"/>
      <c r="T487" s="787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4301031366</v>
      </c>
      <c r="D488" s="788">
        <v>4680115883147</v>
      </c>
      <c r="E488" s="789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781</v>
      </c>
      <c r="Q488" s="786"/>
      <c r="R488" s="786"/>
      <c r="S488" s="786"/>
      <c r="T488" s="787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779</v>
      </c>
      <c r="B489" s="54" t="s">
        <v>782</v>
      </c>
      <c r="C489" s="31">
        <v>4301031335</v>
      </c>
      <c r="D489" s="788">
        <v>4680115883147</v>
      </c>
      <c r="E489" s="789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8">
        <v>4607091384338</v>
      </c>
      <c r="E490" s="789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6"/>
      <c r="R490" s="786"/>
      <c r="S490" s="786"/>
      <c r="T490" s="787"/>
      <c r="U490" s="34"/>
      <c r="V490" s="34"/>
      <c r="W490" s="35" t="s">
        <v>69</v>
      </c>
      <c r="X490" s="781">
        <v>0</v>
      </c>
      <c r="Y490" s="782">
        <f t="shared" si="92"/>
        <v>0</v>
      </c>
      <c r="Z490" s="36" t="str">
        <f t="shared" si="97"/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27" customHeight="1" x14ac:dyDescent="0.25">
      <c r="A491" s="54" t="s">
        <v>783</v>
      </c>
      <c r="B491" s="54" t="s">
        <v>785</v>
      </c>
      <c r="C491" s="31">
        <v>4301031362</v>
      </c>
      <c r="D491" s="788">
        <v>4607091384338</v>
      </c>
      <c r="E491" s="789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786</v>
      </c>
      <c r="B492" s="54" t="s">
        <v>787</v>
      </c>
      <c r="C492" s="31">
        <v>4301031374</v>
      </c>
      <c r="D492" s="788">
        <v>4680115883154</v>
      </c>
      <c r="E492" s="789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3" t="s">
        <v>788</v>
      </c>
      <c r="Q492" s="786"/>
      <c r="R492" s="786"/>
      <c r="S492" s="786"/>
      <c r="T492" s="787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786</v>
      </c>
      <c r="B493" s="54" t="s">
        <v>790</v>
      </c>
      <c r="C493" s="31">
        <v>4301031254</v>
      </c>
      <c r="D493" s="788">
        <v>4680115883154</v>
      </c>
      <c r="E493" s="789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791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786</v>
      </c>
      <c r="B494" s="54" t="s">
        <v>792</v>
      </c>
      <c r="C494" s="31">
        <v>4301031336</v>
      </c>
      <c r="D494" s="788">
        <v>4680115883154</v>
      </c>
      <c r="E494" s="789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6"/>
      <c r="R494" s="786"/>
      <c r="S494" s="786"/>
      <c r="T494" s="787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8">
        <v>4607091389524</v>
      </c>
      <c r="E495" s="789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81">
        <v>6.3</v>
      </c>
      <c r="Y495" s="782">
        <f t="shared" si="92"/>
        <v>6.3000000000000007</v>
      </c>
      <c r="Z495" s="36">
        <f t="shared" si="97"/>
        <v>1.506E-2</v>
      </c>
      <c r="AA495" s="56"/>
      <c r="AB495" s="57"/>
      <c r="AC495" s="585" t="s">
        <v>789</v>
      </c>
      <c r="AG495" s="64"/>
      <c r="AJ495" s="68"/>
      <c r="AK495" s="68">
        <v>0</v>
      </c>
      <c r="BB495" s="586" t="s">
        <v>1</v>
      </c>
      <c r="BM495" s="64">
        <f t="shared" si="93"/>
        <v>6.6899999999999995</v>
      </c>
      <c r="BN495" s="64">
        <f t="shared" si="94"/>
        <v>6.69</v>
      </c>
      <c r="BO495" s="64">
        <f t="shared" si="95"/>
        <v>1.2820512820512822E-2</v>
      </c>
      <c r="BP495" s="64">
        <f t="shared" si="96"/>
        <v>1.2820512820512822E-2</v>
      </c>
    </row>
    <row r="496" spans="1:68" ht="37.5" customHeight="1" x14ac:dyDescent="0.25">
      <c r="A496" s="54" t="s">
        <v>793</v>
      </c>
      <c r="B496" s="54" t="s">
        <v>795</v>
      </c>
      <c r="C496" s="31">
        <v>4301031361</v>
      </c>
      <c r="D496" s="788">
        <v>4607091389524</v>
      </c>
      <c r="E496" s="789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789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796</v>
      </c>
      <c r="B497" s="54" t="s">
        <v>797</v>
      </c>
      <c r="C497" s="31">
        <v>4301031364</v>
      </c>
      <c r="D497" s="788">
        <v>4680115883161</v>
      </c>
      <c r="E497" s="789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">
        <v>798</v>
      </c>
      <c r="Q497" s="786"/>
      <c r="R497" s="786"/>
      <c r="S497" s="786"/>
      <c r="T497" s="787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799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796</v>
      </c>
      <c r="B498" s="54" t="s">
        <v>800</v>
      </c>
      <c r="C498" s="31">
        <v>4301031337</v>
      </c>
      <c r="D498" s="788">
        <v>4680115883161</v>
      </c>
      <c r="E498" s="789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6"/>
      <c r="R498" s="786"/>
      <c r="S498" s="786"/>
      <c r="T498" s="787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799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customHeight="1" x14ac:dyDescent="0.25">
      <c r="A499" s="54" t="s">
        <v>801</v>
      </c>
      <c r="B499" s="54" t="s">
        <v>802</v>
      </c>
      <c r="C499" s="31">
        <v>4301031358</v>
      </c>
      <c r="D499" s="788">
        <v>4607091389531</v>
      </c>
      <c r="E499" s="789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4301031333</v>
      </c>
      <c r="D500" s="788">
        <v>4607091389531</v>
      </c>
      <c r="E500" s="789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81">
        <v>0</v>
      </c>
      <c r="Y500" s="782">
        <f t="shared" si="92"/>
        <v>0</v>
      </c>
      <c r="Z500" s="36" t="str">
        <f t="shared" si="97"/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37.5" customHeight="1" x14ac:dyDescent="0.25">
      <c r="A501" s="54" t="s">
        <v>805</v>
      </c>
      <c r="B501" s="54" t="s">
        <v>806</v>
      </c>
      <c r="C501" s="31">
        <v>4301031360</v>
      </c>
      <c r="D501" s="788">
        <v>4607091384345</v>
      </c>
      <c r="E501" s="789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6"/>
      <c r="R501" s="786"/>
      <c r="S501" s="786"/>
      <c r="T501" s="787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807</v>
      </c>
      <c r="B502" s="54" t="s">
        <v>808</v>
      </c>
      <c r="C502" s="31">
        <v>4301031368</v>
      </c>
      <c r="D502" s="788">
        <v>4680115883185</v>
      </c>
      <c r="E502" s="789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">
        <v>809</v>
      </c>
      <c r="Q502" s="786"/>
      <c r="R502" s="786"/>
      <c r="S502" s="786"/>
      <c r="T502" s="787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customHeight="1" x14ac:dyDescent="0.25">
      <c r="A503" s="54" t="s">
        <v>807</v>
      </c>
      <c r="B503" s="54" t="s">
        <v>810</v>
      </c>
      <c r="C503" s="31">
        <v>4301031255</v>
      </c>
      <c r="D503" s="788">
        <v>4680115883185</v>
      </c>
      <c r="E503" s="789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811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customHeight="1" x14ac:dyDescent="0.25">
      <c r="A504" s="54" t="s">
        <v>807</v>
      </c>
      <c r="B504" s="54" t="s">
        <v>812</v>
      </c>
      <c r="C504" s="31">
        <v>4301031338</v>
      </c>
      <c r="D504" s="788">
        <v>4680115883185</v>
      </c>
      <c r="E504" s="789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8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9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3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3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1.506E-2</v>
      </c>
      <c r="AA505" s="784"/>
      <c r="AB505" s="784"/>
      <c r="AC505" s="784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9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3">
        <f>IFERROR(SUM(X481:X504),"0")</f>
        <v>6.3</v>
      </c>
      <c r="Y506" s="783">
        <f>IFERROR(SUM(Y481:Y504),"0")</f>
        <v>6.3000000000000007</v>
      </c>
      <c r="Z506" s="37"/>
      <c r="AA506" s="784"/>
      <c r="AB506" s="784"/>
      <c r="AC506" s="784"/>
    </row>
    <row r="507" spans="1:68" ht="14.25" customHeight="1" x14ac:dyDescent="0.25">
      <c r="A507" s="796" t="s">
        <v>73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7"/>
      <c r="AB507" s="777"/>
      <c r="AC507" s="777"/>
    </row>
    <row r="508" spans="1:68" ht="27" customHeight="1" x14ac:dyDescent="0.25">
      <c r="A508" s="54" t="s">
        <v>813</v>
      </c>
      <c r="B508" s="54" t="s">
        <v>814</v>
      </c>
      <c r="C508" s="31">
        <v>4301051284</v>
      </c>
      <c r="D508" s="788">
        <v>4607091384352</v>
      </c>
      <c r="E508" s="789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80</v>
      </c>
      <c r="N508" s="33"/>
      <c r="O508" s="32">
        <v>45</v>
      </c>
      <c r="P508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6"/>
      <c r="R508" s="786"/>
      <c r="S508" s="786"/>
      <c r="T508" s="787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816</v>
      </c>
      <c r="B509" s="54" t="s">
        <v>817</v>
      </c>
      <c r="C509" s="31">
        <v>4301051431</v>
      </c>
      <c r="D509" s="788">
        <v>4607091389654</v>
      </c>
      <c r="E509" s="789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186</v>
      </c>
      <c r="L509" s="32"/>
      <c r="M509" s="33" t="s">
        <v>80</v>
      </c>
      <c r="N509" s="33"/>
      <c r="O509" s="32">
        <v>45</v>
      </c>
      <c r="P509" s="11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6"/>
      <c r="R509" s="786"/>
      <c r="S509" s="786"/>
      <c r="T509" s="787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9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9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customHeight="1" x14ac:dyDescent="0.25">
      <c r="A512" s="796" t="s">
        <v>107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8">
        <v>4680115884335</v>
      </c>
      <c r="E513" s="789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6"/>
      <c r="R513" s="786"/>
      <c r="S513" s="786"/>
      <c r="T513" s="787"/>
      <c r="U513" s="34"/>
      <c r="V513" s="34"/>
      <c r="W513" s="35" t="s">
        <v>69</v>
      </c>
      <c r="X513" s="781">
        <v>0</v>
      </c>
      <c r="Y513" s="782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8">
        <v>4680115884113</v>
      </c>
      <c r="E514" s="789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6"/>
      <c r="R514" s="786"/>
      <c r="S514" s="786"/>
      <c r="T514" s="787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8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9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3">
        <f>IFERROR(X513/H513,"0")+IFERROR(X514/H514,"0")</f>
        <v>0</v>
      </c>
      <c r="Y515" s="783">
        <f>IFERROR(Y513/H513,"0")+IFERROR(Y514/H514,"0")</f>
        <v>0</v>
      </c>
      <c r="Z515" s="783">
        <f>IFERROR(IF(Z513="",0,Z513),"0")+IFERROR(IF(Z514="",0,Z514),"0")</f>
        <v>0</v>
      </c>
      <c r="AA515" s="784"/>
      <c r="AB515" s="784"/>
      <c r="AC515" s="784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9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3">
        <f>IFERROR(SUM(X513:X514),"0")</f>
        <v>0</v>
      </c>
      <c r="Y516" s="783">
        <f>IFERROR(SUM(Y513:Y514),"0")</f>
        <v>0</v>
      </c>
      <c r="Z516" s="37"/>
      <c r="AA516" s="784"/>
      <c r="AB516" s="784"/>
      <c r="AC516" s="784"/>
    </row>
    <row r="517" spans="1:68" ht="16.5" customHeight="1" x14ac:dyDescent="0.25">
      <c r="A517" s="872" t="s">
        <v>827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6"/>
      <c r="AB517" s="776"/>
      <c r="AC517" s="776"/>
    </row>
    <row r="518" spans="1:68" ht="14.25" customHeight="1" x14ac:dyDescent="0.25">
      <c r="A518" s="796" t="s">
        <v>175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7"/>
      <c r="AB518" s="777"/>
      <c r="AC518" s="777"/>
    </row>
    <row r="519" spans="1:68" ht="27" customHeight="1" x14ac:dyDescent="0.25">
      <c r="A519" s="54" t="s">
        <v>828</v>
      </c>
      <c r="B519" s="54" t="s">
        <v>829</v>
      </c>
      <c r="C519" s="31">
        <v>4301020315</v>
      </c>
      <c r="D519" s="788">
        <v>4607091389364</v>
      </c>
      <c r="E519" s="789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6"/>
      <c r="R519" s="786"/>
      <c r="S519" s="786"/>
      <c r="T519" s="787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8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809"/>
      <c r="P520" s="799" t="s">
        <v>71</v>
      </c>
      <c r="Q520" s="800"/>
      <c r="R520" s="800"/>
      <c r="S520" s="800"/>
      <c r="T520" s="800"/>
      <c r="U520" s="800"/>
      <c r="V520" s="801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x14ac:dyDescent="0.2">
      <c r="A521" s="797"/>
      <c r="B521" s="797"/>
      <c r="C521" s="797"/>
      <c r="D521" s="797"/>
      <c r="E521" s="797"/>
      <c r="F521" s="797"/>
      <c r="G521" s="797"/>
      <c r="H521" s="797"/>
      <c r="I521" s="797"/>
      <c r="J521" s="797"/>
      <c r="K521" s="797"/>
      <c r="L521" s="797"/>
      <c r="M521" s="797"/>
      <c r="N521" s="797"/>
      <c r="O521" s="809"/>
      <c r="P521" s="799" t="s">
        <v>71</v>
      </c>
      <c r="Q521" s="800"/>
      <c r="R521" s="800"/>
      <c r="S521" s="800"/>
      <c r="T521" s="800"/>
      <c r="U521" s="800"/>
      <c r="V521" s="801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customHeight="1" x14ac:dyDescent="0.25">
      <c r="A522" s="796" t="s">
        <v>64</v>
      </c>
      <c r="B522" s="797"/>
      <c r="C522" s="797"/>
      <c r="D522" s="797"/>
      <c r="E522" s="797"/>
      <c r="F522" s="797"/>
      <c r="G522" s="797"/>
      <c r="H522" s="797"/>
      <c r="I522" s="797"/>
      <c r="J522" s="797"/>
      <c r="K522" s="797"/>
      <c r="L522" s="797"/>
      <c r="M522" s="797"/>
      <c r="N522" s="797"/>
      <c r="O522" s="797"/>
      <c r="P522" s="797"/>
      <c r="Q522" s="797"/>
      <c r="R522" s="797"/>
      <c r="S522" s="797"/>
      <c r="T522" s="797"/>
      <c r="U522" s="797"/>
      <c r="V522" s="797"/>
      <c r="W522" s="797"/>
      <c r="X522" s="797"/>
      <c r="Y522" s="797"/>
      <c r="Z522" s="797"/>
      <c r="AA522" s="777"/>
      <c r="AB522" s="777"/>
      <c r="AC522" s="777"/>
    </row>
    <row r="523" spans="1:68" ht="27" customHeight="1" x14ac:dyDescent="0.25">
      <c r="A523" s="54" t="s">
        <v>831</v>
      </c>
      <c r="B523" s="54" t="s">
        <v>832</v>
      </c>
      <c r="C523" s="31">
        <v>4301031403</v>
      </c>
      <c r="D523" s="788">
        <v>4680115886094</v>
      </c>
      <c r="E523" s="789"/>
      <c r="F523" s="780">
        <v>0.9</v>
      </c>
      <c r="G523" s="32">
        <v>6</v>
      </c>
      <c r="H523" s="780">
        <v>5.4</v>
      </c>
      <c r="I523" s="780">
        <v>5.61</v>
      </c>
      <c r="J523" s="32">
        <v>132</v>
      </c>
      <c r="K523" s="32" t="s">
        <v>76</v>
      </c>
      <c r="L523" s="32"/>
      <c r="M523" s="33" t="s">
        <v>124</v>
      </c>
      <c r="N523" s="33"/>
      <c r="O523" s="32">
        <v>50</v>
      </c>
      <c r="P523" s="926" t="s">
        <v>833</v>
      </c>
      <c r="Q523" s="786"/>
      <c r="R523" s="786"/>
      <c r="S523" s="786"/>
      <c r="T523" s="787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834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customHeight="1" x14ac:dyDescent="0.25">
      <c r="A524" s="54" t="s">
        <v>831</v>
      </c>
      <c r="B524" s="54" t="s">
        <v>835</v>
      </c>
      <c r="C524" s="31">
        <v>4301031324</v>
      </c>
      <c r="D524" s="788">
        <v>4607091389739</v>
      </c>
      <c r="E524" s="789"/>
      <c r="F524" s="780">
        <v>0.7</v>
      </c>
      <c r="G524" s="32">
        <v>6</v>
      </c>
      <c r="H524" s="780">
        <v>4.2</v>
      </c>
      <c r="I524" s="780">
        <v>4.43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50</v>
      </c>
      <c r="P524" s="96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6"/>
      <c r="R524" s="786"/>
      <c r="S524" s="786"/>
      <c r="T524" s="787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IFERROR(IF(Y524=0,"",ROUNDUP(Y524/H524,0)*0.00753),"")</f>
        <v/>
      </c>
      <c r="AA524" s="56"/>
      <c r="AB524" s="57"/>
      <c r="AC524" s="617" t="s">
        <v>834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4301031363</v>
      </c>
      <c r="D525" s="788">
        <v>4607091389425</v>
      </c>
      <c r="E525" s="789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839</v>
      </c>
      <c r="B526" s="54" t="s">
        <v>840</v>
      </c>
      <c r="C526" s="31">
        <v>4301031373</v>
      </c>
      <c r="D526" s="788">
        <v>4680115880771</v>
      </c>
      <c r="E526" s="789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9" t="s">
        <v>841</v>
      </c>
      <c r="Q526" s="786"/>
      <c r="R526" s="786"/>
      <c r="S526" s="786"/>
      <c r="T526" s="787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842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839</v>
      </c>
      <c r="B527" s="54" t="s">
        <v>843</v>
      </c>
      <c r="C527" s="31">
        <v>4301031334</v>
      </c>
      <c r="D527" s="788">
        <v>4680115880771</v>
      </c>
      <c r="E527" s="789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6"/>
      <c r="R527" s="786"/>
      <c r="S527" s="786"/>
      <c r="T527" s="787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8">
        <v>4607091389500</v>
      </c>
      <c r="E528" s="789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81">
        <v>14.7</v>
      </c>
      <c r="Y528" s="782">
        <f t="shared" si="98"/>
        <v>14.700000000000001</v>
      </c>
      <c r="Z528" s="36">
        <f>IFERROR(IF(Y528=0,"",ROUNDUP(Y528/H528,0)*0.00502),"")</f>
        <v>3.5140000000000005E-2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 t="shared" si="99"/>
        <v>15.61</v>
      </c>
      <c r="BN528" s="64">
        <f t="shared" si="100"/>
        <v>15.61</v>
      </c>
      <c r="BO528" s="64">
        <f t="shared" si="101"/>
        <v>2.9914529914529912E-2</v>
      </c>
      <c r="BP528" s="64">
        <f t="shared" si="102"/>
        <v>2.9914529914529919E-2</v>
      </c>
    </row>
    <row r="529" spans="1:68" ht="27" customHeight="1" x14ac:dyDescent="0.25">
      <c r="A529" s="54" t="s">
        <v>844</v>
      </c>
      <c r="B529" s="54" t="s">
        <v>846</v>
      </c>
      <c r="C529" s="31">
        <v>4301031327</v>
      </c>
      <c r="D529" s="788">
        <v>4607091389500</v>
      </c>
      <c r="E529" s="789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8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9"/>
      <c r="P530" s="799" t="s">
        <v>71</v>
      </c>
      <c r="Q530" s="800"/>
      <c r="R530" s="800"/>
      <c r="S530" s="800"/>
      <c r="T530" s="800"/>
      <c r="U530" s="800"/>
      <c r="V530" s="801"/>
      <c r="W530" s="37" t="s">
        <v>72</v>
      </c>
      <c r="X530" s="783">
        <f>IFERROR(X523/H523,"0")+IFERROR(X524/H524,"0")+IFERROR(X525/H525,"0")+IFERROR(X526/H526,"0")+IFERROR(X527/H527,"0")+IFERROR(X528/H528,"0")+IFERROR(X529/H529,"0")</f>
        <v>6.9999999999999991</v>
      </c>
      <c r="Y530" s="783">
        <f>IFERROR(Y523/H523,"0")+IFERROR(Y524/H524,"0")+IFERROR(Y525/H525,"0")+IFERROR(Y526/H526,"0")+IFERROR(Y527/H527,"0")+IFERROR(Y528/H528,"0")+IFERROR(Y529/H529,"0")</f>
        <v>7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3.5140000000000005E-2</v>
      </c>
      <c r="AA530" s="784"/>
      <c r="AB530" s="784"/>
      <c r="AC530" s="784"/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09"/>
      <c r="P531" s="799" t="s">
        <v>71</v>
      </c>
      <c r="Q531" s="800"/>
      <c r="R531" s="800"/>
      <c r="S531" s="800"/>
      <c r="T531" s="800"/>
      <c r="U531" s="800"/>
      <c r="V531" s="801"/>
      <c r="W531" s="37" t="s">
        <v>69</v>
      </c>
      <c r="X531" s="783">
        <f>IFERROR(SUM(X523:X529),"0")</f>
        <v>14.7</v>
      </c>
      <c r="Y531" s="783">
        <f>IFERROR(SUM(Y523:Y529),"0")</f>
        <v>14.700000000000001</v>
      </c>
      <c r="Z531" s="37"/>
      <c r="AA531" s="784"/>
      <c r="AB531" s="784"/>
      <c r="AC531" s="784"/>
    </row>
    <row r="532" spans="1:68" ht="14.25" customHeight="1" x14ac:dyDescent="0.25">
      <c r="A532" s="796" t="s">
        <v>107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8">
        <v>4680115884359</v>
      </c>
      <c r="E533" s="789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8"/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809"/>
      <c r="P534" s="799" t="s">
        <v>71</v>
      </c>
      <c r="Q534" s="800"/>
      <c r="R534" s="800"/>
      <c r="S534" s="800"/>
      <c r="T534" s="800"/>
      <c r="U534" s="800"/>
      <c r="V534" s="801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809"/>
      <c r="P535" s="799" t="s">
        <v>71</v>
      </c>
      <c r="Q535" s="800"/>
      <c r="R535" s="800"/>
      <c r="S535" s="800"/>
      <c r="T535" s="800"/>
      <c r="U535" s="800"/>
      <c r="V535" s="801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customHeight="1" x14ac:dyDescent="0.25">
      <c r="A536" s="796" t="s">
        <v>849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8">
        <v>4680115884564</v>
      </c>
      <c r="E537" s="789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8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81">
        <v>0</v>
      </c>
      <c r="Y537" s="782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8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9"/>
      <c r="P538" s="799" t="s">
        <v>71</v>
      </c>
      <c r="Q538" s="800"/>
      <c r="R538" s="800"/>
      <c r="S538" s="800"/>
      <c r="T538" s="800"/>
      <c r="U538" s="800"/>
      <c r="V538" s="801"/>
      <c r="W538" s="37" t="s">
        <v>72</v>
      </c>
      <c r="X538" s="783">
        <f>IFERROR(X537/H537,"0")</f>
        <v>0</v>
      </c>
      <c r="Y538" s="783">
        <f>IFERROR(Y537/H537,"0")</f>
        <v>0</v>
      </c>
      <c r="Z538" s="783">
        <f>IFERROR(IF(Z537="",0,Z537),"0")</f>
        <v>0</v>
      </c>
      <c r="AA538" s="784"/>
      <c r="AB538" s="784"/>
      <c r="AC538" s="784"/>
    </row>
    <row r="539" spans="1:68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9"/>
      <c r="P539" s="799" t="s">
        <v>71</v>
      </c>
      <c r="Q539" s="800"/>
      <c r="R539" s="800"/>
      <c r="S539" s="800"/>
      <c r="T539" s="800"/>
      <c r="U539" s="800"/>
      <c r="V539" s="801"/>
      <c r="W539" s="37" t="s">
        <v>69</v>
      </c>
      <c r="X539" s="783">
        <f>IFERROR(SUM(X537:X537),"0")</f>
        <v>0</v>
      </c>
      <c r="Y539" s="783">
        <f>IFERROR(SUM(Y537:Y537),"0")</f>
        <v>0</v>
      </c>
      <c r="Z539" s="37"/>
      <c r="AA539" s="784"/>
      <c r="AB539" s="784"/>
      <c r="AC539" s="784"/>
    </row>
    <row r="540" spans="1:68" ht="16.5" customHeight="1" x14ac:dyDescent="0.25">
      <c r="A540" s="872" t="s">
        <v>853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6"/>
      <c r="AB540" s="776"/>
      <c r="AC540" s="776"/>
    </row>
    <row r="541" spans="1:68" ht="14.25" customHeight="1" x14ac:dyDescent="0.25">
      <c r="A541" s="796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8">
        <v>4680115885189</v>
      </c>
      <c r="E542" s="789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81">
        <v>0</v>
      </c>
      <c r="Y542" s="782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8">
        <v>4680115885172</v>
      </c>
      <c r="E543" s="789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81">
        <v>0</v>
      </c>
      <c r="Y543" s="782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8">
        <v>4680115885110</v>
      </c>
      <c r="E544" s="789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8">
        <v>4680115885219</v>
      </c>
      <c r="E545" s="789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81">
        <v>0</v>
      </c>
      <c r="Y545" s="782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809"/>
      <c r="P546" s="799" t="s">
        <v>71</v>
      </c>
      <c r="Q546" s="800"/>
      <c r="R546" s="800"/>
      <c r="S546" s="800"/>
      <c r="T546" s="800"/>
      <c r="U546" s="800"/>
      <c r="V546" s="801"/>
      <c r="W546" s="37" t="s">
        <v>72</v>
      </c>
      <c r="X546" s="783">
        <f>IFERROR(X542/H542,"0")+IFERROR(X543/H543,"0")+IFERROR(X544/H544,"0")+IFERROR(X545/H545,"0")</f>
        <v>0</v>
      </c>
      <c r="Y546" s="783">
        <f>IFERROR(Y542/H542,"0")+IFERROR(Y543/H543,"0")+IFERROR(Y544/H544,"0")+IFERROR(Y545/H545,"0")</f>
        <v>0</v>
      </c>
      <c r="Z546" s="783">
        <f>IFERROR(IF(Z542="",0,Z542),"0")+IFERROR(IF(Z543="",0,Z543),"0")+IFERROR(IF(Z544="",0,Z544),"0")+IFERROR(IF(Z545="",0,Z545),"0")</f>
        <v>0</v>
      </c>
      <c r="AA546" s="784"/>
      <c r="AB546" s="784"/>
      <c r="AC546" s="784"/>
    </row>
    <row r="547" spans="1:68" x14ac:dyDescent="0.2">
      <c r="A547" s="797"/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809"/>
      <c r="P547" s="799" t="s">
        <v>71</v>
      </c>
      <c r="Q547" s="800"/>
      <c r="R547" s="800"/>
      <c r="S547" s="800"/>
      <c r="T547" s="800"/>
      <c r="U547" s="800"/>
      <c r="V547" s="801"/>
      <c r="W547" s="37" t="s">
        <v>69</v>
      </c>
      <c r="X547" s="783">
        <f>IFERROR(SUM(X542:X545),"0")</f>
        <v>0</v>
      </c>
      <c r="Y547" s="783">
        <f>IFERROR(SUM(Y542:Y545),"0")</f>
        <v>0</v>
      </c>
      <c r="Z547" s="37"/>
      <c r="AA547" s="784"/>
      <c r="AB547" s="784"/>
      <c r="AC547" s="784"/>
    </row>
    <row r="548" spans="1:68" ht="16.5" customHeight="1" x14ac:dyDescent="0.25">
      <c r="A548" s="872" t="s">
        <v>865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6"/>
      <c r="AB548" s="776"/>
      <c r="AC548" s="776"/>
    </row>
    <row r="549" spans="1:68" ht="14.25" customHeight="1" x14ac:dyDescent="0.25">
      <c r="A549" s="796" t="s">
        <v>64</v>
      </c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7"/>
      <c r="P549" s="797"/>
      <c r="Q549" s="797"/>
      <c r="R549" s="797"/>
      <c r="S549" s="797"/>
      <c r="T549" s="797"/>
      <c r="U549" s="797"/>
      <c r="V549" s="797"/>
      <c r="W549" s="797"/>
      <c r="X549" s="797"/>
      <c r="Y549" s="797"/>
      <c r="Z549" s="797"/>
      <c r="AA549" s="777"/>
      <c r="AB549" s="777"/>
      <c r="AC549" s="777"/>
    </row>
    <row r="550" spans="1:68" ht="27" customHeight="1" x14ac:dyDescent="0.25">
      <c r="A550" s="54" t="s">
        <v>866</v>
      </c>
      <c r="B550" s="54" t="s">
        <v>867</v>
      </c>
      <c r="C550" s="31">
        <v>4301031261</v>
      </c>
      <c r="D550" s="788">
        <v>4680115885103</v>
      </c>
      <c r="E550" s="789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8"/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809"/>
      <c r="P551" s="799" t="s">
        <v>71</v>
      </c>
      <c r="Q551" s="800"/>
      <c r="R551" s="800"/>
      <c r="S551" s="800"/>
      <c r="T551" s="800"/>
      <c r="U551" s="800"/>
      <c r="V551" s="801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x14ac:dyDescent="0.2">
      <c r="A552" s="797"/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809"/>
      <c r="P552" s="799" t="s">
        <v>71</v>
      </c>
      <c r="Q552" s="800"/>
      <c r="R552" s="800"/>
      <c r="S552" s="800"/>
      <c r="T552" s="800"/>
      <c r="U552" s="800"/>
      <c r="V552" s="801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customHeight="1" x14ac:dyDescent="0.2">
      <c r="A553" s="885" t="s">
        <v>869</v>
      </c>
      <c r="B553" s="886"/>
      <c r="C553" s="886"/>
      <c r="D553" s="886"/>
      <c r="E553" s="886"/>
      <c r="F553" s="886"/>
      <c r="G553" s="886"/>
      <c r="H553" s="886"/>
      <c r="I553" s="886"/>
      <c r="J553" s="886"/>
      <c r="K553" s="886"/>
      <c r="L553" s="886"/>
      <c r="M553" s="886"/>
      <c r="N553" s="886"/>
      <c r="O553" s="886"/>
      <c r="P553" s="886"/>
      <c r="Q553" s="886"/>
      <c r="R553" s="886"/>
      <c r="S553" s="886"/>
      <c r="T553" s="886"/>
      <c r="U553" s="886"/>
      <c r="V553" s="886"/>
      <c r="W553" s="886"/>
      <c r="X553" s="886"/>
      <c r="Y553" s="886"/>
      <c r="Z553" s="886"/>
      <c r="AA553" s="48"/>
      <c r="AB553" s="48"/>
      <c r="AC553" s="48"/>
    </row>
    <row r="554" spans="1:68" ht="16.5" customHeight="1" x14ac:dyDescent="0.25">
      <c r="A554" s="872" t="s">
        <v>869</v>
      </c>
      <c r="B554" s="797"/>
      <c r="C554" s="797"/>
      <c r="D554" s="797"/>
      <c r="E554" s="797"/>
      <c r="F554" s="797"/>
      <c r="G554" s="797"/>
      <c r="H554" s="797"/>
      <c r="I554" s="797"/>
      <c r="J554" s="797"/>
      <c r="K554" s="797"/>
      <c r="L554" s="797"/>
      <c r="M554" s="797"/>
      <c r="N554" s="797"/>
      <c r="O554" s="797"/>
      <c r="P554" s="797"/>
      <c r="Q554" s="797"/>
      <c r="R554" s="797"/>
      <c r="S554" s="797"/>
      <c r="T554" s="797"/>
      <c r="U554" s="797"/>
      <c r="V554" s="797"/>
      <c r="W554" s="797"/>
      <c r="X554" s="797"/>
      <c r="Y554" s="797"/>
      <c r="Z554" s="797"/>
      <c r="AA554" s="776"/>
      <c r="AB554" s="776"/>
      <c r="AC554" s="776"/>
    </row>
    <row r="555" spans="1:68" ht="14.25" customHeight="1" x14ac:dyDescent="0.25">
      <c r="A555" s="796" t="s">
        <v>118</v>
      </c>
      <c r="B555" s="797"/>
      <c r="C555" s="797"/>
      <c r="D555" s="797"/>
      <c r="E555" s="797"/>
      <c r="F555" s="797"/>
      <c r="G555" s="797"/>
      <c r="H555" s="797"/>
      <c r="I555" s="797"/>
      <c r="J555" s="797"/>
      <c r="K555" s="797"/>
      <c r="L555" s="797"/>
      <c r="M555" s="797"/>
      <c r="N555" s="797"/>
      <c r="O555" s="797"/>
      <c r="P555" s="797"/>
      <c r="Q555" s="797"/>
      <c r="R555" s="797"/>
      <c r="S555" s="797"/>
      <c r="T555" s="797"/>
      <c r="U555" s="797"/>
      <c r="V555" s="797"/>
      <c r="W555" s="797"/>
      <c r="X555" s="797"/>
      <c r="Y555" s="797"/>
      <c r="Z555" s="797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8">
        <v>4607091389067</v>
      </c>
      <c r="E556" s="789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81">
        <v>0</v>
      </c>
      <c r="Y556" s="782">
        <f t="shared" ref="Y556:Y566" si="103">IFERROR(IF(X556="",0,CEILING((X556/$H556),1)*$H556),"")</f>
        <v>0</v>
      </c>
      <c r="Z556" s="36" t="str">
        <f t="shared" ref="Z556:Z561" si="104">IFERROR(IF(Y556=0,"",ROUNDUP(Y556/H556,0)*0.01196),"")</f>
        <v/>
      </c>
      <c r="AA556" s="56"/>
      <c r="AB556" s="57"/>
      <c r="AC556" s="643" t="s">
        <v>122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0</v>
      </c>
      <c r="BN556" s="64">
        <f t="shared" ref="BN556:BN566" si="106">IFERROR(Y556*I556/H556,"0")</f>
        <v>0</v>
      </c>
      <c r="BO556" s="64">
        <f t="shared" ref="BO556:BO566" si="107">IFERROR(1/J556*(X556/H556),"0")</f>
        <v>0</v>
      </c>
      <c r="BP556" s="64">
        <f t="shared" ref="BP556:BP566" si="108">IFERROR(1/J556*(Y556/H556),"0")</f>
        <v>0</v>
      </c>
    </row>
    <row r="557" spans="1:68" ht="27" customHeight="1" x14ac:dyDescent="0.25">
      <c r="A557" s="54" t="s">
        <v>872</v>
      </c>
      <c r="B557" s="54" t="s">
        <v>873</v>
      </c>
      <c r="C557" s="31">
        <v>4301011961</v>
      </c>
      <c r="D557" s="788">
        <v>4680115885271</v>
      </c>
      <c r="E557" s="789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875</v>
      </c>
      <c r="B558" s="54" t="s">
        <v>876</v>
      </c>
      <c r="C558" s="31">
        <v>4301011774</v>
      </c>
      <c r="D558" s="788">
        <v>4680115884502</v>
      </c>
      <c r="E558" s="789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124</v>
      </c>
      <c r="N558" s="33"/>
      <c r="O558" s="32">
        <v>60</v>
      </c>
      <c r="P558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8">
        <v>4607091389104</v>
      </c>
      <c r="E559" s="789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124</v>
      </c>
      <c r="N559" s="33"/>
      <c r="O559" s="32">
        <v>60</v>
      </c>
      <c r="P559" s="10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81">
        <v>0</v>
      </c>
      <c r="Y559" s="782">
        <f t="shared" si="103"/>
        <v>0</v>
      </c>
      <c r="Z559" s="36" t="str">
        <f t="shared" si="104"/>
        <v/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16.5" customHeight="1" x14ac:dyDescent="0.25">
      <c r="A560" s="54" t="s">
        <v>881</v>
      </c>
      <c r="B560" s="54" t="s">
        <v>882</v>
      </c>
      <c r="C560" s="31">
        <v>4301011799</v>
      </c>
      <c r="D560" s="788">
        <v>4680115884519</v>
      </c>
      <c r="E560" s="789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80</v>
      </c>
      <c r="N560" s="33"/>
      <c r="O560" s="32">
        <v>60</v>
      </c>
      <c r="P560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8">
        <v>4680115885226</v>
      </c>
      <c r="E561" s="789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80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81">
        <v>0</v>
      </c>
      <c r="Y561" s="782">
        <f t="shared" si="103"/>
        <v>0</v>
      </c>
      <c r="Z561" s="36" t="str">
        <f t="shared" si="104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4301012035</v>
      </c>
      <c r="D562" s="788">
        <v>4680115880603</v>
      </c>
      <c r="E562" s="789"/>
      <c r="F562" s="780">
        <v>0.6</v>
      </c>
      <c r="G562" s="32">
        <v>8</v>
      </c>
      <c r="H562" s="780">
        <v>4.8</v>
      </c>
      <c r="I562" s="780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81">
        <v>0</v>
      </c>
      <c r="Y562" s="782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887</v>
      </c>
      <c r="B563" s="54" t="s">
        <v>889</v>
      </c>
      <c r="C563" s="31">
        <v>4301011778</v>
      </c>
      <c r="D563" s="788">
        <v>4680115880603</v>
      </c>
      <c r="E563" s="789"/>
      <c r="F563" s="780">
        <v>0.6</v>
      </c>
      <c r="G563" s="32">
        <v>6</v>
      </c>
      <c r="H563" s="780">
        <v>3.6</v>
      </c>
      <c r="I563" s="780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890</v>
      </c>
      <c r="B564" s="54" t="s">
        <v>891</v>
      </c>
      <c r="C564" s="31">
        <v>4301012036</v>
      </c>
      <c r="D564" s="788">
        <v>4680115882782</v>
      </c>
      <c r="E564" s="789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4301012034</v>
      </c>
      <c r="D565" s="788">
        <v>4607091389982</v>
      </c>
      <c r="E565" s="789"/>
      <c r="F565" s="780">
        <v>0.6</v>
      </c>
      <c r="G565" s="32">
        <v>8</v>
      </c>
      <c r="H565" s="780">
        <v>4.8</v>
      </c>
      <c r="I565" s="780">
        <v>6.96</v>
      </c>
      <c r="J565" s="32">
        <v>120</v>
      </c>
      <c r="K565" s="32" t="s">
        <v>76</v>
      </c>
      <c r="L565" s="32"/>
      <c r="M565" s="33" t="s">
        <v>124</v>
      </c>
      <c r="N565" s="33"/>
      <c r="O565" s="32">
        <v>60</v>
      </c>
      <c r="P565" s="8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81">
        <v>0</v>
      </c>
      <c r="Y565" s="782">
        <f t="shared" si="103"/>
        <v>0</v>
      </c>
      <c r="Z565" s="36" t="str">
        <f>IFERROR(IF(Y565=0,"",ROUNDUP(Y565/H565,0)*0.00937),"")</f>
        <v/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892</v>
      </c>
      <c r="B566" s="54" t="s">
        <v>894</v>
      </c>
      <c r="C566" s="31">
        <v>4301011784</v>
      </c>
      <c r="D566" s="788">
        <v>4607091389982</v>
      </c>
      <c r="E566" s="789"/>
      <c r="F566" s="780">
        <v>0.6</v>
      </c>
      <c r="G566" s="32">
        <v>6</v>
      </c>
      <c r="H566" s="780">
        <v>3.6</v>
      </c>
      <c r="I566" s="780">
        <v>3.81</v>
      </c>
      <c r="J566" s="32">
        <v>132</v>
      </c>
      <c r="K566" s="32" t="s">
        <v>76</v>
      </c>
      <c r="L566" s="32"/>
      <c r="M566" s="33" t="s">
        <v>124</v>
      </c>
      <c r="N566" s="33"/>
      <c r="O566" s="32">
        <v>60</v>
      </c>
      <c r="P566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IFERROR(IF(Y566=0,"",ROUNDUP(Y566/H566,0)*0.00902),"")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8"/>
      <c r="B567" s="797"/>
      <c r="C567" s="797"/>
      <c r="D567" s="797"/>
      <c r="E567" s="797"/>
      <c r="F567" s="797"/>
      <c r="G567" s="797"/>
      <c r="H567" s="797"/>
      <c r="I567" s="797"/>
      <c r="J567" s="797"/>
      <c r="K567" s="797"/>
      <c r="L567" s="797"/>
      <c r="M567" s="797"/>
      <c r="N567" s="797"/>
      <c r="O567" s="809"/>
      <c r="P567" s="799" t="s">
        <v>71</v>
      </c>
      <c r="Q567" s="800"/>
      <c r="R567" s="800"/>
      <c r="S567" s="800"/>
      <c r="T567" s="800"/>
      <c r="U567" s="800"/>
      <c r="V567" s="801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4"/>
      <c r="AB567" s="784"/>
      <c r="AC567" s="784"/>
    </row>
    <row r="568" spans="1:68" x14ac:dyDescent="0.2">
      <c r="A568" s="797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09"/>
      <c r="P568" s="799" t="s">
        <v>71</v>
      </c>
      <c r="Q568" s="800"/>
      <c r="R568" s="800"/>
      <c r="S568" s="800"/>
      <c r="T568" s="800"/>
      <c r="U568" s="800"/>
      <c r="V568" s="801"/>
      <c r="W568" s="37" t="s">
        <v>69</v>
      </c>
      <c r="X568" s="783">
        <f>IFERROR(SUM(X556:X566),"0")</f>
        <v>0</v>
      </c>
      <c r="Y568" s="783">
        <f>IFERROR(SUM(Y556:Y566),"0")</f>
        <v>0</v>
      </c>
      <c r="Z568" s="37"/>
      <c r="AA568" s="784"/>
      <c r="AB568" s="784"/>
      <c r="AC568" s="784"/>
    </row>
    <row r="569" spans="1:68" ht="14.25" customHeight="1" x14ac:dyDescent="0.25">
      <c r="A569" s="796" t="s">
        <v>175</v>
      </c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797"/>
      <c r="P569" s="797"/>
      <c r="Q569" s="797"/>
      <c r="R569" s="797"/>
      <c r="S569" s="797"/>
      <c r="T569" s="797"/>
      <c r="U569" s="797"/>
      <c r="V569" s="797"/>
      <c r="W569" s="797"/>
      <c r="X569" s="797"/>
      <c r="Y569" s="797"/>
      <c r="Z569" s="797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8">
        <v>4607091388930</v>
      </c>
      <c r="E570" s="789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124</v>
      </c>
      <c r="N570" s="33"/>
      <c r="O570" s="32">
        <v>55</v>
      </c>
      <c r="P570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81">
        <v>0</v>
      </c>
      <c r="Y570" s="782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898</v>
      </c>
      <c r="B571" s="54" t="s">
        <v>899</v>
      </c>
      <c r="C571" s="31">
        <v>4301020364</v>
      </c>
      <c r="D571" s="788">
        <v>4680115880054</v>
      </c>
      <c r="E571" s="789"/>
      <c r="F571" s="780">
        <v>0.6</v>
      </c>
      <c r="G571" s="32">
        <v>8</v>
      </c>
      <c r="H571" s="780">
        <v>4.8</v>
      </c>
      <c r="I571" s="780">
        <v>6.96</v>
      </c>
      <c r="J571" s="32">
        <v>120</v>
      </c>
      <c r="K571" s="32" t="s">
        <v>76</v>
      </c>
      <c r="L571" s="32"/>
      <c r="M571" s="33" t="s">
        <v>124</v>
      </c>
      <c r="N571" s="33"/>
      <c r="O571" s="32">
        <v>55</v>
      </c>
      <c r="P571" s="8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898</v>
      </c>
      <c r="B572" s="54" t="s">
        <v>900</v>
      </c>
      <c r="C572" s="31">
        <v>4301020206</v>
      </c>
      <c r="D572" s="788">
        <v>4680115880054</v>
      </c>
      <c r="E572" s="789"/>
      <c r="F572" s="780">
        <v>0.6</v>
      </c>
      <c r="G572" s="32">
        <v>6</v>
      </c>
      <c r="H572" s="780">
        <v>3.6</v>
      </c>
      <c r="I572" s="780">
        <v>3.81</v>
      </c>
      <c r="J572" s="32">
        <v>132</v>
      </c>
      <c r="K572" s="32" t="s">
        <v>76</v>
      </c>
      <c r="L572" s="32"/>
      <c r="M572" s="33" t="s">
        <v>124</v>
      </c>
      <c r="N572" s="33"/>
      <c r="O572" s="32">
        <v>55</v>
      </c>
      <c r="P572" s="8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8"/>
      <c r="B573" s="797"/>
      <c r="C573" s="797"/>
      <c r="D573" s="797"/>
      <c r="E573" s="797"/>
      <c r="F573" s="797"/>
      <c r="G573" s="797"/>
      <c r="H573" s="797"/>
      <c r="I573" s="797"/>
      <c r="J573" s="797"/>
      <c r="K573" s="797"/>
      <c r="L573" s="797"/>
      <c r="M573" s="797"/>
      <c r="N573" s="797"/>
      <c r="O573" s="809"/>
      <c r="P573" s="799" t="s">
        <v>71</v>
      </c>
      <c r="Q573" s="800"/>
      <c r="R573" s="800"/>
      <c r="S573" s="800"/>
      <c r="T573" s="800"/>
      <c r="U573" s="800"/>
      <c r="V573" s="801"/>
      <c r="W573" s="37" t="s">
        <v>72</v>
      </c>
      <c r="X573" s="783">
        <f>IFERROR(X570/H570,"0")+IFERROR(X571/H571,"0")+IFERROR(X572/H572,"0")</f>
        <v>0</v>
      </c>
      <c r="Y573" s="783">
        <f>IFERROR(Y570/H570,"0")+IFERROR(Y571/H571,"0")+IFERROR(Y572/H572,"0")</f>
        <v>0</v>
      </c>
      <c r="Z573" s="783">
        <f>IFERROR(IF(Z570="",0,Z570),"0")+IFERROR(IF(Z571="",0,Z571),"0")+IFERROR(IF(Z572="",0,Z572),"0")</f>
        <v>0</v>
      </c>
      <c r="AA573" s="784"/>
      <c r="AB573" s="784"/>
      <c r="AC573" s="784"/>
    </row>
    <row r="574" spans="1:68" x14ac:dyDescent="0.2">
      <c r="A574" s="797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09"/>
      <c r="P574" s="799" t="s">
        <v>71</v>
      </c>
      <c r="Q574" s="800"/>
      <c r="R574" s="800"/>
      <c r="S574" s="800"/>
      <c r="T574" s="800"/>
      <c r="U574" s="800"/>
      <c r="V574" s="801"/>
      <c r="W574" s="37" t="s">
        <v>69</v>
      </c>
      <c r="X574" s="783">
        <f>IFERROR(SUM(X570:X572),"0")</f>
        <v>0</v>
      </c>
      <c r="Y574" s="783">
        <f>IFERROR(SUM(Y570:Y572),"0")</f>
        <v>0</v>
      </c>
      <c r="Z574" s="37"/>
      <c r="AA574" s="784"/>
      <c r="AB574" s="784"/>
      <c r="AC574" s="784"/>
    </row>
    <row r="575" spans="1:68" ht="14.25" customHeight="1" x14ac:dyDescent="0.25">
      <c r="A575" s="796" t="s">
        <v>64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8">
        <v>4680115883116</v>
      </c>
      <c r="E576" s="789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124</v>
      </c>
      <c r="N576" s="33"/>
      <c r="O576" s="32">
        <v>60</v>
      </c>
      <c r="P576" s="11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81">
        <v>0</v>
      </c>
      <c r="Y576" s="782">
        <f t="shared" ref="Y576:Y584" si="109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0</v>
      </c>
      <c r="BN576" s="64">
        <f t="shared" ref="BN576:BN584" si="111">IFERROR(Y576*I576/H576,"0")</f>
        <v>0</v>
      </c>
      <c r="BO576" s="64">
        <f t="shared" ref="BO576:BO584" si="112">IFERROR(1/J576*(X576/H576),"0")</f>
        <v>0</v>
      </c>
      <c r="BP576" s="64">
        <f t="shared" ref="BP576:BP584" si="113">IFERROR(1/J576*(Y576/H576),"0")</f>
        <v>0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8">
        <v>4680115883093</v>
      </c>
      <c r="E577" s="789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81">
        <v>0</v>
      </c>
      <c r="Y577" s="782">
        <f t="shared" si="109"/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8">
        <v>4680115883109</v>
      </c>
      <c r="E578" s="789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4301031383</v>
      </c>
      <c r="D579" s="788">
        <v>4680115882072</v>
      </c>
      <c r="E579" s="789"/>
      <c r="F579" s="780">
        <v>0.6</v>
      </c>
      <c r="G579" s="32">
        <v>8</v>
      </c>
      <c r="H579" s="780">
        <v>4.8</v>
      </c>
      <c r="I579" s="780">
        <v>6.96</v>
      </c>
      <c r="J579" s="32">
        <v>120</v>
      </c>
      <c r="K579" s="32" t="s">
        <v>76</v>
      </c>
      <c r="L579" s="32"/>
      <c r="M579" s="33" t="s">
        <v>124</v>
      </c>
      <c r="N579" s="33"/>
      <c r="O579" s="32">
        <v>60</v>
      </c>
      <c r="P579" s="11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81">
        <v>0</v>
      </c>
      <c r="Y579" s="782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910</v>
      </c>
      <c r="B580" s="54" t="s">
        <v>913</v>
      </c>
      <c r="C580" s="31">
        <v>4301031249</v>
      </c>
      <c r="D580" s="788">
        <v>4680115882072</v>
      </c>
      <c r="E580" s="789"/>
      <c r="F580" s="780">
        <v>0.6</v>
      </c>
      <c r="G580" s="32">
        <v>6</v>
      </c>
      <c r="H580" s="780">
        <v>3.6</v>
      </c>
      <c r="I580" s="780">
        <v>3.81</v>
      </c>
      <c r="J580" s="32">
        <v>132</v>
      </c>
      <c r="K580" s="32" t="s">
        <v>76</v>
      </c>
      <c r="L580" s="32"/>
      <c r="M580" s="33" t="s">
        <v>124</v>
      </c>
      <c r="N580" s="33"/>
      <c r="O580" s="32">
        <v>60</v>
      </c>
      <c r="P580" s="111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4301031385</v>
      </c>
      <c r="D581" s="788">
        <v>4680115882102</v>
      </c>
      <c r="E581" s="789"/>
      <c r="F581" s="780">
        <v>0.6</v>
      </c>
      <c r="G581" s="32">
        <v>8</v>
      </c>
      <c r="H581" s="780">
        <v>4.8</v>
      </c>
      <c r="I581" s="780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6"/>
      <c r="R581" s="786"/>
      <c r="S581" s="786"/>
      <c r="T581" s="787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914</v>
      </c>
      <c r="B582" s="54" t="s">
        <v>917</v>
      </c>
      <c r="C582" s="31">
        <v>4301031251</v>
      </c>
      <c r="D582" s="788">
        <v>4680115882102</v>
      </c>
      <c r="E582" s="789"/>
      <c r="F582" s="780">
        <v>0.6</v>
      </c>
      <c r="G582" s="32">
        <v>6</v>
      </c>
      <c r="H582" s="780">
        <v>3.6</v>
      </c>
      <c r="I582" s="780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86"/>
      <c r="R582" s="786"/>
      <c r="S582" s="786"/>
      <c r="T582" s="787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906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4301031384</v>
      </c>
      <c r="D583" s="788">
        <v>4680115882096</v>
      </c>
      <c r="E583" s="789"/>
      <c r="F583" s="780">
        <v>0.6</v>
      </c>
      <c r="G583" s="32">
        <v>8</v>
      </c>
      <c r="H583" s="780">
        <v>4.8</v>
      </c>
      <c r="I583" s="780">
        <v>6.69</v>
      </c>
      <c r="J583" s="32">
        <v>120</v>
      </c>
      <c r="K583" s="32" t="s">
        <v>76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6"/>
      <c r="R583" s="786"/>
      <c r="S583" s="786"/>
      <c r="T583" s="787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918</v>
      </c>
      <c r="B584" s="54" t="s">
        <v>921</v>
      </c>
      <c r="C584" s="31">
        <v>4301031253</v>
      </c>
      <c r="D584" s="788">
        <v>4680115882096</v>
      </c>
      <c r="E584" s="789"/>
      <c r="F584" s="780">
        <v>0.6</v>
      </c>
      <c r="G584" s="32">
        <v>6</v>
      </c>
      <c r="H584" s="780">
        <v>3.6</v>
      </c>
      <c r="I584" s="780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86"/>
      <c r="R584" s="786"/>
      <c r="S584" s="786"/>
      <c r="T584" s="787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IFERROR(IF(Y584=0,"",ROUNDUP(Y584/H584,0)*0.00902),"")</f>
        <v/>
      </c>
      <c r="AA584" s="56"/>
      <c r="AB584" s="57"/>
      <c r="AC584" s="687" t="s">
        <v>909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809"/>
      <c r="P585" s="799" t="s">
        <v>71</v>
      </c>
      <c r="Q585" s="800"/>
      <c r="R585" s="800"/>
      <c r="S585" s="800"/>
      <c r="T585" s="800"/>
      <c r="U585" s="800"/>
      <c r="V585" s="801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0</v>
      </c>
      <c r="Y585" s="783">
        <f>IFERROR(Y576/H576,"0")+IFERROR(Y577/H577,"0")+IFERROR(Y578/H578,"0")+IFERROR(Y579/H579,"0")+IFERROR(Y580/H580,"0")+IFERROR(Y581/H581,"0")+IFERROR(Y582/H582,"0")+IFERROR(Y583/H583,"0")+IFERROR(Y584/H584,"0")</f>
        <v>0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4"/>
      <c r="AB585" s="784"/>
      <c r="AC585" s="784"/>
    </row>
    <row r="586" spans="1:68" x14ac:dyDescent="0.2">
      <c r="A586" s="797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9"/>
      <c r="P586" s="799" t="s">
        <v>71</v>
      </c>
      <c r="Q586" s="800"/>
      <c r="R586" s="800"/>
      <c r="S586" s="800"/>
      <c r="T586" s="800"/>
      <c r="U586" s="800"/>
      <c r="V586" s="801"/>
      <c r="W586" s="37" t="s">
        <v>69</v>
      </c>
      <c r="X586" s="783">
        <f>IFERROR(SUM(X576:X584),"0")</f>
        <v>0</v>
      </c>
      <c r="Y586" s="783">
        <f>IFERROR(SUM(Y576:Y584),"0")</f>
        <v>0</v>
      </c>
      <c r="Z586" s="37"/>
      <c r="AA586" s="784"/>
      <c r="AB586" s="784"/>
      <c r="AC586" s="784"/>
    </row>
    <row r="587" spans="1:68" ht="14.25" customHeight="1" x14ac:dyDescent="0.25">
      <c r="A587" s="796" t="s">
        <v>73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777"/>
      <c r="AB587" s="777"/>
      <c r="AC587" s="777"/>
    </row>
    <row r="588" spans="1:68" ht="27" customHeight="1" x14ac:dyDescent="0.25">
      <c r="A588" s="54" t="s">
        <v>922</v>
      </c>
      <c r="B588" s="54" t="s">
        <v>923</v>
      </c>
      <c r="C588" s="31">
        <v>4301051230</v>
      </c>
      <c r="D588" s="788">
        <v>4607091383409</v>
      </c>
      <c r="E588" s="789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1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925</v>
      </c>
      <c r="B589" s="54" t="s">
        <v>926</v>
      </c>
      <c r="C589" s="31">
        <v>4301051231</v>
      </c>
      <c r="D589" s="788">
        <v>4607091383416</v>
      </c>
      <c r="E589" s="789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928</v>
      </c>
      <c r="B590" s="54" t="s">
        <v>929</v>
      </c>
      <c r="C590" s="31">
        <v>4301051058</v>
      </c>
      <c r="D590" s="788">
        <v>4680115883536</v>
      </c>
      <c r="E590" s="789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8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09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9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customHeight="1" x14ac:dyDescent="0.25">
      <c r="A593" s="796" t="s">
        <v>217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7"/>
      <c r="AB593" s="777"/>
      <c r="AC593" s="777"/>
    </row>
    <row r="594" spans="1:68" ht="27" customHeight="1" x14ac:dyDescent="0.25">
      <c r="A594" s="54" t="s">
        <v>931</v>
      </c>
      <c r="B594" s="54" t="s">
        <v>932</v>
      </c>
      <c r="C594" s="31">
        <v>4301060363</v>
      </c>
      <c r="D594" s="788">
        <v>4680115885035</v>
      </c>
      <c r="E594" s="789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8">
        <v>4680115885936</v>
      </c>
      <c r="E595" s="789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995" t="s">
        <v>936</v>
      </c>
      <c r="Q595" s="786"/>
      <c r="R595" s="786"/>
      <c r="S595" s="786"/>
      <c r="T595" s="787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8"/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809"/>
      <c r="P596" s="799" t="s">
        <v>71</v>
      </c>
      <c r="Q596" s="800"/>
      <c r="R596" s="800"/>
      <c r="S596" s="800"/>
      <c r="T596" s="800"/>
      <c r="U596" s="800"/>
      <c r="V596" s="801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x14ac:dyDescent="0.2">
      <c r="A597" s="797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9"/>
      <c r="P597" s="799" t="s">
        <v>71</v>
      </c>
      <c r="Q597" s="800"/>
      <c r="R597" s="800"/>
      <c r="S597" s="800"/>
      <c r="T597" s="800"/>
      <c r="U597" s="800"/>
      <c r="V597" s="801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customHeight="1" x14ac:dyDescent="0.2">
      <c r="A598" s="885" t="s">
        <v>937</v>
      </c>
      <c r="B598" s="886"/>
      <c r="C598" s="886"/>
      <c r="D598" s="886"/>
      <c r="E598" s="886"/>
      <c r="F598" s="886"/>
      <c r="G598" s="886"/>
      <c r="H598" s="886"/>
      <c r="I598" s="886"/>
      <c r="J598" s="886"/>
      <c r="K598" s="886"/>
      <c r="L598" s="886"/>
      <c r="M598" s="886"/>
      <c r="N598" s="886"/>
      <c r="O598" s="886"/>
      <c r="P598" s="886"/>
      <c r="Q598" s="886"/>
      <c r="R598" s="886"/>
      <c r="S598" s="886"/>
      <c r="T598" s="886"/>
      <c r="U598" s="886"/>
      <c r="V598" s="886"/>
      <c r="W598" s="886"/>
      <c r="X598" s="886"/>
      <c r="Y598" s="886"/>
      <c r="Z598" s="886"/>
      <c r="AA598" s="48"/>
      <c r="AB598" s="48"/>
      <c r="AC598" s="48"/>
    </row>
    <row r="599" spans="1:68" ht="16.5" customHeight="1" x14ac:dyDescent="0.25">
      <c r="A599" s="872" t="s">
        <v>937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6"/>
      <c r="AB599" s="776"/>
      <c r="AC599" s="776"/>
    </row>
    <row r="600" spans="1:68" ht="14.25" customHeight="1" x14ac:dyDescent="0.25">
      <c r="A600" s="796" t="s">
        <v>64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77"/>
      <c r="AB600" s="777"/>
      <c r="AC600" s="777"/>
    </row>
    <row r="601" spans="1:68" ht="27" customHeight="1" x14ac:dyDescent="0.25">
      <c r="A601" s="54" t="s">
        <v>938</v>
      </c>
      <c r="B601" s="54" t="s">
        <v>939</v>
      </c>
      <c r="C601" s="31">
        <v>4301031309</v>
      </c>
      <c r="D601" s="788">
        <v>4680115885530</v>
      </c>
      <c r="E601" s="789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298</v>
      </c>
      <c r="N601" s="33"/>
      <c r="O601" s="32">
        <v>90</v>
      </c>
      <c r="P601" s="1175" t="s">
        <v>940</v>
      </c>
      <c r="Q601" s="786"/>
      <c r="R601" s="786"/>
      <c r="S601" s="786"/>
      <c r="T601" s="787"/>
      <c r="U601" s="34" t="s">
        <v>300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301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08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09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9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customHeight="1" x14ac:dyDescent="0.25">
      <c r="A604" s="796" t="s">
        <v>73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777"/>
      <c r="AB604" s="777"/>
      <c r="AC604" s="777"/>
    </row>
    <row r="605" spans="1:68" ht="16.5" customHeight="1" x14ac:dyDescent="0.25">
      <c r="A605" s="54" t="s">
        <v>942</v>
      </c>
      <c r="B605" s="54" t="s">
        <v>943</v>
      </c>
      <c r="C605" s="31">
        <v>4301051765</v>
      </c>
      <c r="D605" s="788">
        <v>4680115885547</v>
      </c>
      <c r="E605" s="789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298</v>
      </c>
      <c r="N605" s="33"/>
      <c r="O605" s="32">
        <v>45</v>
      </c>
      <c r="P605" s="1091" t="s">
        <v>944</v>
      </c>
      <c r="Q605" s="786"/>
      <c r="R605" s="786"/>
      <c r="S605" s="786"/>
      <c r="T605" s="787"/>
      <c r="U605" s="34" t="s">
        <v>300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301</v>
      </c>
      <c r="AC605" s="701" t="s">
        <v>302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808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809"/>
      <c r="P606" s="799" t="s">
        <v>71</v>
      </c>
      <c r="Q606" s="800"/>
      <c r="R606" s="800"/>
      <c r="S606" s="800"/>
      <c r="T606" s="800"/>
      <c r="U606" s="800"/>
      <c r="V606" s="801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x14ac:dyDescent="0.2">
      <c r="A607" s="797"/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809"/>
      <c r="P607" s="799" t="s">
        <v>71</v>
      </c>
      <c r="Q607" s="800"/>
      <c r="R607" s="800"/>
      <c r="S607" s="800"/>
      <c r="T607" s="800"/>
      <c r="U607" s="800"/>
      <c r="V607" s="801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customHeight="1" x14ac:dyDescent="0.2">
      <c r="A608" s="885" t="s">
        <v>945</v>
      </c>
      <c r="B608" s="886"/>
      <c r="C608" s="886"/>
      <c r="D608" s="886"/>
      <c r="E608" s="886"/>
      <c r="F608" s="886"/>
      <c r="G608" s="886"/>
      <c r="H608" s="886"/>
      <c r="I608" s="886"/>
      <c r="J608" s="886"/>
      <c r="K608" s="886"/>
      <c r="L608" s="886"/>
      <c r="M608" s="886"/>
      <c r="N608" s="886"/>
      <c r="O608" s="886"/>
      <c r="P608" s="886"/>
      <c r="Q608" s="886"/>
      <c r="R608" s="886"/>
      <c r="S608" s="886"/>
      <c r="T608" s="886"/>
      <c r="U608" s="886"/>
      <c r="V608" s="886"/>
      <c r="W608" s="886"/>
      <c r="X608" s="886"/>
      <c r="Y608" s="886"/>
      <c r="Z608" s="886"/>
      <c r="AA608" s="48"/>
      <c r="AB608" s="48"/>
      <c r="AC608" s="48"/>
    </row>
    <row r="609" spans="1:68" ht="16.5" customHeight="1" x14ac:dyDescent="0.25">
      <c r="A609" s="872" t="s">
        <v>945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776"/>
      <c r="AB609" s="776"/>
      <c r="AC609" s="776"/>
    </row>
    <row r="610" spans="1:68" ht="14.25" customHeight="1" x14ac:dyDescent="0.25">
      <c r="A610" s="796" t="s">
        <v>118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7"/>
      <c r="AB610" s="777"/>
      <c r="AC610" s="777"/>
    </row>
    <row r="611" spans="1:68" ht="27" customHeight="1" x14ac:dyDescent="0.25">
      <c r="A611" s="54" t="s">
        <v>946</v>
      </c>
      <c r="B611" s="54" t="s">
        <v>947</v>
      </c>
      <c r="C611" s="31">
        <v>4301011763</v>
      </c>
      <c r="D611" s="788">
        <v>4640242181011</v>
      </c>
      <c r="E611" s="789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80</v>
      </c>
      <c r="N611" s="33"/>
      <c r="O611" s="32">
        <v>55</v>
      </c>
      <c r="P611" s="1039" t="s">
        <v>948</v>
      </c>
      <c r="Q611" s="786"/>
      <c r="R611" s="786"/>
      <c r="S611" s="786"/>
      <c r="T611" s="787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customHeight="1" x14ac:dyDescent="0.25">
      <c r="A612" s="54" t="s">
        <v>950</v>
      </c>
      <c r="B612" s="54" t="s">
        <v>951</v>
      </c>
      <c r="C612" s="31">
        <v>4301011585</v>
      </c>
      <c r="D612" s="788">
        <v>4640242180441</v>
      </c>
      <c r="E612" s="789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124</v>
      </c>
      <c r="N612" s="33"/>
      <c r="O612" s="32">
        <v>50</v>
      </c>
      <c r="P612" s="1047" t="s">
        <v>952</v>
      </c>
      <c r="Q612" s="786"/>
      <c r="R612" s="786"/>
      <c r="S612" s="786"/>
      <c r="T612" s="787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8">
        <v>4640242180564</v>
      </c>
      <c r="E613" s="789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124</v>
      </c>
      <c r="N613" s="33"/>
      <c r="O613" s="32">
        <v>50</v>
      </c>
      <c r="P613" s="793" t="s">
        <v>956</v>
      </c>
      <c r="Q613" s="786"/>
      <c r="R613" s="786"/>
      <c r="S613" s="786"/>
      <c r="T613" s="787"/>
      <c r="U613" s="34"/>
      <c r="V613" s="34"/>
      <c r="W613" s="35" t="s">
        <v>69</v>
      </c>
      <c r="X613" s="781">
        <v>0</v>
      </c>
      <c r="Y613" s="782">
        <f t="shared" si="114"/>
        <v>0</v>
      </c>
      <c r="Z613" s="36" t="str">
        <f>IFERROR(IF(Y613=0,"",ROUNDUP(Y613/H613,0)*0.02175),"")</f>
        <v/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0</v>
      </c>
      <c r="BN613" s="64">
        <f t="shared" si="116"/>
        <v>0</v>
      </c>
      <c r="BO613" s="64">
        <f t="shared" si="117"/>
        <v>0</v>
      </c>
      <c r="BP613" s="64">
        <f t="shared" si="118"/>
        <v>0</v>
      </c>
    </row>
    <row r="614" spans="1:68" ht="27" customHeight="1" x14ac:dyDescent="0.25">
      <c r="A614" s="54" t="s">
        <v>958</v>
      </c>
      <c r="B614" s="54" t="s">
        <v>959</v>
      </c>
      <c r="C614" s="31">
        <v>4301011762</v>
      </c>
      <c r="D614" s="788">
        <v>4640242180922</v>
      </c>
      <c r="E614" s="789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124</v>
      </c>
      <c r="N614" s="33"/>
      <c r="O614" s="32">
        <v>55</v>
      </c>
      <c r="P614" s="1021" t="s">
        <v>960</v>
      </c>
      <c r="Q614" s="786"/>
      <c r="R614" s="786"/>
      <c r="S614" s="786"/>
      <c r="T614" s="787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customHeight="1" x14ac:dyDescent="0.25">
      <c r="A615" s="54" t="s">
        <v>962</v>
      </c>
      <c r="B615" s="54" t="s">
        <v>963</v>
      </c>
      <c r="C615" s="31">
        <v>4301011764</v>
      </c>
      <c r="D615" s="788">
        <v>4640242181189</v>
      </c>
      <c r="E615" s="789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80</v>
      </c>
      <c r="N615" s="33"/>
      <c r="O615" s="32">
        <v>55</v>
      </c>
      <c r="P615" s="836" t="s">
        <v>964</v>
      </c>
      <c r="Q615" s="786"/>
      <c r="R615" s="786"/>
      <c r="S615" s="786"/>
      <c r="T615" s="787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4301011551</v>
      </c>
      <c r="D616" s="788">
        <v>4640242180038</v>
      </c>
      <c r="E616" s="789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124</v>
      </c>
      <c r="N616" s="33"/>
      <c r="O616" s="32">
        <v>50</v>
      </c>
      <c r="P616" s="842" t="s">
        <v>967</v>
      </c>
      <c r="Q616" s="786"/>
      <c r="R616" s="786"/>
      <c r="S616" s="786"/>
      <c r="T616" s="787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4301011765</v>
      </c>
      <c r="D617" s="788">
        <v>4640242181172</v>
      </c>
      <c r="E617" s="789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124</v>
      </c>
      <c r="N617" s="33"/>
      <c r="O617" s="32">
        <v>55</v>
      </c>
      <c r="P617" s="1065" t="s">
        <v>970</v>
      </c>
      <c r="Q617" s="786"/>
      <c r="R617" s="786"/>
      <c r="S617" s="786"/>
      <c r="T617" s="787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8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9"/>
      <c r="P618" s="799" t="s">
        <v>71</v>
      </c>
      <c r="Q618" s="800"/>
      <c r="R618" s="800"/>
      <c r="S618" s="800"/>
      <c r="T618" s="800"/>
      <c r="U618" s="800"/>
      <c r="V618" s="801"/>
      <c r="W618" s="37" t="s">
        <v>72</v>
      </c>
      <c r="X618" s="783">
        <f>IFERROR(X611/H611,"0")+IFERROR(X612/H612,"0")+IFERROR(X613/H613,"0")+IFERROR(X614/H614,"0")+IFERROR(X615/H615,"0")+IFERROR(X616/H616,"0")+IFERROR(X617/H617,"0")</f>
        <v>0</v>
      </c>
      <c r="Y618" s="783">
        <f>IFERROR(Y611/H611,"0")+IFERROR(Y612/H612,"0")+IFERROR(Y613/H613,"0")+IFERROR(Y614/H614,"0")+IFERROR(Y615/H615,"0")+IFERROR(Y616/H616,"0")+IFERROR(Y617/H617,"0")</f>
        <v>0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784"/>
      <c r="AB618" s="784"/>
      <c r="AC618" s="784"/>
    </row>
    <row r="619" spans="1:68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9"/>
      <c r="P619" s="799" t="s">
        <v>71</v>
      </c>
      <c r="Q619" s="800"/>
      <c r="R619" s="800"/>
      <c r="S619" s="800"/>
      <c r="T619" s="800"/>
      <c r="U619" s="800"/>
      <c r="V619" s="801"/>
      <c r="W619" s="37" t="s">
        <v>69</v>
      </c>
      <c r="X619" s="783">
        <f>IFERROR(SUM(X611:X617),"0")</f>
        <v>0</v>
      </c>
      <c r="Y619" s="783">
        <f>IFERROR(SUM(Y611:Y617),"0")</f>
        <v>0</v>
      </c>
      <c r="Z619" s="37"/>
      <c r="AA619" s="784"/>
      <c r="AB619" s="784"/>
      <c r="AC619" s="784"/>
    </row>
    <row r="620" spans="1:68" ht="14.25" customHeight="1" x14ac:dyDescent="0.25">
      <c r="A620" s="796" t="s">
        <v>175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7"/>
      <c r="AB620" s="777"/>
      <c r="AC620" s="777"/>
    </row>
    <row r="621" spans="1:68" ht="16.5" customHeight="1" x14ac:dyDescent="0.25">
      <c r="A621" s="54" t="s">
        <v>971</v>
      </c>
      <c r="B621" s="54" t="s">
        <v>972</v>
      </c>
      <c r="C621" s="31">
        <v>4301020269</v>
      </c>
      <c r="D621" s="788">
        <v>4640242180519</v>
      </c>
      <c r="E621" s="789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80</v>
      </c>
      <c r="N621" s="33"/>
      <c r="O621" s="32">
        <v>50</v>
      </c>
      <c r="P621" s="835" t="s">
        <v>973</v>
      </c>
      <c r="Q621" s="786"/>
      <c r="R621" s="786"/>
      <c r="S621" s="786"/>
      <c r="T621" s="787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975</v>
      </c>
      <c r="B622" s="54" t="s">
        <v>976</v>
      </c>
      <c r="C622" s="31">
        <v>4301020260</v>
      </c>
      <c r="D622" s="788">
        <v>4640242180526</v>
      </c>
      <c r="E622" s="789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124</v>
      </c>
      <c r="N622" s="33"/>
      <c r="O622" s="32">
        <v>50</v>
      </c>
      <c r="P622" s="1030" t="s">
        <v>977</v>
      </c>
      <c r="Q622" s="786"/>
      <c r="R622" s="786"/>
      <c r="S622" s="786"/>
      <c r="T622" s="787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4301020309</v>
      </c>
      <c r="D623" s="788">
        <v>4640242180090</v>
      </c>
      <c r="E623" s="789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124</v>
      </c>
      <c r="N623" s="33"/>
      <c r="O623" s="32">
        <v>50</v>
      </c>
      <c r="P623" s="1015" t="s">
        <v>980</v>
      </c>
      <c r="Q623" s="786"/>
      <c r="R623" s="786"/>
      <c r="S623" s="786"/>
      <c r="T623" s="787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982</v>
      </c>
      <c r="B624" s="54" t="s">
        <v>983</v>
      </c>
      <c r="C624" s="31">
        <v>4301020295</v>
      </c>
      <c r="D624" s="788">
        <v>4640242181363</v>
      </c>
      <c r="E624" s="789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124</v>
      </c>
      <c r="N624" s="33"/>
      <c r="O624" s="32">
        <v>50</v>
      </c>
      <c r="P624" s="876" t="s">
        <v>984</v>
      </c>
      <c r="Q624" s="786"/>
      <c r="R624" s="786"/>
      <c r="S624" s="786"/>
      <c r="T624" s="787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x14ac:dyDescent="0.2">
      <c r="A625" s="808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09"/>
      <c r="P625" s="799" t="s">
        <v>71</v>
      </c>
      <c r="Q625" s="800"/>
      <c r="R625" s="800"/>
      <c r="S625" s="800"/>
      <c r="T625" s="800"/>
      <c r="U625" s="800"/>
      <c r="V625" s="801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x14ac:dyDescent="0.2">
      <c r="A626" s="797"/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809"/>
      <c r="P626" s="799" t="s">
        <v>71</v>
      </c>
      <c r="Q626" s="800"/>
      <c r="R626" s="800"/>
      <c r="S626" s="800"/>
      <c r="T626" s="800"/>
      <c r="U626" s="800"/>
      <c r="V626" s="801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customHeight="1" x14ac:dyDescent="0.25">
      <c r="A627" s="796" t="s">
        <v>64</v>
      </c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797"/>
      <c r="P627" s="797"/>
      <c r="Q627" s="797"/>
      <c r="R627" s="797"/>
      <c r="S627" s="797"/>
      <c r="T627" s="797"/>
      <c r="U627" s="797"/>
      <c r="V627" s="797"/>
      <c r="W627" s="797"/>
      <c r="X627" s="797"/>
      <c r="Y627" s="797"/>
      <c r="Z627" s="797"/>
      <c r="AA627" s="777"/>
      <c r="AB627" s="777"/>
      <c r="AC627" s="777"/>
    </row>
    <row r="628" spans="1:68" ht="27" customHeight="1" x14ac:dyDescent="0.25">
      <c r="A628" s="54" t="s">
        <v>985</v>
      </c>
      <c r="B628" s="54" t="s">
        <v>986</v>
      </c>
      <c r="C628" s="31">
        <v>4301031280</v>
      </c>
      <c r="D628" s="788">
        <v>4640242180816</v>
      </c>
      <c r="E628" s="789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0" t="s">
        <v>987</v>
      </c>
      <c r="Q628" s="786"/>
      <c r="R628" s="786"/>
      <c r="S628" s="786"/>
      <c r="T628" s="787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customHeight="1" x14ac:dyDescent="0.25">
      <c r="A629" s="54" t="s">
        <v>989</v>
      </c>
      <c r="B629" s="54" t="s">
        <v>990</v>
      </c>
      <c r="C629" s="31">
        <v>4301031244</v>
      </c>
      <c r="D629" s="788">
        <v>4640242180595</v>
      </c>
      <c r="E629" s="789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054" t="s">
        <v>991</v>
      </c>
      <c r="Q629" s="786"/>
      <c r="R629" s="786"/>
      <c r="S629" s="786"/>
      <c r="T629" s="787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customHeight="1" x14ac:dyDescent="0.25">
      <c r="A630" s="54" t="s">
        <v>993</v>
      </c>
      <c r="B630" s="54" t="s">
        <v>994</v>
      </c>
      <c r="C630" s="31">
        <v>4301031289</v>
      </c>
      <c r="D630" s="788">
        <v>4640242181615</v>
      </c>
      <c r="E630" s="789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3" t="s">
        <v>995</v>
      </c>
      <c r="Q630" s="786"/>
      <c r="R630" s="786"/>
      <c r="S630" s="786"/>
      <c r="T630" s="787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customHeight="1" x14ac:dyDescent="0.25">
      <c r="A631" s="54" t="s">
        <v>997</v>
      </c>
      <c r="B631" s="54" t="s">
        <v>998</v>
      </c>
      <c r="C631" s="31">
        <v>4301031285</v>
      </c>
      <c r="D631" s="788">
        <v>4640242181639</v>
      </c>
      <c r="E631" s="789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00" t="s">
        <v>999</v>
      </c>
      <c r="Q631" s="786"/>
      <c r="R631" s="786"/>
      <c r="S631" s="786"/>
      <c r="T631" s="787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customHeight="1" x14ac:dyDescent="0.25">
      <c r="A632" s="54" t="s">
        <v>1001</v>
      </c>
      <c r="B632" s="54" t="s">
        <v>1002</v>
      </c>
      <c r="C632" s="31">
        <v>4301031287</v>
      </c>
      <c r="D632" s="788">
        <v>4640242181622</v>
      </c>
      <c r="E632" s="789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069" t="s">
        <v>1003</v>
      </c>
      <c r="Q632" s="786"/>
      <c r="R632" s="786"/>
      <c r="S632" s="786"/>
      <c r="T632" s="787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customHeight="1" x14ac:dyDescent="0.25">
      <c r="A633" s="54" t="s">
        <v>1005</v>
      </c>
      <c r="B633" s="54" t="s">
        <v>1006</v>
      </c>
      <c r="C633" s="31">
        <v>4301031203</v>
      </c>
      <c r="D633" s="788">
        <v>4640242180908</v>
      </c>
      <c r="E633" s="789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06" t="s">
        <v>1007</v>
      </c>
      <c r="Q633" s="786"/>
      <c r="R633" s="786"/>
      <c r="S633" s="786"/>
      <c r="T633" s="787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4301031200</v>
      </c>
      <c r="D634" s="788">
        <v>4640242180489</v>
      </c>
      <c r="E634" s="789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62" t="s">
        <v>1010</v>
      </c>
      <c r="Q634" s="786"/>
      <c r="R634" s="786"/>
      <c r="S634" s="786"/>
      <c r="T634" s="787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x14ac:dyDescent="0.2">
      <c r="A635" s="808"/>
      <c r="B635" s="797"/>
      <c r="C635" s="797"/>
      <c r="D635" s="797"/>
      <c r="E635" s="797"/>
      <c r="F635" s="797"/>
      <c r="G635" s="797"/>
      <c r="H635" s="797"/>
      <c r="I635" s="797"/>
      <c r="J635" s="797"/>
      <c r="K635" s="797"/>
      <c r="L635" s="797"/>
      <c r="M635" s="797"/>
      <c r="N635" s="797"/>
      <c r="O635" s="809"/>
      <c r="P635" s="799" t="s">
        <v>71</v>
      </c>
      <c r="Q635" s="800"/>
      <c r="R635" s="800"/>
      <c r="S635" s="800"/>
      <c r="T635" s="800"/>
      <c r="U635" s="800"/>
      <c r="V635" s="801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x14ac:dyDescent="0.2">
      <c r="A636" s="797"/>
      <c r="B636" s="797"/>
      <c r="C636" s="797"/>
      <c r="D636" s="797"/>
      <c r="E636" s="797"/>
      <c r="F636" s="797"/>
      <c r="G636" s="797"/>
      <c r="H636" s="797"/>
      <c r="I636" s="797"/>
      <c r="J636" s="797"/>
      <c r="K636" s="797"/>
      <c r="L636" s="797"/>
      <c r="M636" s="797"/>
      <c r="N636" s="797"/>
      <c r="O636" s="809"/>
      <c r="P636" s="799" t="s">
        <v>71</v>
      </c>
      <c r="Q636" s="800"/>
      <c r="R636" s="800"/>
      <c r="S636" s="800"/>
      <c r="T636" s="800"/>
      <c r="U636" s="800"/>
      <c r="V636" s="801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customHeight="1" x14ac:dyDescent="0.25">
      <c r="A637" s="796" t="s">
        <v>73</v>
      </c>
      <c r="B637" s="797"/>
      <c r="C637" s="797"/>
      <c r="D637" s="797"/>
      <c r="E637" s="797"/>
      <c r="F637" s="797"/>
      <c r="G637" s="797"/>
      <c r="H637" s="797"/>
      <c r="I637" s="797"/>
      <c r="J637" s="797"/>
      <c r="K637" s="797"/>
      <c r="L637" s="797"/>
      <c r="M637" s="797"/>
      <c r="N637" s="797"/>
      <c r="O637" s="797"/>
      <c r="P637" s="797"/>
      <c r="Q637" s="797"/>
      <c r="R637" s="797"/>
      <c r="S637" s="797"/>
      <c r="T637" s="797"/>
      <c r="U637" s="797"/>
      <c r="V637" s="797"/>
      <c r="W637" s="797"/>
      <c r="X637" s="797"/>
      <c r="Y637" s="797"/>
      <c r="Z637" s="797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4301051887</v>
      </c>
      <c r="D638" s="788">
        <v>4640242180533</v>
      </c>
      <c r="E638" s="789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80</v>
      </c>
      <c r="N638" s="33"/>
      <c r="O638" s="32">
        <v>45</v>
      </c>
      <c r="P638" s="946" t="s">
        <v>1013</v>
      </c>
      <c r="Q638" s="786"/>
      <c r="R638" s="786"/>
      <c r="S638" s="786"/>
      <c r="T638" s="787"/>
      <c r="U638" s="34"/>
      <c r="V638" s="34"/>
      <c r="W638" s="35" t="s">
        <v>69</v>
      </c>
      <c r="X638" s="781">
        <v>0</v>
      </c>
      <c r="Y638" s="782">
        <f t="shared" ref="Y638:Y645" si="124"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0</v>
      </c>
      <c r="BN638" s="64">
        <f t="shared" ref="BN638:BN645" si="126">IFERROR(Y638*I638/H638,"0")</f>
        <v>0</v>
      </c>
      <c r="BO638" s="64">
        <f t="shared" ref="BO638:BO645" si="127">IFERROR(1/J638*(X638/H638),"0")</f>
        <v>0</v>
      </c>
      <c r="BP638" s="64">
        <f t="shared" ref="BP638:BP645" si="128">IFERROR(1/J638*(Y638/H638),"0")</f>
        <v>0</v>
      </c>
    </row>
    <row r="639" spans="1:68" ht="27" customHeight="1" x14ac:dyDescent="0.25">
      <c r="A639" s="54" t="s">
        <v>1011</v>
      </c>
      <c r="B639" s="54" t="s">
        <v>1015</v>
      </c>
      <c r="C639" s="31">
        <v>4301051746</v>
      </c>
      <c r="D639" s="788">
        <v>4640242180533</v>
      </c>
      <c r="E639" s="789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80</v>
      </c>
      <c r="N639" s="33"/>
      <c r="O639" s="32">
        <v>40</v>
      </c>
      <c r="P639" s="1138" t="s">
        <v>1016</v>
      </c>
      <c r="Q639" s="786"/>
      <c r="R639" s="786"/>
      <c r="S639" s="786"/>
      <c r="T639" s="787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customHeight="1" x14ac:dyDescent="0.25">
      <c r="A640" s="54" t="s">
        <v>1017</v>
      </c>
      <c r="B640" s="54" t="s">
        <v>1018</v>
      </c>
      <c r="C640" s="31">
        <v>4301051933</v>
      </c>
      <c r="D640" s="788">
        <v>4640242180540</v>
      </c>
      <c r="E640" s="789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80</v>
      </c>
      <c r="N640" s="33"/>
      <c r="O640" s="32">
        <v>45</v>
      </c>
      <c r="P640" s="951" t="s">
        <v>1019</v>
      </c>
      <c r="Q640" s="786"/>
      <c r="R640" s="786"/>
      <c r="S640" s="786"/>
      <c r="T640" s="787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customHeight="1" x14ac:dyDescent="0.25">
      <c r="A641" s="54" t="s">
        <v>1017</v>
      </c>
      <c r="B641" s="54" t="s">
        <v>1021</v>
      </c>
      <c r="C641" s="31">
        <v>4301051510</v>
      </c>
      <c r="D641" s="788">
        <v>4640242180540</v>
      </c>
      <c r="E641" s="789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68</v>
      </c>
      <c r="N641" s="33"/>
      <c r="O641" s="32">
        <v>30</v>
      </c>
      <c r="P641" s="1143" t="s">
        <v>1022</v>
      </c>
      <c r="Q641" s="786"/>
      <c r="R641" s="786"/>
      <c r="S641" s="786"/>
      <c r="T641" s="787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customHeight="1" x14ac:dyDescent="0.25">
      <c r="A642" s="54" t="s">
        <v>1023</v>
      </c>
      <c r="B642" s="54" t="s">
        <v>1024</v>
      </c>
      <c r="C642" s="31">
        <v>4301051920</v>
      </c>
      <c r="D642" s="788">
        <v>4640242181233</v>
      </c>
      <c r="E642" s="789"/>
      <c r="F642" s="780">
        <v>0.3</v>
      </c>
      <c r="G642" s="32">
        <v>6</v>
      </c>
      <c r="H642" s="780">
        <v>1.8</v>
      </c>
      <c r="I642" s="780">
        <v>2.0640000000000001</v>
      </c>
      <c r="J642" s="32">
        <v>182</v>
      </c>
      <c r="K642" s="32" t="s">
        <v>186</v>
      </c>
      <c r="L642" s="32"/>
      <c r="M642" s="33" t="s">
        <v>167</v>
      </c>
      <c r="N642" s="33"/>
      <c r="O642" s="32">
        <v>45</v>
      </c>
      <c r="P642" s="1182" t="s">
        <v>1025</v>
      </c>
      <c r="Q642" s="786"/>
      <c r="R642" s="786"/>
      <c r="S642" s="786"/>
      <c r="T642" s="787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IFERROR(IF(Y642=0,"",ROUNDUP(Y642/H642,0)*0.00651),"")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customHeight="1" x14ac:dyDescent="0.25">
      <c r="A643" s="54" t="s">
        <v>1023</v>
      </c>
      <c r="B643" s="54" t="s">
        <v>1026</v>
      </c>
      <c r="C643" s="31">
        <v>4301051390</v>
      </c>
      <c r="D643" s="788">
        <v>4640242181233</v>
      </c>
      <c r="E643" s="789"/>
      <c r="F643" s="780">
        <v>0.3</v>
      </c>
      <c r="G643" s="32">
        <v>6</v>
      </c>
      <c r="H643" s="780">
        <v>1.8</v>
      </c>
      <c r="I643" s="780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35" t="s">
        <v>1027</v>
      </c>
      <c r="Q643" s="786"/>
      <c r="R643" s="786"/>
      <c r="S643" s="786"/>
      <c r="T643" s="787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IFERROR(IF(Y643=0,"",ROUNDUP(Y643/H643,0)*0.00502),"")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customHeight="1" x14ac:dyDescent="0.25">
      <c r="A644" s="54" t="s">
        <v>1028</v>
      </c>
      <c r="B644" s="54" t="s">
        <v>1029</v>
      </c>
      <c r="C644" s="31">
        <v>4301051921</v>
      </c>
      <c r="D644" s="788">
        <v>4640242181226</v>
      </c>
      <c r="E644" s="789"/>
      <c r="F644" s="780">
        <v>0.3</v>
      </c>
      <c r="G644" s="32">
        <v>6</v>
      </c>
      <c r="H644" s="780">
        <v>1.8</v>
      </c>
      <c r="I644" s="780">
        <v>2.052</v>
      </c>
      <c r="J644" s="32">
        <v>182</v>
      </c>
      <c r="K644" s="32" t="s">
        <v>186</v>
      </c>
      <c r="L644" s="32"/>
      <c r="M644" s="33" t="s">
        <v>167</v>
      </c>
      <c r="N644" s="33"/>
      <c r="O644" s="32">
        <v>45</v>
      </c>
      <c r="P644" s="1186" t="s">
        <v>1030</v>
      </c>
      <c r="Q644" s="786"/>
      <c r="R644" s="786"/>
      <c r="S644" s="786"/>
      <c r="T644" s="787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IFERROR(IF(Y644=0,"",ROUNDUP(Y644/H644,0)*0.00651),"")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customHeight="1" x14ac:dyDescent="0.25">
      <c r="A645" s="54" t="s">
        <v>1028</v>
      </c>
      <c r="B645" s="54" t="s">
        <v>1031</v>
      </c>
      <c r="C645" s="31">
        <v>4301051448</v>
      </c>
      <c r="D645" s="788">
        <v>4640242181226</v>
      </c>
      <c r="E645" s="789"/>
      <c r="F645" s="780">
        <v>0.3</v>
      </c>
      <c r="G645" s="32">
        <v>6</v>
      </c>
      <c r="H645" s="780">
        <v>1.8</v>
      </c>
      <c r="I645" s="780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2" t="s">
        <v>1032</v>
      </c>
      <c r="Q645" s="786"/>
      <c r="R645" s="786"/>
      <c r="S645" s="786"/>
      <c r="T645" s="787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IFERROR(IF(Y645=0,"",ROUNDUP(Y645/H645,0)*0.00502),"")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8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9"/>
      <c r="P646" s="799" t="s">
        <v>71</v>
      </c>
      <c r="Q646" s="800"/>
      <c r="R646" s="800"/>
      <c r="S646" s="800"/>
      <c r="T646" s="800"/>
      <c r="U646" s="800"/>
      <c r="V646" s="801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0</v>
      </c>
      <c r="Y646" s="783">
        <f>IFERROR(Y638/H638,"0")+IFERROR(Y639/H639,"0")+IFERROR(Y640/H640,"0")+IFERROR(Y641/H641,"0")+IFERROR(Y642/H642,"0")+IFERROR(Y643/H643,"0")+IFERROR(Y644/H644,"0")+IFERROR(Y645/H645,"0")</f>
        <v>0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0</v>
      </c>
      <c r="AA646" s="784"/>
      <c r="AB646" s="784"/>
      <c r="AC646" s="784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9"/>
      <c r="P647" s="799" t="s">
        <v>71</v>
      </c>
      <c r="Q647" s="800"/>
      <c r="R647" s="800"/>
      <c r="S647" s="800"/>
      <c r="T647" s="800"/>
      <c r="U647" s="800"/>
      <c r="V647" s="801"/>
      <c r="W647" s="37" t="s">
        <v>69</v>
      </c>
      <c r="X647" s="783">
        <f>IFERROR(SUM(X638:X645),"0")</f>
        <v>0</v>
      </c>
      <c r="Y647" s="783">
        <f>IFERROR(SUM(Y638:Y645),"0")</f>
        <v>0</v>
      </c>
      <c r="Z647" s="37"/>
      <c r="AA647" s="784"/>
      <c r="AB647" s="784"/>
      <c r="AC647" s="784"/>
    </row>
    <row r="648" spans="1:68" ht="14.25" customHeight="1" x14ac:dyDescent="0.25">
      <c r="A648" s="796" t="s">
        <v>217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7"/>
      <c r="AB648" s="777"/>
      <c r="AC648" s="777"/>
    </row>
    <row r="649" spans="1:68" ht="27" customHeight="1" x14ac:dyDescent="0.25">
      <c r="A649" s="54" t="s">
        <v>1033</v>
      </c>
      <c r="B649" s="54" t="s">
        <v>1034</v>
      </c>
      <c r="C649" s="31">
        <v>4301060354</v>
      </c>
      <c r="D649" s="788">
        <v>4640242180120</v>
      </c>
      <c r="E649" s="789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6"/>
      <c r="R649" s="786"/>
      <c r="S649" s="786"/>
      <c r="T649" s="787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4301060408</v>
      </c>
      <c r="D650" s="788">
        <v>4640242180120</v>
      </c>
      <c r="E650" s="789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8" t="s">
        <v>1038</v>
      </c>
      <c r="Q650" s="786"/>
      <c r="R650" s="786"/>
      <c r="S650" s="786"/>
      <c r="T650" s="787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4301060355</v>
      </c>
      <c r="D651" s="788">
        <v>4640242180137</v>
      </c>
      <c r="E651" s="789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114" t="s">
        <v>1041</v>
      </c>
      <c r="Q651" s="786"/>
      <c r="R651" s="786"/>
      <c r="S651" s="786"/>
      <c r="T651" s="787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4301060407</v>
      </c>
      <c r="D652" s="788">
        <v>4640242180137</v>
      </c>
      <c r="E652" s="789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6"/>
      <c r="R652" s="786"/>
      <c r="S652" s="786"/>
      <c r="T652" s="787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8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9"/>
      <c r="P653" s="799" t="s">
        <v>71</v>
      </c>
      <c r="Q653" s="800"/>
      <c r="R653" s="800"/>
      <c r="S653" s="800"/>
      <c r="T653" s="800"/>
      <c r="U653" s="800"/>
      <c r="V653" s="801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809"/>
      <c r="P654" s="799" t="s">
        <v>71</v>
      </c>
      <c r="Q654" s="800"/>
      <c r="R654" s="800"/>
      <c r="S654" s="800"/>
      <c r="T654" s="800"/>
      <c r="U654" s="800"/>
      <c r="V654" s="801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customHeight="1" x14ac:dyDescent="0.25">
      <c r="A655" s="872" t="s">
        <v>1045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776"/>
      <c r="AB655" s="776"/>
      <c r="AC655" s="776"/>
    </row>
    <row r="656" spans="1:68" ht="14.25" customHeight="1" x14ac:dyDescent="0.25">
      <c r="A656" s="796" t="s">
        <v>118</v>
      </c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797"/>
      <c r="P656" s="797"/>
      <c r="Q656" s="797"/>
      <c r="R656" s="797"/>
      <c r="S656" s="797"/>
      <c r="T656" s="797"/>
      <c r="U656" s="797"/>
      <c r="V656" s="797"/>
      <c r="W656" s="797"/>
      <c r="X656" s="797"/>
      <c r="Y656" s="797"/>
      <c r="Z656" s="797"/>
      <c r="AA656" s="777"/>
      <c r="AB656" s="777"/>
      <c r="AC656" s="777"/>
    </row>
    <row r="657" spans="1:68" ht="27" customHeight="1" x14ac:dyDescent="0.25">
      <c r="A657" s="54" t="s">
        <v>1046</v>
      </c>
      <c r="B657" s="54" t="s">
        <v>1047</v>
      </c>
      <c r="C657" s="31">
        <v>4301011951</v>
      </c>
      <c r="D657" s="788">
        <v>4640242180045</v>
      </c>
      <c r="E657" s="789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124</v>
      </c>
      <c r="N657" s="33"/>
      <c r="O657" s="32">
        <v>55</v>
      </c>
      <c r="P657" s="1200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1050</v>
      </c>
      <c r="B658" s="54" t="s">
        <v>1051</v>
      </c>
      <c r="C658" s="31">
        <v>4301011950</v>
      </c>
      <c r="D658" s="788">
        <v>4640242180601</v>
      </c>
      <c r="E658" s="789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124</v>
      </c>
      <c r="N658" s="33"/>
      <c r="O658" s="32">
        <v>55</v>
      </c>
      <c r="P658" s="965" t="s">
        <v>1052</v>
      </c>
      <c r="Q658" s="786"/>
      <c r="R658" s="786"/>
      <c r="S658" s="786"/>
      <c r="T658" s="787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8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09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9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customHeight="1" x14ac:dyDescent="0.25">
      <c r="A661" s="796" t="s">
        <v>175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7"/>
      <c r="AB661" s="777"/>
      <c r="AC661" s="777"/>
    </row>
    <row r="662" spans="1:68" ht="27" customHeight="1" x14ac:dyDescent="0.25">
      <c r="A662" s="54" t="s">
        <v>1054</v>
      </c>
      <c r="B662" s="54" t="s">
        <v>1055</v>
      </c>
      <c r="C662" s="31">
        <v>4301020314</v>
      </c>
      <c r="D662" s="788">
        <v>4640242180090</v>
      </c>
      <c r="E662" s="789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124</v>
      </c>
      <c r="N662" s="33"/>
      <c r="O662" s="32">
        <v>50</v>
      </c>
      <c r="P662" s="1045" t="s">
        <v>1056</v>
      </c>
      <c r="Q662" s="786"/>
      <c r="R662" s="786"/>
      <c r="S662" s="786"/>
      <c r="T662" s="787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808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9"/>
      <c r="P663" s="799" t="s">
        <v>71</v>
      </c>
      <c r="Q663" s="800"/>
      <c r="R663" s="800"/>
      <c r="S663" s="800"/>
      <c r="T663" s="800"/>
      <c r="U663" s="800"/>
      <c r="V663" s="801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9"/>
      <c r="P664" s="799" t="s">
        <v>71</v>
      </c>
      <c r="Q664" s="800"/>
      <c r="R664" s="800"/>
      <c r="S664" s="800"/>
      <c r="T664" s="800"/>
      <c r="U664" s="800"/>
      <c r="V664" s="801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customHeight="1" x14ac:dyDescent="0.25">
      <c r="A665" s="796" t="s">
        <v>64</v>
      </c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797"/>
      <c r="P665" s="797"/>
      <c r="Q665" s="797"/>
      <c r="R665" s="797"/>
      <c r="S665" s="797"/>
      <c r="T665" s="797"/>
      <c r="U665" s="797"/>
      <c r="V665" s="797"/>
      <c r="W665" s="797"/>
      <c r="X665" s="797"/>
      <c r="Y665" s="797"/>
      <c r="Z665" s="797"/>
      <c r="AA665" s="777"/>
      <c r="AB665" s="777"/>
      <c r="AC665" s="777"/>
    </row>
    <row r="666" spans="1:68" ht="27" customHeight="1" x14ac:dyDescent="0.25">
      <c r="A666" s="54" t="s">
        <v>1058</v>
      </c>
      <c r="B666" s="54" t="s">
        <v>1059</v>
      </c>
      <c r="C666" s="31">
        <v>4301031321</v>
      </c>
      <c r="D666" s="788">
        <v>4640242180076</v>
      </c>
      <c r="E666" s="789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0" t="s">
        <v>1060</v>
      </c>
      <c r="Q666" s="786"/>
      <c r="R666" s="786"/>
      <c r="S666" s="786"/>
      <c r="T666" s="787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809"/>
      <c r="P667" s="799" t="s">
        <v>71</v>
      </c>
      <c r="Q667" s="800"/>
      <c r="R667" s="800"/>
      <c r="S667" s="800"/>
      <c r="T667" s="800"/>
      <c r="U667" s="800"/>
      <c r="V667" s="801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9"/>
      <c r="P668" s="799" t="s">
        <v>71</v>
      </c>
      <c r="Q668" s="800"/>
      <c r="R668" s="800"/>
      <c r="S668" s="800"/>
      <c r="T668" s="800"/>
      <c r="U668" s="800"/>
      <c r="V668" s="801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customHeight="1" x14ac:dyDescent="0.25">
      <c r="A669" s="796" t="s">
        <v>73</v>
      </c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797"/>
      <c r="P669" s="797"/>
      <c r="Q669" s="797"/>
      <c r="R669" s="797"/>
      <c r="S669" s="797"/>
      <c r="T669" s="797"/>
      <c r="U669" s="797"/>
      <c r="V669" s="797"/>
      <c r="W669" s="797"/>
      <c r="X669" s="797"/>
      <c r="Y669" s="797"/>
      <c r="Z669" s="797"/>
      <c r="AA669" s="777"/>
      <c r="AB669" s="777"/>
      <c r="AC669" s="777"/>
    </row>
    <row r="670" spans="1:68" ht="27" customHeight="1" x14ac:dyDescent="0.25">
      <c r="A670" s="54" t="s">
        <v>1062</v>
      </c>
      <c r="B670" s="54" t="s">
        <v>1063</v>
      </c>
      <c r="C670" s="31">
        <v>4301051780</v>
      </c>
      <c r="D670" s="788">
        <v>4640242180106</v>
      </c>
      <c r="E670" s="789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6"/>
      <c r="R670" s="786"/>
      <c r="S670" s="786"/>
      <c r="T670" s="787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809"/>
      <c r="P671" s="799" t="s">
        <v>71</v>
      </c>
      <c r="Q671" s="800"/>
      <c r="R671" s="800"/>
      <c r="S671" s="800"/>
      <c r="T671" s="800"/>
      <c r="U671" s="800"/>
      <c r="V671" s="801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809"/>
      <c r="P672" s="799" t="s">
        <v>71</v>
      </c>
      <c r="Q672" s="800"/>
      <c r="R672" s="800"/>
      <c r="S672" s="800"/>
      <c r="T672" s="800"/>
      <c r="U672" s="800"/>
      <c r="V672" s="801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982"/>
      <c r="P673" s="826" t="s">
        <v>1066</v>
      </c>
      <c r="Q673" s="827"/>
      <c r="R673" s="827"/>
      <c r="S673" s="827"/>
      <c r="T673" s="827"/>
      <c r="U673" s="827"/>
      <c r="V673" s="828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4040.2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4040.2</v>
      </c>
      <c r="Z673" s="37"/>
      <c r="AA673" s="784"/>
      <c r="AB673" s="784"/>
      <c r="AC673" s="784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982"/>
      <c r="P674" s="826" t="s">
        <v>1067</v>
      </c>
      <c r="Q674" s="827"/>
      <c r="R674" s="827"/>
      <c r="S674" s="827"/>
      <c r="T674" s="827"/>
      <c r="U674" s="827"/>
      <c r="V674" s="828"/>
      <c r="W674" s="37" t="s">
        <v>69</v>
      </c>
      <c r="X674" s="783">
        <f>IFERROR(SUM(BM22:BM670),"0")</f>
        <v>4376.235999999999</v>
      </c>
      <c r="Y674" s="783">
        <f>IFERROR(SUM(BN22:BN670),"0")</f>
        <v>4376.2359999999999</v>
      </c>
      <c r="Z674" s="37"/>
      <c r="AA674" s="784"/>
      <c r="AB674" s="784"/>
      <c r="AC674" s="784"/>
    </row>
    <row r="675" spans="1:32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982"/>
      <c r="P675" s="826" t="s">
        <v>1068</v>
      </c>
      <c r="Q675" s="827"/>
      <c r="R675" s="827"/>
      <c r="S675" s="827"/>
      <c r="T675" s="827"/>
      <c r="U675" s="827"/>
      <c r="V675" s="828"/>
      <c r="W675" s="37" t="s">
        <v>1069</v>
      </c>
      <c r="X675" s="38">
        <f>ROUNDUP(SUM(BO22:BO670),0)</f>
        <v>9</v>
      </c>
      <c r="Y675" s="38">
        <f>ROUNDUP(SUM(BP22:BP670),0)</f>
        <v>9</v>
      </c>
      <c r="Z675" s="37"/>
      <c r="AA675" s="784"/>
      <c r="AB675" s="784"/>
      <c r="AC675" s="784"/>
    </row>
    <row r="676" spans="1:32" x14ac:dyDescent="0.2">
      <c r="A676" s="797"/>
      <c r="B676" s="797"/>
      <c r="C676" s="797"/>
      <c r="D676" s="797"/>
      <c r="E676" s="797"/>
      <c r="F676" s="797"/>
      <c r="G676" s="797"/>
      <c r="H676" s="797"/>
      <c r="I676" s="797"/>
      <c r="J676" s="797"/>
      <c r="K676" s="797"/>
      <c r="L676" s="797"/>
      <c r="M676" s="797"/>
      <c r="N676" s="797"/>
      <c r="O676" s="982"/>
      <c r="P676" s="826" t="s">
        <v>1070</v>
      </c>
      <c r="Q676" s="827"/>
      <c r="R676" s="827"/>
      <c r="S676" s="827"/>
      <c r="T676" s="827"/>
      <c r="U676" s="827"/>
      <c r="V676" s="828"/>
      <c r="W676" s="37" t="s">
        <v>69</v>
      </c>
      <c r="X676" s="783">
        <f>GrossWeightTotal+PalletQtyTotal*25</f>
        <v>4601.235999999999</v>
      </c>
      <c r="Y676" s="783">
        <f>GrossWeightTotalR+PalletQtyTotalR*25</f>
        <v>4601.2359999999999</v>
      </c>
      <c r="Z676" s="37"/>
      <c r="AA676" s="784"/>
      <c r="AB676" s="784"/>
      <c r="AC676" s="784"/>
    </row>
    <row r="677" spans="1:32" x14ac:dyDescent="0.2">
      <c r="A677" s="797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982"/>
      <c r="P677" s="826" t="s">
        <v>1071</v>
      </c>
      <c r="Q677" s="827"/>
      <c r="R677" s="827"/>
      <c r="S677" s="827"/>
      <c r="T677" s="827"/>
      <c r="U677" s="827"/>
      <c r="V677" s="828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1384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1384</v>
      </c>
      <c r="Z677" s="37"/>
      <c r="AA677" s="784"/>
      <c r="AB677" s="784"/>
      <c r="AC677" s="784"/>
    </row>
    <row r="678" spans="1:32" ht="14.25" customHeight="1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982"/>
      <c r="P678" s="826" t="s">
        <v>1072</v>
      </c>
      <c r="Q678" s="827"/>
      <c r="R678" s="827"/>
      <c r="S678" s="827"/>
      <c r="T678" s="827"/>
      <c r="U678" s="827"/>
      <c r="V678" s="828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10.13766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4" t="s">
        <v>116</v>
      </c>
      <c r="D680" s="1144"/>
      <c r="E680" s="1144"/>
      <c r="F680" s="1144"/>
      <c r="G680" s="1144"/>
      <c r="H680" s="930"/>
      <c r="I680" s="804" t="s">
        <v>339</v>
      </c>
      <c r="J680" s="1144"/>
      <c r="K680" s="1144"/>
      <c r="L680" s="1144"/>
      <c r="M680" s="1144"/>
      <c r="N680" s="1144"/>
      <c r="O680" s="1144"/>
      <c r="P680" s="1144"/>
      <c r="Q680" s="1144"/>
      <c r="R680" s="1144"/>
      <c r="S680" s="1144"/>
      <c r="T680" s="1144"/>
      <c r="U680" s="1144"/>
      <c r="V680" s="930"/>
      <c r="W680" s="804" t="s">
        <v>670</v>
      </c>
      <c r="X680" s="930"/>
      <c r="Y680" s="804" t="s">
        <v>759</v>
      </c>
      <c r="Z680" s="1144"/>
      <c r="AA680" s="1144"/>
      <c r="AB680" s="930"/>
      <c r="AC680" s="778" t="s">
        <v>869</v>
      </c>
      <c r="AD680" s="778" t="s">
        <v>937</v>
      </c>
      <c r="AE680" s="804" t="s">
        <v>945</v>
      </c>
      <c r="AF680" s="930"/>
    </row>
    <row r="681" spans="1:32" ht="14.25" customHeight="1" thickTop="1" x14ac:dyDescent="0.2">
      <c r="A681" s="1072" t="s">
        <v>1075</v>
      </c>
      <c r="B681" s="804" t="s">
        <v>63</v>
      </c>
      <c r="C681" s="804" t="s">
        <v>117</v>
      </c>
      <c r="D681" s="804" t="s">
        <v>143</v>
      </c>
      <c r="E681" s="804" t="s">
        <v>225</v>
      </c>
      <c r="F681" s="804" t="s">
        <v>249</v>
      </c>
      <c r="G681" s="804" t="s">
        <v>295</v>
      </c>
      <c r="H681" s="804" t="s">
        <v>116</v>
      </c>
      <c r="I681" s="804" t="s">
        <v>340</v>
      </c>
      <c r="J681" s="804" t="s">
        <v>364</v>
      </c>
      <c r="K681" s="804" t="s">
        <v>439</v>
      </c>
      <c r="L681" s="804" t="s">
        <v>460</v>
      </c>
      <c r="M681" s="804" t="s">
        <v>484</v>
      </c>
      <c r="N681" s="779"/>
      <c r="O681" s="804" t="s">
        <v>511</v>
      </c>
      <c r="P681" s="804" t="s">
        <v>514</v>
      </c>
      <c r="Q681" s="804" t="s">
        <v>523</v>
      </c>
      <c r="R681" s="804" t="s">
        <v>539</v>
      </c>
      <c r="S681" s="804" t="s">
        <v>549</v>
      </c>
      <c r="T681" s="804" t="s">
        <v>562</v>
      </c>
      <c r="U681" s="804" t="s">
        <v>573</v>
      </c>
      <c r="V681" s="804" t="s">
        <v>657</v>
      </c>
      <c r="W681" s="804" t="s">
        <v>671</v>
      </c>
      <c r="X681" s="804" t="s">
        <v>715</v>
      </c>
      <c r="Y681" s="804" t="s">
        <v>760</v>
      </c>
      <c r="Z681" s="804" t="s">
        <v>827</v>
      </c>
      <c r="AA681" s="804" t="s">
        <v>853</v>
      </c>
      <c r="AB681" s="804" t="s">
        <v>865</v>
      </c>
      <c r="AC681" s="804" t="s">
        <v>869</v>
      </c>
      <c r="AD681" s="804" t="s">
        <v>937</v>
      </c>
      <c r="AE681" s="804" t="s">
        <v>945</v>
      </c>
      <c r="AF681" s="804" t="s">
        <v>1045</v>
      </c>
    </row>
    <row r="682" spans="1:32" ht="13.5" customHeight="1" thickBot="1" x14ac:dyDescent="0.25">
      <c r="A682" s="1073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779"/>
      <c r="O682" s="805"/>
      <c r="P682" s="805"/>
      <c r="Q682" s="805"/>
      <c r="R682" s="805"/>
      <c r="S682" s="805"/>
      <c r="T682" s="805"/>
      <c r="U682" s="805"/>
      <c r="V682" s="805"/>
      <c r="W682" s="805"/>
      <c r="X682" s="805"/>
      <c r="Y682" s="805"/>
      <c r="Z682" s="805"/>
      <c r="AA682" s="805"/>
      <c r="AB682" s="805"/>
      <c r="AC682" s="805"/>
      <c r="AD682" s="805"/>
      <c r="AE682" s="805"/>
      <c r="AF682" s="805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196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83" s="46">
        <f>IFERROR(Y108*1,"0")+IFERROR(Y109*1,"0")+IFERROR(Y110*1,"0")+IFERROR(Y114*1,"0")+IFERROR(Y115*1,"0")+IFERROR(Y116*1,"0")+IFERROR(Y117*1,"0")+IFERROR(Y118*1,"0")+IFERROR(Y119*1,"0")</f>
        <v>972.90000000000009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1125</v>
      </c>
      <c r="G683" s="46">
        <f>IFERROR(Y155*1,"0")+IFERROR(Y156*1,"0")+IFERROR(Y157*1,"0")+IFERROR(Y161*1,"0")+IFERROR(Y162*1,"0")+IFERROR(Y166*1,"0")+IFERROR(Y167*1,"0")+IFERROR(Y168*1,"0")</f>
        <v>0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0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664.8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0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0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0</v>
      </c>
      <c r="V683" s="46">
        <f>IFERROR(Y406*1,"0")+IFERROR(Y410*1,"0")+IFERROR(Y411*1,"0")+IFERROR(Y412*1,"0")</f>
        <v>1060.5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6.3000000000000007</v>
      </c>
      <c r="Z683" s="46">
        <f>IFERROR(Y519*1,"0")+IFERROR(Y523*1,"0")+IFERROR(Y524*1,"0")+IFERROR(Y525*1,"0")+IFERROR(Y526*1,"0")+IFERROR(Y527*1,"0")+IFERROR(Y528*1,"0")+IFERROR(Y529*1,"0")+IFERROR(Y533*1,"0")+IFERROR(Y537*1,"0")</f>
        <v>14.700000000000001</v>
      </c>
      <c r="AA683" s="46">
        <f>IFERROR(Y542*1,"0")+IFERROR(Y543*1,"0")+IFERROR(Y544*1,"0")+IFERROR(Y545*1,"0")</f>
        <v>0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0</v>
      </c>
      <c r="AF683" s="46">
        <f>IFERROR(Y657*1,"0")+IFERROR(Y658*1,"0")+IFERROR(Y662*1,"0")+IFERROR(Y666*1,"0")+IFERROR(Y670*1,"0")</f>
        <v>0</v>
      </c>
    </row>
  </sheetData>
  <sheetProtection algorithmName="SHA-512" hashValue="sf/RUIc+0lFJTkhoy8bUCaiquByg3feuffxwD3ibtR4jplLMd3kNyp7DEd40VlDfP39lLzf9oTIcfsEDZs/wYA==" saltValue="9pfQnJHSYxbmeNSZn4df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107:Z107"/>
    <mergeCell ref="A620:Z620"/>
    <mergeCell ref="A476:Z476"/>
    <mergeCell ref="A536:Z536"/>
    <mergeCell ref="D639:E639"/>
    <mergeCell ref="D577:E577"/>
    <mergeCell ref="P303:V303"/>
    <mergeCell ref="P72:T72"/>
    <mergeCell ref="D49:E49"/>
    <mergeCell ref="P370:T37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M17:M18"/>
    <mergeCell ref="A409:Z409"/>
    <mergeCell ref="O17:O18"/>
    <mergeCell ref="P187:V187"/>
    <mergeCell ref="P429:V429"/>
    <mergeCell ref="P174:V174"/>
    <mergeCell ref="P350:V350"/>
    <mergeCell ref="P588:T588"/>
    <mergeCell ref="P102:T102"/>
    <mergeCell ref="A604:Z604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D29:E29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465:T465"/>
    <mergeCell ref="D386:E386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632:T632"/>
    <mergeCell ref="D504:E504"/>
    <mergeCell ref="P241:V241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A573:O574"/>
    <mergeCell ref="P326:V326"/>
    <mergeCell ref="P215:V215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27:E27"/>
    <mergeCell ref="D325:E325"/>
    <mergeCell ref="P208:T208"/>
    <mergeCell ref="A398:Z398"/>
    <mergeCell ref="P450:T450"/>
    <mergeCell ref="P15:T16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26:T26"/>
    <mergeCell ref="P384:V384"/>
    <mergeCell ref="A38:Z38"/>
    <mergeCell ref="P626:V626"/>
    <mergeCell ref="P455:V455"/>
    <mergeCell ref="A280:Z280"/>
    <mergeCell ref="A445:Z445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D26:E26"/>
    <mergeCell ref="P378:T378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D245:E245"/>
    <mergeCell ref="D301:E301"/>
    <mergeCell ref="P188:V188"/>
    <mergeCell ref="P166:T166"/>
    <mergeCell ref="P551:V551"/>
    <mergeCell ref="A376:Z376"/>
    <mergeCell ref="P116:T116"/>
    <mergeCell ref="P32:T32"/>
    <mergeCell ref="D224:E224"/>
    <mergeCell ref="P103:T103"/>
    <mergeCell ref="P97:T97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340:V340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P45:V45"/>
    <mergeCell ref="A98:O99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D79:E79"/>
    <mergeCell ref="P327:V327"/>
    <mergeCell ref="P92:T92"/>
    <mergeCell ref="P334:T334"/>
    <mergeCell ref="P394:T394"/>
    <mergeCell ref="D144:E144"/>
    <mergeCell ref="D613:E613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P79:T79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72 X110 X116 X143 X418 X420 X424 X432" xr:uid="{00000000-0002-0000-0000-000011000000}">
      <formula1>IF(AK53&gt;0,OR(X53=0,AND(IF(X53-AK53&gt;=0,TRUE,FALSE),X53&gt;0,IF(X53/(H53*J53)=ROUND(X53/(H53*J53),0),TRUE,FALSE))),FALSE)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9 X311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JZB25G7o9dxiseXyYzzjA3er/JdNlazd0mcuI6hlpZiboaE8N72YGZ0lCej2XX1tiLeAn/REeAx/DIFVmMw3mQ==" saltValue="gd4BIdZPieqshwrSlw0V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