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30CAF31-DD44-47D5-805D-6C3089BEE0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заказа'!$X$674:$X$674</definedName>
    <definedName name="GrossWeightTotalR">'Бланк заказа'!$Y$674:$Y$674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заказа'!$X$675:$X$675</definedName>
    <definedName name="PalletQtyTotalR">'Бланк заказа'!$Y$675:$Y$675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заказа'!$B$353:$B$353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заказа'!$B$399:$B$399</definedName>
    <definedName name="ProductId206">'Бланк заказа'!$B$400:$B$400</definedName>
    <definedName name="ProductId207">'Бланк заказа'!$B$401:$B$401</definedName>
    <definedName name="ProductId208">'Бланк заказа'!$B$406:$B$406</definedName>
    <definedName name="ProductId209">'Бланк заказа'!$B$410:$B$410</definedName>
    <definedName name="ProductId21">'Бланк заказа'!$B$59:$B$59</definedName>
    <definedName name="ProductId210">'Бланк заказа'!$B$411:$B$411</definedName>
    <definedName name="ProductId211">'Бланк заказа'!$B$412:$B$412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заказа'!$B$437:$B$437</definedName>
    <definedName name="ProductId226">'Бланк заказа'!$B$438:$B$438</definedName>
    <definedName name="ProductId227">'Бланк заказа'!$B$442:$B$442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заказа'!$B$458:$B$458</definedName>
    <definedName name="ProductId237">'Бланк заказа'!$B$459:$B$459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заказа'!$B$467:$B$467</definedName>
    <definedName name="ProductId243">'Бланк заказа'!$B$471:$B$471</definedName>
    <definedName name="ProductId244">'Бланк заказа'!$B$477:$B$477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заказа'!$B$605:$B$605</definedName>
    <definedName name="ProductId318">'Бланк заказа'!$B$611:$B$611</definedName>
    <definedName name="ProductId319">'Бланк заказа'!$B$612:$B$612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заказа'!$B$615:$B$615</definedName>
    <definedName name="ProductId323">'Бланк заказа'!$B$616:$B$616</definedName>
    <definedName name="ProductId324">'Бланк заказа'!$B$617:$B$617</definedName>
    <definedName name="ProductId325">'Бланк заказа'!$B$621:$B$621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заказа'!$B$628:$B$628</definedName>
    <definedName name="ProductId33">'Бланк заказа'!$B$78:$B$78</definedName>
    <definedName name="ProductId330">'Бланк заказа'!$B$629:$B$629</definedName>
    <definedName name="ProductId331">'Бланк заказа'!$B$630:$B$630</definedName>
    <definedName name="ProductId332">'Бланк заказа'!$B$631:$B$631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заказа'!$B$638:$B$638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заказа'!$B$79:$B$79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заказа'!$B$657:$B$657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51">'Бланк заказа'!$B$666:$B$666</definedName>
    <definedName name="ProductId352">'Бланк заказа'!$B$670:$B$670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заказа'!$X$353:$X$353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заказа'!$X$399:$X$399</definedName>
    <definedName name="SalesQty206">'Бланк заказа'!$X$400:$X$400</definedName>
    <definedName name="SalesQty207">'Бланк заказа'!$X$401:$X$401</definedName>
    <definedName name="SalesQty208">'Бланк заказа'!$X$406:$X$406</definedName>
    <definedName name="SalesQty209">'Бланк заказа'!$X$410:$X$410</definedName>
    <definedName name="SalesQty21">'Бланк заказа'!$X$59:$X$59</definedName>
    <definedName name="SalesQty210">'Бланк заказа'!$X$411:$X$411</definedName>
    <definedName name="SalesQty211">'Бланк заказа'!$X$412:$X$412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заказа'!$X$437:$X$437</definedName>
    <definedName name="SalesQty226">'Бланк заказа'!$X$438:$X$438</definedName>
    <definedName name="SalesQty227">'Бланк заказа'!$X$442:$X$442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заказа'!$X$458:$X$458</definedName>
    <definedName name="SalesQty237">'Бланк заказа'!$X$459:$X$459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заказа'!$X$467:$X$467</definedName>
    <definedName name="SalesQty243">'Бланк заказа'!$X$471:$X$471</definedName>
    <definedName name="SalesQty244">'Бланк заказа'!$X$477:$X$477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заказа'!$X$605:$X$605</definedName>
    <definedName name="SalesQty318">'Бланк заказа'!$X$611:$X$611</definedName>
    <definedName name="SalesQty319">'Бланк заказа'!$X$612:$X$612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заказа'!$X$615:$X$615</definedName>
    <definedName name="SalesQty323">'Бланк заказа'!$X$616:$X$616</definedName>
    <definedName name="SalesQty324">'Бланк заказа'!$X$617:$X$617</definedName>
    <definedName name="SalesQty325">'Бланк заказа'!$X$621:$X$621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заказа'!$X$628:$X$628</definedName>
    <definedName name="SalesQty33">'Бланк заказа'!$X$78:$X$78</definedName>
    <definedName name="SalesQty330">'Бланк заказа'!$X$629:$X$629</definedName>
    <definedName name="SalesQty331">'Бланк заказа'!$X$630:$X$630</definedName>
    <definedName name="SalesQty332">'Бланк заказа'!$X$631:$X$631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заказа'!$X$638:$X$638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заказа'!$X$79:$X$79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заказа'!$X$657:$X$657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51">'Бланк заказа'!$X$666:$X$666</definedName>
    <definedName name="SalesQty352">'Бланк заказа'!$X$670:$X$670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заказа'!$Y$353:$Y$353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заказа'!$Y$399:$Y$399</definedName>
    <definedName name="SalesRoundBox206">'Бланк заказа'!$Y$400:$Y$400</definedName>
    <definedName name="SalesRoundBox207">'Бланк заказа'!$Y$401:$Y$401</definedName>
    <definedName name="SalesRoundBox208">'Бланк заказа'!$Y$406:$Y$406</definedName>
    <definedName name="SalesRoundBox209">'Бланк заказа'!$Y$410:$Y$410</definedName>
    <definedName name="SalesRoundBox21">'Бланк заказа'!$Y$59:$Y$59</definedName>
    <definedName name="SalesRoundBox210">'Бланк заказа'!$Y$411:$Y$411</definedName>
    <definedName name="SalesRoundBox211">'Бланк заказа'!$Y$412:$Y$412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заказа'!$Y$437:$Y$437</definedName>
    <definedName name="SalesRoundBox226">'Бланк заказа'!$Y$438:$Y$438</definedName>
    <definedName name="SalesRoundBox227">'Бланк заказа'!$Y$442:$Y$442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заказа'!$Y$458:$Y$458</definedName>
    <definedName name="SalesRoundBox237">'Бланк заказа'!$Y$459:$Y$459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заказа'!$Y$467:$Y$467</definedName>
    <definedName name="SalesRoundBox243">'Бланк заказа'!$Y$471:$Y$471</definedName>
    <definedName name="SalesRoundBox244">'Бланк заказа'!$Y$477:$Y$477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заказа'!$Y$605:$Y$605</definedName>
    <definedName name="SalesRoundBox318">'Бланк заказа'!$Y$611:$Y$611</definedName>
    <definedName name="SalesRoundBox319">'Бланк заказа'!$Y$612:$Y$612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заказа'!$Y$615:$Y$615</definedName>
    <definedName name="SalesRoundBox323">'Бланк заказа'!$Y$616:$Y$616</definedName>
    <definedName name="SalesRoundBox324">'Бланк заказа'!$Y$617:$Y$617</definedName>
    <definedName name="SalesRoundBox325">'Бланк заказа'!$Y$621:$Y$621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заказа'!$Y$628:$Y$628</definedName>
    <definedName name="SalesRoundBox33">'Бланк заказа'!$Y$78:$Y$78</definedName>
    <definedName name="SalesRoundBox330">'Бланк заказа'!$Y$629:$Y$629</definedName>
    <definedName name="SalesRoundBox331">'Бланк заказа'!$Y$630:$Y$630</definedName>
    <definedName name="SalesRoundBox332">'Бланк заказа'!$Y$631:$Y$631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заказа'!$Y$638:$Y$638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заказа'!$Y$79:$Y$79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заказа'!$Y$657:$Y$657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51">'Бланк заказа'!$Y$666:$Y$666</definedName>
    <definedName name="SalesRoundBox352">'Бланк заказа'!$Y$670:$Y$670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заказа'!$W$353:$W$353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заказа'!$W$399:$W$399</definedName>
    <definedName name="UnitOfMeasure206">'Бланк заказа'!$W$400:$W$400</definedName>
    <definedName name="UnitOfMeasure207">'Бланк заказа'!$W$401:$W$401</definedName>
    <definedName name="UnitOfMeasure208">'Бланк заказа'!$W$406:$W$406</definedName>
    <definedName name="UnitOfMeasure209">'Бланк заказа'!$W$410:$W$410</definedName>
    <definedName name="UnitOfMeasure21">'Бланк заказа'!$W$59:$W$59</definedName>
    <definedName name="UnitOfMeasure210">'Бланк заказа'!$W$411:$W$411</definedName>
    <definedName name="UnitOfMeasure211">'Бланк заказа'!$W$412:$W$412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заказа'!$W$437:$W$437</definedName>
    <definedName name="UnitOfMeasure226">'Бланк заказа'!$W$438:$W$438</definedName>
    <definedName name="UnitOfMeasure227">'Бланк заказа'!$W$442:$W$442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заказа'!$W$458:$W$458</definedName>
    <definedName name="UnitOfMeasure237">'Бланк заказа'!$W$459:$W$459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заказа'!$W$467:$W$467</definedName>
    <definedName name="UnitOfMeasure243">'Бланк заказа'!$W$471:$W$471</definedName>
    <definedName name="UnitOfMeasure244">'Бланк заказа'!$W$477:$W$477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заказа'!$W$605:$W$605</definedName>
    <definedName name="UnitOfMeasure318">'Бланк заказа'!$W$611:$W$611</definedName>
    <definedName name="UnitOfMeasure319">'Бланк заказа'!$W$612:$W$612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заказа'!$W$615:$W$615</definedName>
    <definedName name="UnitOfMeasure323">'Бланк заказа'!$W$616:$W$616</definedName>
    <definedName name="UnitOfMeasure324">'Бланк заказа'!$W$617:$W$617</definedName>
    <definedName name="UnitOfMeasure325">'Бланк заказа'!$W$621:$W$621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заказа'!$W$628:$W$628</definedName>
    <definedName name="UnitOfMeasure33">'Бланк заказа'!$W$78:$W$78</definedName>
    <definedName name="UnitOfMeasure330">'Бланк заказа'!$W$629:$W$629</definedName>
    <definedName name="UnitOfMeasure331">'Бланк заказа'!$W$630:$W$630</definedName>
    <definedName name="UnitOfMeasure332">'Бланк заказа'!$W$631:$W$631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заказа'!$W$638:$W$638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заказа'!$W$79:$W$79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заказа'!$W$657:$W$657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51">'Бланк заказа'!$W$666:$W$666</definedName>
    <definedName name="UnitOfMeasure352">'Бланк заказа'!$W$670:$W$670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2" i="1" l="1"/>
  <c r="X671" i="1"/>
  <c r="BO670" i="1"/>
  <c r="BM670" i="1"/>
  <c r="Y670" i="1"/>
  <c r="X668" i="1"/>
  <c r="Y667" i="1"/>
  <c r="X667" i="1"/>
  <c r="BP666" i="1"/>
  <c r="BO666" i="1"/>
  <c r="BN666" i="1"/>
  <c r="BM666" i="1"/>
  <c r="Z666" i="1"/>
  <c r="Z667" i="1" s="1"/>
  <c r="Y666" i="1"/>
  <c r="Y668" i="1" s="1"/>
  <c r="X664" i="1"/>
  <c r="X663" i="1"/>
  <c r="BO662" i="1"/>
  <c r="BM662" i="1"/>
  <c r="Y662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Z659" i="1" s="1"/>
  <c r="Y657" i="1"/>
  <c r="X654" i="1"/>
  <c r="X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Z646" i="1" s="1"/>
  <c r="Y638" i="1"/>
  <c r="Y647" i="1" s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5" i="1" s="1"/>
  <c r="Y621" i="1"/>
  <c r="Y626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7" i="1"/>
  <c r="Y596" i="1"/>
  <c r="X596" i="1"/>
  <c r="BP595" i="1"/>
  <c r="BO595" i="1"/>
  <c r="BN595" i="1"/>
  <c r="BM595" i="1"/>
  <c r="Z595" i="1"/>
  <c r="Y595" i="1"/>
  <c r="BP594" i="1"/>
  <c r="BO594" i="1"/>
  <c r="BN594" i="1"/>
  <c r="BM594" i="1"/>
  <c r="Z594" i="1"/>
  <c r="Z596" i="1" s="1"/>
  <c r="Y594" i="1"/>
  <c r="Y597" i="1" s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AB683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BO526" i="1"/>
  <c r="BM526" i="1"/>
  <c r="Y526" i="1"/>
  <c r="P526" i="1"/>
  <c r="BP525" i="1"/>
  <c r="BO525" i="1"/>
  <c r="BN525" i="1"/>
  <c r="BM525" i="1"/>
  <c r="Z525" i="1"/>
  <c r="Y525" i="1"/>
  <c r="P525" i="1"/>
  <c r="BO524" i="1"/>
  <c r="BM524" i="1"/>
  <c r="Y524" i="1"/>
  <c r="BO523" i="1"/>
  <c r="BM523" i="1"/>
  <c r="Y523" i="1"/>
  <c r="P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Y478" i="1"/>
  <c r="X478" i="1"/>
  <c r="BP477" i="1"/>
  <c r="BO477" i="1"/>
  <c r="BN477" i="1"/>
  <c r="BM477" i="1"/>
  <c r="Z477" i="1"/>
  <c r="Z478" i="1" s="1"/>
  <c r="Y477" i="1"/>
  <c r="P477" i="1"/>
  <c r="X473" i="1"/>
  <c r="Y472" i="1"/>
  <c r="X472" i="1"/>
  <c r="BP471" i="1"/>
  <c r="BO471" i="1"/>
  <c r="BN471" i="1"/>
  <c r="BM471" i="1"/>
  <c r="Z471" i="1"/>
  <c r="Z472" i="1" s="1"/>
  <c r="Y471" i="1"/>
  <c r="Y473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BP463" i="1"/>
  <c r="BO463" i="1"/>
  <c r="BN463" i="1"/>
  <c r="BM463" i="1"/>
  <c r="Z463" i="1"/>
  <c r="Y463" i="1"/>
  <c r="Y468" i="1" s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Y460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4" i="1"/>
  <c r="X443" i="1"/>
  <c r="BO442" i="1"/>
  <c r="BM442" i="1"/>
  <c r="Y442" i="1"/>
  <c r="X440" i="1"/>
  <c r="Y439" i="1"/>
  <c r="X439" i="1"/>
  <c r="BP438" i="1"/>
  <c r="BO438" i="1"/>
  <c r="BN438" i="1"/>
  <c r="BM438" i="1"/>
  <c r="Z438" i="1"/>
  <c r="Y438" i="1"/>
  <c r="BP437" i="1"/>
  <c r="BO437" i="1"/>
  <c r="BN437" i="1"/>
  <c r="BM437" i="1"/>
  <c r="Z437" i="1"/>
  <c r="Z439" i="1" s="1"/>
  <c r="Y437" i="1"/>
  <c r="Y440" i="1" s="1"/>
  <c r="X435" i="1"/>
  <c r="X434" i="1"/>
  <c r="BO433" i="1"/>
  <c r="BM433" i="1"/>
  <c r="Y433" i="1"/>
  <c r="P433" i="1"/>
  <c r="BP432" i="1"/>
  <c r="BO432" i="1"/>
  <c r="BN432" i="1"/>
  <c r="BM432" i="1"/>
  <c r="Z432" i="1"/>
  <c r="Y432" i="1"/>
  <c r="Y434" i="1" s="1"/>
  <c r="P432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X414" i="1"/>
  <c r="Y413" i="1"/>
  <c r="X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Y414" i="1" s="1"/>
  <c r="P410" i="1"/>
  <c r="X408" i="1"/>
  <c r="Y407" i="1"/>
  <c r="X407" i="1"/>
  <c r="BP406" i="1"/>
  <c r="BO406" i="1"/>
  <c r="BN406" i="1"/>
  <c r="BM406" i="1"/>
  <c r="Z406" i="1"/>
  <c r="Z407" i="1" s="1"/>
  <c r="Y406" i="1"/>
  <c r="P406" i="1"/>
  <c r="X403" i="1"/>
  <c r="X402" i="1"/>
  <c r="BP401" i="1"/>
  <c r="BO401" i="1"/>
  <c r="BN401" i="1"/>
  <c r="BM401" i="1"/>
  <c r="Z401" i="1"/>
  <c r="Y401" i="1"/>
  <c r="P401" i="1"/>
  <c r="BO400" i="1"/>
  <c r="BM400" i="1"/>
  <c r="Z400" i="1"/>
  <c r="Y400" i="1"/>
  <c r="P400" i="1"/>
  <c r="BO399" i="1"/>
  <c r="BM399" i="1"/>
  <c r="Y399" i="1"/>
  <c r="Y403" i="1" s="1"/>
  <c r="P399" i="1"/>
  <c r="X397" i="1"/>
  <c r="X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BO392" i="1"/>
  <c r="BM392" i="1"/>
  <c r="Y392" i="1"/>
  <c r="Y396" i="1" s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BP387" i="1" s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Y384" i="1" s="1"/>
  <c r="P377" i="1"/>
  <c r="X375" i="1"/>
  <c r="X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Y374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5" i="1"/>
  <c r="Y354" i="1"/>
  <c r="X354" i="1"/>
  <c r="BP353" i="1"/>
  <c r="BO353" i="1"/>
  <c r="BN353" i="1"/>
  <c r="BM353" i="1"/>
  <c r="Z353" i="1"/>
  <c r="Z354" i="1" s="1"/>
  <c r="Y353" i="1"/>
  <c r="Y355" i="1" s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X341" i="1"/>
  <c r="X340" i="1"/>
  <c r="BO339" i="1"/>
  <c r="BM339" i="1"/>
  <c r="Y339" i="1"/>
  <c r="P339" i="1"/>
  <c r="BP338" i="1"/>
  <c r="BO338" i="1"/>
  <c r="BN338" i="1"/>
  <c r="BM338" i="1"/>
  <c r="Z338" i="1"/>
  <c r="Y338" i="1"/>
  <c r="P338" i="1"/>
  <c r="X336" i="1"/>
  <c r="Y335" i="1"/>
  <c r="X335" i="1"/>
  <c r="BP334" i="1"/>
  <c r="BO334" i="1"/>
  <c r="BN334" i="1"/>
  <c r="BM334" i="1"/>
  <c r="Z334" i="1"/>
  <c r="Z335" i="1" s="1"/>
  <c r="Y334" i="1"/>
  <c r="Y336" i="1" s="1"/>
  <c r="P334" i="1"/>
  <c r="X332" i="1"/>
  <c r="Y331" i="1"/>
  <c r="X331" i="1"/>
  <c r="BP330" i="1"/>
  <c r="BO330" i="1"/>
  <c r="BN330" i="1"/>
  <c r="BM330" i="1"/>
  <c r="Z330" i="1"/>
  <c r="Z331" i="1" s="1"/>
  <c r="Y330" i="1"/>
  <c r="Y332" i="1" s="1"/>
  <c r="P330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Y323" i="1" s="1"/>
  <c r="P321" i="1"/>
  <c r="X319" i="1"/>
  <c r="Y318" i="1"/>
  <c r="X318" i="1"/>
  <c r="BP317" i="1"/>
  <c r="BO317" i="1"/>
  <c r="BN317" i="1"/>
  <c r="BM317" i="1"/>
  <c r="Z317" i="1"/>
  <c r="Z318" i="1" s="1"/>
  <c r="Y317" i="1"/>
  <c r="R683" i="1" s="1"/>
  <c r="P317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X227" i="1"/>
  <c r="X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Y215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J683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Y187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X159" i="1"/>
  <c r="Y158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P139" i="1"/>
  <c r="BO139" i="1"/>
  <c r="BN139" i="1"/>
  <c r="BM139" i="1"/>
  <c r="Z139" i="1"/>
  <c r="Y139" i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BO126" i="1"/>
  <c r="BM126" i="1"/>
  <c r="Y126" i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X121" i="1"/>
  <c r="X120" i="1"/>
  <c r="BO119" i="1"/>
  <c r="BM119" i="1"/>
  <c r="Y119" i="1"/>
  <c r="BO118" i="1"/>
  <c r="BM118" i="1"/>
  <c r="Y118" i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Y104" i="1" s="1"/>
  <c r="P101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8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Y80" i="1" s="1"/>
  <c r="P76" i="1"/>
  <c r="X74" i="1"/>
  <c r="X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D683" i="1" s="1"/>
  <c r="P64" i="1"/>
  <c r="X61" i="1"/>
  <c r="X60" i="1"/>
  <c r="BO59" i="1"/>
  <c r="BM59" i="1"/>
  <c r="Y59" i="1"/>
  <c r="BP59" i="1" s="1"/>
  <c r="P59" i="1"/>
  <c r="BP58" i="1"/>
  <c r="BO58" i="1"/>
  <c r="BN58" i="1"/>
  <c r="BM58" i="1"/>
  <c r="Z58" i="1"/>
  <c r="Y58" i="1"/>
  <c r="Y60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C683" i="1" s="1"/>
  <c r="P49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77" i="1" s="1"/>
  <c r="BO22" i="1"/>
  <c r="X675" i="1" s="1"/>
  <c r="BM22" i="1"/>
  <c r="X674" i="1" s="1"/>
  <c r="X676" i="1" s="1"/>
  <c r="Y22" i="1"/>
  <c r="B683" i="1" s="1"/>
  <c r="P22" i="1"/>
  <c r="H10" i="1"/>
  <c r="A9" i="1"/>
  <c r="F10" i="1" s="1"/>
  <c r="D7" i="1"/>
  <c r="Q6" i="1"/>
  <c r="P2" i="1"/>
  <c r="Z187" i="1" l="1"/>
  <c r="Z80" i="1"/>
  <c r="Z210" i="1"/>
  <c r="H9" i="1"/>
  <c r="A10" i="1"/>
  <c r="Y24" i="1"/>
  <c r="Y37" i="1"/>
  <c r="Y41" i="1"/>
  <c r="Y45" i="1"/>
  <c r="Y55" i="1"/>
  <c r="Y61" i="1"/>
  <c r="Y73" i="1"/>
  <c r="Y81" i="1"/>
  <c r="Y89" i="1"/>
  <c r="Y99" i="1"/>
  <c r="Y105" i="1"/>
  <c r="E683" i="1"/>
  <c r="Y111" i="1"/>
  <c r="BP108" i="1"/>
  <c r="BN108" i="1"/>
  <c r="Z108" i="1"/>
  <c r="BP116" i="1"/>
  <c r="BN116" i="1"/>
  <c r="Z116" i="1"/>
  <c r="BP119" i="1"/>
  <c r="BN119" i="1"/>
  <c r="Z119" i="1"/>
  <c r="Y121" i="1"/>
  <c r="F683" i="1"/>
  <c r="Y129" i="1"/>
  <c r="BP124" i="1"/>
  <c r="BN124" i="1"/>
  <c r="Z124" i="1"/>
  <c r="BP128" i="1"/>
  <c r="BN128" i="1"/>
  <c r="Z128" i="1"/>
  <c r="Y130" i="1"/>
  <c r="Y137" i="1"/>
  <c r="BP132" i="1"/>
  <c r="BN132" i="1"/>
  <c r="Z132" i="1"/>
  <c r="Y136" i="1"/>
  <c r="BP140" i="1"/>
  <c r="BN140" i="1"/>
  <c r="Z140" i="1"/>
  <c r="Z146" i="1" s="1"/>
  <c r="BP144" i="1"/>
  <c r="BN144" i="1"/>
  <c r="Z144" i="1"/>
  <c r="BP162" i="1"/>
  <c r="BN162" i="1"/>
  <c r="Z162" i="1"/>
  <c r="Z163" i="1" s="1"/>
  <c r="Y164" i="1"/>
  <c r="Z169" i="1"/>
  <c r="BP167" i="1"/>
  <c r="BN167" i="1"/>
  <c r="Z167" i="1"/>
  <c r="BP180" i="1"/>
  <c r="BN180" i="1"/>
  <c r="Z180" i="1"/>
  <c r="BP198" i="1"/>
  <c r="BN198" i="1"/>
  <c r="Z198" i="1"/>
  <c r="BP202" i="1"/>
  <c r="BN202" i="1"/>
  <c r="Z202" i="1"/>
  <c r="BP219" i="1"/>
  <c r="BN219" i="1"/>
  <c r="Z219" i="1"/>
  <c r="Z226" i="1" s="1"/>
  <c r="BP223" i="1"/>
  <c r="BN223" i="1"/>
  <c r="Z223" i="1"/>
  <c r="BP231" i="1"/>
  <c r="BN231" i="1"/>
  <c r="Z231" i="1"/>
  <c r="BP235" i="1"/>
  <c r="BN235" i="1"/>
  <c r="Z235" i="1"/>
  <c r="BP239" i="1"/>
  <c r="BN239" i="1"/>
  <c r="Z239" i="1"/>
  <c r="Y241" i="1"/>
  <c r="Y248" i="1"/>
  <c r="BP243" i="1"/>
  <c r="BN243" i="1"/>
  <c r="Z243" i="1"/>
  <c r="Z248" i="1" s="1"/>
  <c r="BP247" i="1"/>
  <c r="BN247" i="1"/>
  <c r="Z247" i="1"/>
  <c r="Y249" i="1"/>
  <c r="K683" i="1"/>
  <c r="Y261" i="1"/>
  <c r="BP252" i="1"/>
  <c r="BN252" i="1"/>
  <c r="Z252" i="1"/>
  <c r="BP256" i="1"/>
  <c r="BN256" i="1"/>
  <c r="Z256" i="1"/>
  <c r="Y260" i="1"/>
  <c r="BP265" i="1"/>
  <c r="BN265" i="1"/>
  <c r="Z265" i="1"/>
  <c r="BP269" i="1"/>
  <c r="BN269" i="1"/>
  <c r="Z269" i="1"/>
  <c r="Y273" i="1"/>
  <c r="BP282" i="1"/>
  <c r="BN282" i="1"/>
  <c r="Z282" i="1"/>
  <c r="Z291" i="1" s="1"/>
  <c r="BP286" i="1"/>
  <c r="BN286" i="1"/>
  <c r="Z286" i="1"/>
  <c r="BP290" i="1"/>
  <c r="BN290" i="1"/>
  <c r="Z290" i="1"/>
  <c r="Y292" i="1"/>
  <c r="O683" i="1"/>
  <c r="Y296" i="1"/>
  <c r="BP295" i="1"/>
  <c r="BN295" i="1"/>
  <c r="Z295" i="1"/>
  <c r="Z296" i="1" s="1"/>
  <c r="Y297" i="1"/>
  <c r="P683" i="1"/>
  <c r="Y303" i="1"/>
  <c r="BP300" i="1"/>
  <c r="BN300" i="1"/>
  <c r="Z300" i="1"/>
  <c r="BP309" i="1"/>
  <c r="BN309" i="1"/>
  <c r="Z309" i="1"/>
  <c r="Y313" i="1"/>
  <c r="BP339" i="1"/>
  <c r="BN339" i="1"/>
  <c r="Z339" i="1"/>
  <c r="Z340" i="1" s="1"/>
  <c r="S683" i="1"/>
  <c r="Y341" i="1"/>
  <c r="T683" i="1"/>
  <c r="Y345" i="1"/>
  <c r="BP344" i="1"/>
  <c r="BN344" i="1"/>
  <c r="Z344" i="1"/>
  <c r="Z345" i="1" s="1"/>
  <c r="Y346" i="1"/>
  <c r="Y351" i="1"/>
  <c r="BP348" i="1"/>
  <c r="BN348" i="1"/>
  <c r="Z348" i="1"/>
  <c r="Z350" i="1" s="1"/>
  <c r="BP361" i="1"/>
  <c r="BN361" i="1"/>
  <c r="Z361" i="1"/>
  <c r="Z460" i="1"/>
  <c r="F9" i="1"/>
  <c r="J9" i="1"/>
  <c r="Z22" i="1"/>
  <c r="Z23" i="1" s="1"/>
  <c r="BN22" i="1"/>
  <c r="BP22" i="1"/>
  <c r="Y23" i="1"/>
  <c r="X673" i="1"/>
  <c r="Z26" i="1"/>
  <c r="Z36" i="1" s="1"/>
  <c r="BN26" i="1"/>
  <c r="BP26" i="1"/>
  <c r="Z28" i="1"/>
  <c r="BN28" i="1"/>
  <c r="Z29" i="1"/>
  <c r="BN29" i="1"/>
  <c r="Z30" i="1"/>
  <c r="BN30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9" i="1"/>
  <c r="BN49" i="1"/>
  <c r="BP49" i="1"/>
  <c r="Z51" i="1"/>
  <c r="BN51" i="1"/>
  <c r="Z53" i="1"/>
  <c r="BN53" i="1"/>
  <c r="Y56" i="1"/>
  <c r="Z59" i="1"/>
  <c r="Z60" i="1" s="1"/>
  <c r="BN59" i="1"/>
  <c r="Z64" i="1"/>
  <c r="BN64" i="1"/>
  <c r="BP64" i="1"/>
  <c r="Z66" i="1"/>
  <c r="BN66" i="1"/>
  <c r="Z68" i="1"/>
  <c r="BN68" i="1"/>
  <c r="Z69" i="1"/>
  <c r="BN69" i="1"/>
  <c r="Z71" i="1"/>
  <c r="BN71" i="1"/>
  <c r="Y74" i="1"/>
  <c r="Z77" i="1"/>
  <c r="BN77" i="1"/>
  <c r="Z79" i="1"/>
  <c r="BN79" i="1"/>
  <c r="Z83" i="1"/>
  <c r="BN83" i="1"/>
  <c r="BP83" i="1"/>
  <c r="Z85" i="1"/>
  <c r="BN85" i="1"/>
  <c r="Z87" i="1"/>
  <c r="BN87" i="1"/>
  <c r="Z93" i="1"/>
  <c r="Z98" i="1" s="1"/>
  <c r="BN93" i="1"/>
  <c r="Z95" i="1"/>
  <c r="BN95" i="1"/>
  <c r="Z97" i="1"/>
  <c r="BN97" i="1"/>
  <c r="Z101" i="1"/>
  <c r="Z104" i="1" s="1"/>
  <c r="BN101" i="1"/>
  <c r="BP101" i="1"/>
  <c r="Z103" i="1"/>
  <c r="BN103" i="1"/>
  <c r="BP110" i="1"/>
  <c r="BN110" i="1"/>
  <c r="Z110" i="1"/>
  <c r="Y112" i="1"/>
  <c r="Y120" i="1"/>
  <c r="BP114" i="1"/>
  <c r="BN114" i="1"/>
  <c r="Z114" i="1"/>
  <c r="Z120" i="1" s="1"/>
  <c r="BP118" i="1"/>
  <c r="BN118" i="1"/>
  <c r="Z118" i="1"/>
  <c r="BP126" i="1"/>
  <c r="BN126" i="1"/>
  <c r="Z126" i="1"/>
  <c r="BP134" i="1"/>
  <c r="BN134" i="1"/>
  <c r="Z134" i="1"/>
  <c r="Y147" i="1"/>
  <c r="BP142" i="1"/>
  <c r="BN142" i="1"/>
  <c r="Z142" i="1"/>
  <c r="Y146" i="1"/>
  <c r="BP150" i="1"/>
  <c r="BN150" i="1"/>
  <c r="Z150" i="1"/>
  <c r="Z151" i="1" s="1"/>
  <c r="Y152" i="1"/>
  <c r="BP156" i="1"/>
  <c r="BN156" i="1"/>
  <c r="Z156" i="1"/>
  <c r="Z158" i="1" s="1"/>
  <c r="Y163" i="1"/>
  <c r="Y170" i="1"/>
  <c r="Y169" i="1"/>
  <c r="Z182" i="1"/>
  <c r="BP178" i="1"/>
  <c r="BN178" i="1"/>
  <c r="Z178" i="1"/>
  <c r="Y182" i="1"/>
  <c r="BP186" i="1"/>
  <c r="BN186" i="1"/>
  <c r="Z186" i="1"/>
  <c r="Y188" i="1"/>
  <c r="I683" i="1"/>
  <c r="Y193" i="1"/>
  <c r="BP192" i="1"/>
  <c r="BN192" i="1"/>
  <c r="Z192" i="1"/>
  <c r="Z193" i="1" s="1"/>
  <c r="Y194" i="1"/>
  <c r="Y205" i="1"/>
  <c r="BP196" i="1"/>
  <c r="BN196" i="1"/>
  <c r="Z196" i="1"/>
  <c r="Z204" i="1" s="1"/>
  <c r="BP200" i="1"/>
  <c r="BN200" i="1"/>
  <c r="Z200" i="1"/>
  <c r="Y204" i="1"/>
  <c r="BP209" i="1"/>
  <c r="BN209" i="1"/>
  <c r="Z209" i="1"/>
  <c r="Y211" i="1"/>
  <c r="Y216" i="1"/>
  <c r="BP213" i="1"/>
  <c r="BN213" i="1"/>
  <c r="Z213" i="1"/>
  <c r="Z215" i="1" s="1"/>
  <c r="Y226" i="1"/>
  <c r="BP221" i="1"/>
  <c r="BN221" i="1"/>
  <c r="Z221" i="1"/>
  <c r="BP225" i="1"/>
  <c r="BN225" i="1"/>
  <c r="Z225" i="1"/>
  <c r="Y227" i="1"/>
  <c r="Y240" i="1"/>
  <c r="BP229" i="1"/>
  <c r="BN229" i="1"/>
  <c r="Z229" i="1"/>
  <c r="BP233" i="1"/>
  <c r="BN233" i="1"/>
  <c r="Z233" i="1"/>
  <c r="BP237" i="1"/>
  <c r="BN237" i="1"/>
  <c r="Z237" i="1"/>
  <c r="BP245" i="1"/>
  <c r="BN245" i="1"/>
  <c r="Z245" i="1"/>
  <c r="BP254" i="1"/>
  <c r="BN254" i="1"/>
  <c r="Z254" i="1"/>
  <c r="BP258" i="1"/>
  <c r="BN258" i="1"/>
  <c r="Z258" i="1"/>
  <c r="BP267" i="1"/>
  <c r="BN267" i="1"/>
  <c r="Z267" i="1"/>
  <c r="Z273" i="1" s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83" i="1"/>
  <c r="Y314" i="1"/>
  <c r="BP307" i="1"/>
  <c r="BN307" i="1"/>
  <c r="Z307" i="1"/>
  <c r="Z313" i="1" s="1"/>
  <c r="BP311" i="1"/>
  <c r="BN311" i="1"/>
  <c r="Z311" i="1"/>
  <c r="Y340" i="1"/>
  <c r="Y350" i="1"/>
  <c r="BP359" i="1"/>
  <c r="BN359" i="1"/>
  <c r="Z359" i="1"/>
  <c r="Y367" i="1"/>
  <c r="BP363" i="1"/>
  <c r="BN363" i="1"/>
  <c r="Z363" i="1"/>
  <c r="Y375" i="1"/>
  <c r="Y383" i="1"/>
  <c r="Y389" i="1"/>
  <c r="Y397" i="1"/>
  <c r="BP419" i="1"/>
  <c r="BN419" i="1"/>
  <c r="Z419" i="1"/>
  <c r="BP423" i="1"/>
  <c r="BN423" i="1"/>
  <c r="Z423" i="1"/>
  <c r="BP427" i="1"/>
  <c r="BN427" i="1"/>
  <c r="Z427" i="1"/>
  <c r="BP449" i="1"/>
  <c r="BN449" i="1"/>
  <c r="Z449" i="1"/>
  <c r="BP453" i="1"/>
  <c r="BN453" i="1"/>
  <c r="Z453" i="1"/>
  <c r="BP467" i="1"/>
  <c r="BN467" i="1"/>
  <c r="Z467" i="1"/>
  <c r="Y469" i="1"/>
  <c r="BP482" i="1"/>
  <c r="BN482" i="1"/>
  <c r="Z482" i="1"/>
  <c r="Z505" i="1" s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Z510" i="1" s="1"/>
  <c r="BP524" i="1"/>
  <c r="BN524" i="1"/>
  <c r="Z524" i="1"/>
  <c r="BP527" i="1"/>
  <c r="BN527" i="1"/>
  <c r="Z527" i="1"/>
  <c r="BP544" i="1"/>
  <c r="BN544" i="1"/>
  <c r="Z544" i="1"/>
  <c r="BP579" i="1"/>
  <c r="BN579" i="1"/>
  <c r="Z579" i="1"/>
  <c r="BP583" i="1"/>
  <c r="BN583" i="1"/>
  <c r="Z583" i="1"/>
  <c r="G683" i="1"/>
  <c r="Y159" i="1"/>
  <c r="H683" i="1"/>
  <c r="Y175" i="1"/>
  <c r="Y210" i="1"/>
  <c r="L683" i="1"/>
  <c r="Y274" i="1"/>
  <c r="M683" i="1"/>
  <c r="Y291" i="1"/>
  <c r="Y319" i="1"/>
  <c r="U683" i="1"/>
  <c r="Z365" i="1"/>
  <c r="Z367" i="1" s="1"/>
  <c r="BN365" i="1"/>
  <c r="Y368" i="1"/>
  <c r="Z371" i="1"/>
  <c r="Z374" i="1" s="1"/>
  <c r="BN371" i="1"/>
  <c r="Z373" i="1"/>
  <c r="BN373" i="1"/>
  <c r="Z377" i="1"/>
  <c r="BN377" i="1"/>
  <c r="BP377" i="1"/>
  <c r="Z379" i="1"/>
  <c r="BN379" i="1"/>
  <c r="Z381" i="1"/>
  <c r="BN381" i="1"/>
  <c r="Z387" i="1"/>
  <c r="Z389" i="1" s="1"/>
  <c r="BN387" i="1"/>
  <c r="Z392" i="1"/>
  <c r="Z396" i="1" s="1"/>
  <c r="BN392" i="1"/>
  <c r="BP392" i="1"/>
  <c r="Z393" i="1"/>
  <c r="BN393" i="1"/>
  <c r="Z395" i="1"/>
  <c r="BN395" i="1"/>
  <c r="Z399" i="1"/>
  <c r="Z402" i="1" s="1"/>
  <c r="BN399" i="1"/>
  <c r="BP399" i="1"/>
  <c r="BP400" i="1"/>
  <c r="BN400" i="1"/>
  <c r="Y402" i="1"/>
  <c r="BP411" i="1"/>
  <c r="BN411" i="1"/>
  <c r="Z411" i="1"/>
  <c r="Z413" i="1" s="1"/>
  <c r="W683" i="1"/>
  <c r="BP421" i="1"/>
  <c r="BN421" i="1"/>
  <c r="Z421" i="1"/>
  <c r="Z429" i="1" s="1"/>
  <c r="BP425" i="1"/>
  <c r="BN425" i="1"/>
  <c r="Z425" i="1"/>
  <c r="Y429" i="1"/>
  <c r="BP433" i="1"/>
  <c r="BN433" i="1"/>
  <c r="Z433" i="1"/>
  <c r="Z434" i="1" s="1"/>
  <c r="Y435" i="1"/>
  <c r="Y443" i="1"/>
  <c r="BP442" i="1"/>
  <c r="BN442" i="1"/>
  <c r="Z442" i="1"/>
  <c r="Z443" i="1" s="1"/>
  <c r="Y444" i="1"/>
  <c r="X683" i="1"/>
  <c r="Y456" i="1"/>
  <c r="BP447" i="1"/>
  <c r="BN447" i="1"/>
  <c r="Z447" i="1"/>
  <c r="Z455" i="1" s="1"/>
  <c r="BP451" i="1"/>
  <c r="BN451" i="1"/>
  <c r="Z451" i="1"/>
  <c r="Y455" i="1"/>
  <c r="BP459" i="1"/>
  <c r="BN459" i="1"/>
  <c r="Z459" i="1"/>
  <c r="Y461" i="1"/>
  <c r="BP465" i="1"/>
  <c r="BN465" i="1"/>
  <c r="Z465" i="1"/>
  <c r="Y50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Y510" i="1"/>
  <c r="BP514" i="1"/>
  <c r="BN514" i="1"/>
  <c r="Z514" i="1"/>
  <c r="Z515" i="1" s="1"/>
  <c r="Y516" i="1"/>
  <c r="Z683" i="1"/>
  <c r="Y520" i="1"/>
  <c r="BP519" i="1"/>
  <c r="BN519" i="1"/>
  <c r="Z519" i="1"/>
  <c r="Z520" i="1" s="1"/>
  <c r="Y521" i="1"/>
  <c r="Y530" i="1"/>
  <c r="BP523" i="1"/>
  <c r="BN523" i="1"/>
  <c r="Z523" i="1"/>
  <c r="BP526" i="1"/>
  <c r="BN526" i="1"/>
  <c r="Z526" i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Y547" i="1"/>
  <c r="BP542" i="1"/>
  <c r="BN542" i="1"/>
  <c r="Y546" i="1"/>
  <c r="Z542" i="1"/>
  <c r="AC683" i="1"/>
  <c r="BP559" i="1"/>
  <c r="BN559" i="1"/>
  <c r="Z559" i="1"/>
  <c r="BP563" i="1"/>
  <c r="BN563" i="1"/>
  <c r="Z563" i="1"/>
  <c r="Y567" i="1"/>
  <c r="Z573" i="1"/>
  <c r="BP571" i="1"/>
  <c r="BN571" i="1"/>
  <c r="Z571" i="1"/>
  <c r="Y573" i="1"/>
  <c r="AD683" i="1"/>
  <c r="Y602" i="1"/>
  <c r="BP601" i="1"/>
  <c r="BN601" i="1"/>
  <c r="Z601" i="1"/>
  <c r="Z602" i="1" s="1"/>
  <c r="Y603" i="1"/>
  <c r="Y618" i="1"/>
  <c r="Y619" i="1"/>
  <c r="BP611" i="1"/>
  <c r="BN611" i="1"/>
  <c r="Z611" i="1"/>
  <c r="AE683" i="1"/>
  <c r="BP613" i="1"/>
  <c r="BN613" i="1"/>
  <c r="Z613" i="1"/>
  <c r="AA683" i="1"/>
  <c r="V683" i="1"/>
  <c r="Y408" i="1"/>
  <c r="Y430" i="1"/>
  <c r="Y683" i="1"/>
  <c r="Y479" i="1"/>
  <c r="BP557" i="1"/>
  <c r="BN557" i="1"/>
  <c r="Z557" i="1"/>
  <c r="BP561" i="1"/>
  <c r="BN561" i="1"/>
  <c r="Z561" i="1"/>
  <c r="Z567" i="1" s="1"/>
  <c r="BP565" i="1"/>
  <c r="BN565" i="1"/>
  <c r="Z565" i="1"/>
  <c r="Y574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BP612" i="1"/>
  <c r="BN612" i="1"/>
  <c r="Z612" i="1"/>
  <c r="BP614" i="1"/>
  <c r="BN614" i="1"/>
  <c r="Z614" i="1"/>
  <c r="BP616" i="1"/>
  <c r="BN616" i="1"/>
  <c r="Z616" i="1"/>
  <c r="BP629" i="1"/>
  <c r="BN629" i="1"/>
  <c r="Z629" i="1"/>
  <c r="BP631" i="1"/>
  <c r="BN631" i="1"/>
  <c r="Z631" i="1"/>
  <c r="BP633" i="1"/>
  <c r="BN633" i="1"/>
  <c r="Z633" i="1"/>
  <c r="BP650" i="1"/>
  <c r="BN650" i="1"/>
  <c r="Z650" i="1"/>
  <c r="BP652" i="1"/>
  <c r="BN652" i="1"/>
  <c r="Z652" i="1"/>
  <c r="Y654" i="1"/>
  <c r="Y663" i="1"/>
  <c r="BP662" i="1"/>
  <c r="BN662" i="1"/>
  <c r="Z662" i="1"/>
  <c r="Z663" i="1" s="1"/>
  <c r="Y664" i="1"/>
  <c r="Y671" i="1"/>
  <c r="BP670" i="1"/>
  <c r="BN670" i="1"/>
  <c r="Z670" i="1"/>
  <c r="Z671" i="1" s="1"/>
  <c r="Y672" i="1"/>
  <c r="Y552" i="1"/>
  <c r="Y568" i="1"/>
  <c r="BP615" i="1"/>
  <c r="BN615" i="1"/>
  <c r="Z615" i="1"/>
  <c r="BP617" i="1"/>
  <c r="BN617" i="1"/>
  <c r="Z617" i="1"/>
  <c r="Y635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Y653" i="1"/>
  <c r="BP649" i="1"/>
  <c r="BN649" i="1"/>
  <c r="Z649" i="1"/>
  <c r="BP651" i="1"/>
  <c r="BN651" i="1"/>
  <c r="Z651" i="1"/>
  <c r="AF683" i="1"/>
  <c r="Y660" i="1"/>
  <c r="Z240" i="1" l="1"/>
  <c r="Y677" i="1"/>
  <c r="Y674" i="1"/>
  <c r="Y676" i="1" s="1"/>
  <c r="Z303" i="1"/>
  <c r="Y673" i="1"/>
  <c r="Z653" i="1"/>
  <c r="Z635" i="1"/>
  <c r="Z618" i="1"/>
  <c r="Z546" i="1"/>
  <c r="Z530" i="1"/>
  <c r="Z468" i="1"/>
  <c r="Z383" i="1"/>
  <c r="Z89" i="1"/>
  <c r="Z73" i="1"/>
  <c r="Z55" i="1"/>
  <c r="Y675" i="1"/>
  <c r="Z260" i="1"/>
  <c r="Z136" i="1"/>
  <c r="Z129" i="1"/>
  <c r="Z111" i="1"/>
  <c r="Z678" i="1" s="1"/>
</calcChain>
</file>

<file path=xl/sharedStrings.xml><?xml version="1.0" encoding="utf-8"?>
<sst xmlns="http://schemas.openxmlformats.org/spreadsheetml/2006/main" count="3172" uniqueCount="1092">
  <si>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</si>
  <si>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</si>
  <si>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</si>
  <si>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</si>
  <si>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</si>
  <si>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</si>
  <si>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</si>
  <si>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</si>
  <si>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</si>
  <si>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</si>
  <si>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</si>
  <si>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</si>
  <si>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</si>
  <si>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</si>
  <si>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</si>
  <si>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</si>
  <si>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</si>
  <si>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</si>
  <si>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</si>
  <si>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</si>
  <si>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</si>
  <si>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</si>
  <si>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</si>
  <si>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</si>
  <si>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</si>
  <si>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</si>
  <si>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</si>
  <si>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</si>
  <si>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</si>
  <si>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</si>
  <si>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</si>
  <si>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</si>
  <si>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</si>
  <si>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</si>
  <si>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</si>
  <si>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</si>
  <si>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</si>
  <si>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</si>
  <si>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</si>
  <si>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</si>
  <si>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</si>
  <si>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</si>
  <si>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</si>
  <si>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</si>
  <si>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</si>
  <si>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</si>
  <si>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</si>
  <si>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</si>
  <si>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</si>
  <si>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</si>
  <si>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</si>
  <si>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</si>
  <si>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</si>
  <si>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</si>
  <si>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</si>
  <si>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</si>
  <si>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</si>
  <si>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</si>
  <si>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</si>
  <si>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</si>
  <si>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</si>
  <si>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</si>
  <si>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</si>
  <si>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</si>
  <si>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</si>
  <si>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</si>
  <si>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</si>
  <si>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</si>
  <si>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</si>
  <si>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</si>
  <si>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</si>
  <si>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</si>
  <si>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</si>
  <si>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</si>
  <si>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</si>
  <si>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</si>
  <si>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</si>
  <si>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</si>
  <si>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</si>
  <si>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</si>
  <si>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</si>
  <si>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</si>
  <si>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</si>
  <si>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</si>
  <si>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</si>
  <si>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</si>
  <si>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</si>
  <si>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</si>
  <si>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</si>
  <si>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</si>
  <si>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</si>
  <si>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</si>
  <si>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</si>
  <si>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</si>
  <si>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</si>
  <si>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</si>
  <si>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</si>
  <si>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</si>
  <si>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</si>
  <si>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</si>
  <si>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</si>
  <si>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</si>
  <si>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</si>
  <si>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</si>
  <si>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</si>
  <si>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</si>
  <si>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</si>
  <si>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</si>
  <si>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</si>
  <si>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</si>
  <si>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</si>
  <si>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</si>
  <si>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</si>
  <si>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</si>
  <si>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</si>
  <si>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</si>
  <si>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</si>
  <si>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</si>
  <si>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</si>
  <si>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</si>
  <si>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</si>
  <si>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</si>
  <si>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</si>
  <si>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</si>
  <si>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</si>
  <si>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</si>
  <si>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</si>
  <si>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</si>
  <si>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</si>
  <si>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</si>
  <si>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</si>
  <si>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</si>
  <si>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</si>
  <si>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</si>
  <si>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</si>
  <si>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</si>
  <si>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</si>
  <si>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</si>
  <si>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</si>
  <si>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</si>
  <si>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</si>
  <si>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</si>
  <si>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</si>
  <si>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</si>
  <si>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</si>
  <si>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</si>
  <si>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</si>
  <si>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</si>
  <si>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</si>
  <si>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</si>
  <si>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</si>
  <si>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</si>
  <si>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</si>
  <si>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</si>
  <si>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</si>
  <si>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</si>
  <si>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</si>
  <si>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</si>
  <si>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</si>
  <si>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</si>
  <si>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</si>
  <si>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</si>
  <si>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</si>
  <si>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</si>
  <si>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</si>
  <si>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</si>
  <si>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</si>
  <si>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</si>
  <si>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</si>
  <si>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</si>
  <si>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</si>
  <si>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</si>
  <si>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</si>
  <si>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</si>
  <si>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</si>
  <si>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</si>
  <si>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</si>
  <si>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</si>
  <si>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</si>
  <si>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</si>
  <si>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</si>
  <si>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</si>
  <si>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</si>
  <si>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</si>
  <si>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</si>
  <si>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</si>
  <si>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</si>
  <si>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</si>
  <si>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</si>
  <si>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</si>
  <si>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</si>
  <si>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</si>
  <si>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</si>
  <si>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</si>
  <si>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</si>
  <si>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</si>
  <si>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</si>
  <si>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</si>
  <si>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</si>
  <si>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</si>
  <si>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</si>
  <si>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</si>
  <si>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</si>
  <si>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</si>
  <si>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</si>
  <si>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</si>
  <si>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</si>
  <si>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</si>
  <si>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</si>
  <si>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</si>
  <si>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</si>
  <si>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</si>
  <si>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</si>
  <si>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</si>
  <si>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</si>
  <si>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</si>
  <si>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</si>
  <si>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</si>
  <si>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</si>
  <si>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</si>
  <si>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</si>
  <si>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</si>
  <si>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</si>
  <si>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</si>
  <si>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</si>
  <si>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</si>
  <si>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</si>
  <si>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</si>
  <si>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</si>
  <si>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</si>
  <si>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</si>
  <si>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</si>
  <si>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</si>
  <si>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</si>
  <si>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</si>
  <si>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</si>
  <si>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</si>
  <si>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</si>
  <si>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</si>
  <si>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</si>
  <si>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</si>
  <si>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</si>
  <si>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</si>
  <si>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</si>
  <si>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</si>
  <si>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</si>
  <si>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</si>
  <si>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</si>
  <si>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</si>
  <si>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</si>
  <si>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</si>
  <si>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</si>
  <si>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</si>
  <si>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</si>
  <si>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</si>
  <si>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</si>
  <si>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</si>
  <si>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</si>
  <si>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</si>
  <si>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</si>
  <si>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</si>
  <si>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</si>
  <si>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</si>
  <si>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</si>
  <si>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</si>
  <si>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</si>
  <si>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</si>
  <si>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</si>
  <si>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</si>
  <si>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</si>
  <si>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</si>
  <si>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</si>
  <si>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</si>
  <si>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</si>
  <si>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</si>
  <si>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</si>
  <si>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</si>
  <si>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</si>
  <si>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</si>
  <si>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</si>
  <si>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</si>
  <si>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</si>
  <si>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</si>
  <si>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</si>
  <si>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</si>
  <si>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</si>
  <si>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</si>
  <si>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</si>
  <si>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</si>
  <si>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</si>
  <si>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</si>
  <si>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</si>
  <si>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</si>
  <si>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</si>
  <si>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</si>
  <si>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</si>
  <si>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</si>
  <si>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</si>
  <si>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11.12.2024</t>
  </si>
  <si>
    <t>Новинка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</si>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</sst>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3" xfId="0" applyBorder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0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3"/>
  <sheetViews>
    <sheetView showGridLines="0" tabSelected="1" topLeftCell="A664" zoomScaleNormal="100" zoomScaleSheetLayoutView="100" workbookViewId="0">
      <selection activeCell="AA679" sqref="AA679"/>
    </sheetView>
  </sheetViews>
  <sheetFormatPr defaultColWidth="9.140625" defaultRowHeight="12.75" x14ac:dyDescent="0.2"/>
  <cols>
    <col min="1" max="1" width="9.140625" style="7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9" customWidth="1"/>
    <col min="19" max="19" width="6.140625" style="77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9" customWidth="1"/>
    <col min="25" max="25" width="11" style="779" customWidth="1"/>
    <col min="26" max="26" width="10" style="779" customWidth="1"/>
    <col min="27" max="27" width="11.5703125" style="779" customWidth="1"/>
    <col min="28" max="28" width="10.42578125" style="779" customWidth="1"/>
    <col min="29" max="29" width="30" style="77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9" customWidth="1"/>
    <col min="34" max="34" width="9.140625" style="779" customWidth="1"/>
    <col min="35" max="16384" width="9.140625" style="779"/>
  </cols>
  <sheetData>
    <row r="1" spans="1:32" s="775" customFormat="1" ht="45" customHeight="1" x14ac:dyDescent="0.2">
      <c r="A1" s="41"/>
      <c r="B1" s="41"/>
      <c r="C1" s="41"/>
      <c r="D1" s="871" t="s">
        <v>0</v>
      </c>
      <c r="E1" s="816"/>
      <c r="F1" s="816"/>
      <c r="G1" s="12" t="s">
        <v>1</v>
      </c>
      <c r="H1" s="871" t="s">
        <v>2</v>
      </c>
      <c r="I1" s="816"/>
      <c r="J1" s="816"/>
      <c r="K1" s="816"/>
      <c r="L1" s="816"/>
      <c r="M1" s="816"/>
      <c r="N1" s="816"/>
      <c r="O1" s="816"/>
      <c r="P1" s="816"/>
      <c r="Q1" s="816"/>
      <c r="R1" s="815" t="s">
        <v>3</v>
      </c>
      <c r="S1" s="816"/>
      <c r="T1" s="8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5" customFormat="1" ht="23.45" customHeight="1" x14ac:dyDescent="0.2">
      <c r="A5" s="936" t="s">
        <v>8</v>
      </c>
      <c r="B5" s="827"/>
      <c r="C5" s="828"/>
      <c r="D5" s="873"/>
      <c r="E5" s="874"/>
      <c r="F5" s="1171" t="s">
        <v>9</v>
      </c>
      <c r="G5" s="828"/>
      <c r="H5" s="873"/>
      <c r="I5" s="1095"/>
      <c r="J5" s="1095"/>
      <c r="K5" s="1095"/>
      <c r="L5" s="1095"/>
      <c r="M5" s="874"/>
      <c r="N5" s="58"/>
      <c r="P5" s="24" t="s">
        <v>10</v>
      </c>
      <c r="Q5" s="1192">
        <v>45635</v>
      </c>
      <c r="R5" s="934"/>
      <c r="T5" s="997" t="s">
        <v>11</v>
      </c>
      <c r="U5" s="982"/>
      <c r="V5" s="999" t="s">
        <v>12</v>
      </c>
      <c r="W5" s="934"/>
      <c r="AB5" s="51"/>
      <c r="AC5" s="51"/>
      <c r="AD5" s="51"/>
      <c r="AE5" s="51"/>
    </row>
    <row r="6" spans="1:32" s="775" customFormat="1" ht="24" customHeight="1" x14ac:dyDescent="0.2">
      <c r="A6" s="936" t="s">
        <v>13</v>
      </c>
      <c r="B6" s="827"/>
      <c r="C6" s="828"/>
      <c r="D6" s="1097" t="s">
        <v>14</v>
      </c>
      <c r="E6" s="1098"/>
      <c r="F6" s="1098"/>
      <c r="G6" s="1098"/>
      <c r="H6" s="1098"/>
      <c r="I6" s="1098"/>
      <c r="J6" s="1098"/>
      <c r="K6" s="1098"/>
      <c r="L6" s="1098"/>
      <c r="M6" s="934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1010" t="s">
        <v>16</v>
      </c>
      <c r="U6" s="982"/>
      <c r="V6" s="1082" t="s">
        <v>17</v>
      </c>
      <c r="W6" s="833"/>
      <c r="AB6" s="51"/>
      <c r="AC6" s="51"/>
      <c r="AD6" s="51"/>
      <c r="AE6" s="51"/>
    </row>
    <row r="7" spans="1:32" s="775" customFormat="1" ht="21.75" hidden="1" customHeight="1" x14ac:dyDescent="0.2">
      <c r="A7" s="55"/>
      <c r="B7" s="55"/>
      <c r="C7" s="55"/>
      <c r="D7" s="844" t="str">
        <f>IFERROR(VLOOKUP(DeliveryAddress,Table,3,0),1)</f>
        <v>1</v>
      </c>
      <c r="E7" s="845"/>
      <c r="F7" s="845"/>
      <c r="G7" s="845"/>
      <c r="H7" s="845"/>
      <c r="I7" s="845"/>
      <c r="J7" s="845"/>
      <c r="K7" s="845"/>
      <c r="L7" s="845"/>
      <c r="M7" s="846"/>
      <c r="N7" s="60"/>
      <c r="P7" s="24"/>
      <c r="Q7" s="42"/>
      <c r="R7" s="42"/>
      <c r="T7" s="797"/>
      <c r="U7" s="982"/>
      <c r="V7" s="1083"/>
      <c r="W7" s="1084"/>
      <c r="AB7" s="51"/>
      <c r="AC7" s="51"/>
      <c r="AD7" s="51"/>
      <c r="AE7" s="51"/>
    </row>
    <row r="8" spans="1:32" s="775" customFormat="1" ht="25.5" customHeight="1" x14ac:dyDescent="0.2">
      <c r="A8" s="1216" t="s">
        <v>18</v>
      </c>
      <c r="B8" s="800"/>
      <c r="C8" s="801"/>
      <c r="D8" s="857" t="s">
        <v>19</v>
      </c>
      <c r="E8" s="858"/>
      <c r="F8" s="858"/>
      <c r="G8" s="858"/>
      <c r="H8" s="858"/>
      <c r="I8" s="858"/>
      <c r="J8" s="858"/>
      <c r="K8" s="858"/>
      <c r="L8" s="858"/>
      <c r="M8" s="859"/>
      <c r="N8" s="61"/>
      <c r="P8" s="24" t="s">
        <v>20</v>
      </c>
      <c r="Q8" s="944">
        <v>0.375</v>
      </c>
      <c r="R8" s="846"/>
      <c r="T8" s="797"/>
      <c r="U8" s="982"/>
      <c r="V8" s="1083"/>
      <c r="W8" s="1084"/>
      <c r="AB8" s="51"/>
      <c r="AC8" s="51"/>
      <c r="AD8" s="51"/>
      <c r="AE8" s="51"/>
    </row>
    <row r="9" spans="1:32" s="775" customFormat="1" ht="39.950000000000003" customHeight="1" x14ac:dyDescent="0.2">
      <c r="A9" s="11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3"/>
      <c r="F9" s="11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2" t="str">
        <f>IF(AND($A$9="Тип доверенности/получателя при получении в адресе перегруза:",$D$9="Разовая доверенность"),"Введите ФИО","")</f>
        <v/>
      </c>
      <c r="I9" s="803"/>
      <c r="J9" s="8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3"/>
      <c r="L9" s="803"/>
      <c r="M9" s="803"/>
      <c r="N9" s="773"/>
      <c r="P9" s="26" t="s">
        <v>21</v>
      </c>
      <c r="Q9" s="928"/>
      <c r="R9" s="929"/>
      <c r="T9" s="797"/>
      <c r="U9" s="982"/>
      <c r="V9" s="1085"/>
      <c r="W9" s="1086"/>
      <c r="X9" s="43"/>
      <c r="Y9" s="43"/>
      <c r="Z9" s="43"/>
      <c r="AA9" s="43"/>
      <c r="AB9" s="51"/>
      <c r="AC9" s="51"/>
      <c r="AD9" s="51"/>
      <c r="AE9" s="51"/>
    </row>
    <row r="10" spans="1:32" s="775" customFormat="1" ht="26.45" customHeight="1" x14ac:dyDescent="0.2">
      <c r="A10" s="11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3"/>
      <c r="F10" s="11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6" t="str">
        <f>IFERROR(VLOOKUP($D$10,Proxy,2,FALSE),"")</f>
        <v/>
      </c>
      <c r="I10" s="797"/>
      <c r="J10" s="797"/>
      <c r="K10" s="797"/>
      <c r="L10" s="797"/>
      <c r="M10" s="797"/>
      <c r="N10" s="774"/>
      <c r="P10" s="26" t="s">
        <v>22</v>
      </c>
      <c r="Q10" s="1011"/>
      <c r="R10" s="1012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23" t="s">
        <v>28</v>
      </c>
      <c r="W11" s="929"/>
      <c r="X11" s="45"/>
      <c r="Y11" s="45"/>
      <c r="Z11" s="45"/>
      <c r="AA11" s="45"/>
      <c r="AB11" s="51"/>
      <c r="AC11" s="51"/>
      <c r="AD11" s="51"/>
      <c r="AE11" s="51"/>
    </row>
    <row r="12" spans="1:32" s="775" customFormat="1" ht="18.600000000000001" customHeight="1" x14ac:dyDescent="0.2">
      <c r="A12" s="99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4"/>
      <c r="R12" s="846"/>
      <c r="S12" s="23"/>
      <c r="U12" s="24"/>
      <c r="V12" s="816"/>
      <c r="W12" s="797"/>
      <c r="AB12" s="51"/>
      <c r="AC12" s="51"/>
      <c r="AD12" s="51"/>
      <c r="AE12" s="51"/>
    </row>
    <row r="13" spans="1:32" s="775" customFormat="1" ht="23.25" customHeight="1" x14ac:dyDescent="0.2">
      <c r="A13" s="99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3"/>
      <c r="R13" s="9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5" customFormat="1" ht="18.600000000000001" customHeight="1" x14ac:dyDescent="0.2">
      <c r="A14" s="99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5" customFormat="1" ht="22.5" customHeight="1" x14ac:dyDescent="0.2">
      <c r="A15" s="1035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5" t="s">
        <v>35</v>
      </c>
      <c r="Q15" s="816"/>
      <c r="R15" s="816"/>
      <c r="S15" s="816"/>
      <c r="T15" s="8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6"/>
      <c r="Q16" s="976"/>
      <c r="R16" s="976"/>
      <c r="S16" s="976"/>
      <c r="T16" s="9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6" t="s">
        <v>38</v>
      </c>
      <c r="D17" s="829" t="s">
        <v>39</v>
      </c>
      <c r="E17" s="908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07"/>
      <c r="R17" s="907"/>
      <c r="S17" s="907"/>
      <c r="T17" s="908"/>
      <c r="U17" s="1215" t="s">
        <v>51</v>
      </c>
      <c r="V17" s="828"/>
      <c r="W17" s="829" t="s">
        <v>52</v>
      </c>
      <c r="X17" s="829" t="s">
        <v>53</v>
      </c>
      <c r="Y17" s="1212" t="s">
        <v>54</v>
      </c>
      <c r="Z17" s="1093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09"/>
      <c r="E18" s="911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09"/>
      <c r="Q18" s="910"/>
      <c r="R18" s="910"/>
      <c r="S18" s="910"/>
      <c r="T18" s="911"/>
      <c r="U18" s="67" t="s">
        <v>61</v>
      </c>
      <c r="V18" s="67" t="s">
        <v>62</v>
      </c>
      <c r="W18" s="830"/>
      <c r="X18" s="830"/>
      <c r="Y18" s="1213"/>
      <c r="Z18" s="1094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885" t="s">
        <v>63</v>
      </c>
      <c r="B19" s="886"/>
      <c r="C19" s="886"/>
      <c r="D19" s="886"/>
      <c r="E19" s="886"/>
      <c r="F19" s="886"/>
      <c r="G19" s="886"/>
      <c r="H19" s="886"/>
      <c r="I19" s="886"/>
      <c r="J19" s="886"/>
      <c r="K19" s="886"/>
      <c r="L19" s="886"/>
      <c r="M19" s="886"/>
      <c r="N19" s="886"/>
      <c r="O19" s="886"/>
      <c r="P19" s="886"/>
      <c r="Q19" s="886"/>
      <c r="R19" s="886"/>
      <c r="S19" s="886"/>
      <c r="T19" s="886"/>
      <c r="U19" s="886"/>
      <c r="V19" s="886"/>
      <c r="W19" s="886"/>
      <c r="X19" s="886"/>
      <c r="Y19" s="886"/>
      <c r="Z19" s="886"/>
      <c r="AA19" s="48"/>
      <c r="AB19" s="48"/>
      <c r="AC19" s="48"/>
    </row>
    <row r="20" spans="1:68" ht="16.5" customHeight="1" x14ac:dyDescent="0.25">
      <c r="A20" s="872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6"/>
      <c r="AB20" s="776"/>
      <c r="AC20" s="776"/>
    </row>
    <row r="21" spans="1:68" ht="14.25" customHeight="1" x14ac:dyDescent="0.25">
      <c r="A21" s="796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7"/>
      <c r="AB21" s="777"/>
      <c r="AC21" s="77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80">
        <v>0.16</v>
      </c>
      <c r="G22" s="32">
        <v>10</v>
      </c>
      <c r="H22" s="780">
        <v>1.6</v>
      </c>
      <c r="I22" s="78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4"/>
      <c r="V22" s="34"/>
      <c r="W22" s="35" t="s">
        <v>69</v>
      </c>
      <c r="X22" s="781">
        <v>0</v>
      </c>
      <c r="Y22" s="7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8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09"/>
      <c r="P23" s="799" t="s">
        <v>71</v>
      </c>
      <c r="Q23" s="800"/>
      <c r="R23" s="800"/>
      <c r="S23" s="800"/>
      <c r="T23" s="800"/>
      <c r="U23" s="800"/>
      <c r="V23" s="801"/>
      <c r="W23" s="37" t="s">
        <v>72</v>
      </c>
      <c r="X23" s="783">
        <f>IFERROR(X22/H22,"0")</f>
        <v>0</v>
      </c>
      <c r="Y23" s="783">
        <f>IFERROR(Y22/H22,"0")</f>
        <v>0</v>
      </c>
      <c r="Z23" s="783">
        <f>IFERROR(IF(Z22="",0,Z22),"0")</f>
        <v>0</v>
      </c>
      <c r="AA23" s="784"/>
      <c r="AB23" s="784"/>
      <c r="AC23" s="784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09"/>
      <c r="P24" s="799" t="s">
        <v>71</v>
      </c>
      <c r="Q24" s="800"/>
      <c r="R24" s="800"/>
      <c r="S24" s="800"/>
      <c r="T24" s="800"/>
      <c r="U24" s="800"/>
      <c r="V24" s="801"/>
      <c r="W24" s="37" t="s">
        <v>69</v>
      </c>
      <c r="X24" s="783">
        <f>IFERROR(SUM(X22:X22),"0")</f>
        <v>0</v>
      </c>
      <c r="Y24" s="783">
        <f>IFERROR(SUM(Y22:Y22),"0")</f>
        <v>0</v>
      </c>
      <c r="Z24" s="37"/>
      <c r="AA24" s="784"/>
      <c r="AB24" s="784"/>
      <c r="AC24" s="784"/>
    </row>
    <row r="25" spans="1:68" ht="14.25" customHeight="1" x14ac:dyDescent="0.25">
      <c r="A25" s="796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7"/>
      <c r="AB25" s="777"/>
      <c r="AC25" s="777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80">
        <v>0.33</v>
      </c>
      <c r="G26" s="32">
        <v>6</v>
      </c>
      <c r="H26" s="780">
        <v>1.98</v>
      </c>
      <c r="I26" s="780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4"/>
      <c r="V26" s="34"/>
      <c r="W26" s="35" t="s">
        <v>69</v>
      </c>
      <c r="X26" s="781">
        <v>0</v>
      </c>
      <c r="Y26" s="7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80">
        <v>0.3</v>
      </c>
      <c r="G27" s="32">
        <v>6</v>
      </c>
      <c r="H27" s="780">
        <v>1.8</v>
      </c>
      <c r="I27" s="780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4"/>
      <c r="V27" s="34"/>
      <c r="W27" s="35" t="s">
        <v>69</v>
      </c>
      <c r="X27" s="781">
        <v>0</v>
      </c>
      <c r="Y27" s="78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80">
        <v>0.42</v>
      </c>
      <c r="G28" s="32">
        <v>6</v>
      </c>
      <c r="H28" s="780">
        <v>2.52</v>
      </c>
      <c r="I28" s="78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4"/>
      <c r="V28" s="34"/>
      <c r="W28" s="35" t="s">
        <v>69</v>
      </c>
      <c r="X28" s="781">
        <v>0</v>
      </c>
      <c r="Y28" s="78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80">
        <v>0.3</v>
      </c>
      <c r="G29" s="32">
        <v>6</v>
      </c>
      <c r="H29" s="780">
        <v>1.8</v>
      </c>
      <c r="I29" s="780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6"/>
      <c r="R29" s="786"/>
      <c r="S29" s="786"/>
      <c r="T29" s="787"/>
      <c r="U29" s="34"/>
      <c r="V29" s="34"/>
      <c r="W29" s="35" t="s">
        <v>69</v>
      </c>
      <c r="X29" s="781">
        <v>0</v>
      </c>
      <c r="Y29" s="78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80">
        <v>0.3</v>
      </c>
      <c r="G30" s="32">
        <v>6</v>
      </c>
      <c r="H30" s="780">
        <v>1.8</v>
      </c>
      <c r="I30" s="780">
        <v>2.0659999999999998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3" t="s">
        <v>90</v>
      </c>
      <c r="Q30" s="786"/>
      <c r="R30" s="786"/>
      <c r="S30" s="786"/>
      <c r="T30" s="787"/>
      <c r="U30" s="34"/>
      <c r="V30" s="34"/>
      <c r="W30" s="35" t="s">
        <v>69</v>
      </c>
      <c r="X30" s="781">
        <v>0</v>
      </c>
      <c r="Y30" s="78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4301051783</v>
      </c>
      <c r="D31" s="788">
        <v>4680115881990</v>
      </c>
      <c r="E31" s="789"/>
      <c r="F31" s="780">
        <v>0.42</v>
      </c>
      <c r="G31" s="32">
        <v>6</v>
      </c>
      <c r="H31" s="780">
        <v>2.52</v>
      </c>
      <c r="I31" s="780">
        <v>2.786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4"/>
      <c r="V31" s="34"/>
      <c r="W31" s="35" t="s">
        <v>69</v>
      </c>
      <c r="X31" s="781">
        <v>0</v>
      </c>
      <c r="Y31" s="78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4301051909</v>
      </c>
      <c r="D32" s="788">
        <v>4680115886247</v>
      </c>
      <c r="E32" s="789"/>
      <c r="F32" s="780">
        <v>0.3</v>
      </c>
      <c r="G32" s="32">
        <v>6</v>
      </c>
      <c r="H32" s="780">
        <v>1.8</v>
      </c>
      <c r="I32" s="780">
        <v>2.0659999999999998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2" t="s">
        <v>97</v>
      </c>
      <c r="Q32" s="786"/>
      <c r="R32" s="786"/>
      <c r="S32" s="786"/>
      <c r="T32" s="787"/>
      <c r="U32" s="34"/>
      <c r="V32" s="34"/>
      <c r="W32" s="35" t="s">
        <v>69</v>
      </c>
      <c r="X32" s="781">
        <v>0</v>
      </c>
      <c r="Y32" s="782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4301051593</v>
      </c>
      <c r="D33" s="788">
        <v>4607091383911</v>
      </c>
      <c r="E33" s="789"/>
      <c r="F33" s="780">
        <v>0.33</v>
      </c>
      <c r="G33" s="32">
        <v>6</v>
      </c>
      <c r="H33" s="780">
        <v>1.98</v>
      </c>
      <c r="I33" s="780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4"/>
      <c r="V33" s="34"/>
      <c r="W33" s="35" t="s">
        <v>69</v>
      </c>
      <c r="X33" s="781">
        <v>0</v>
      </c>
      <c r="Y33" s="782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4301051861</v>
      </c>
      <c r="D34" s="788">
        <v>4680115885905</v>
      </c>
      <c r="E34" s="789"/>
      <c r="F34" s="780">
        <v>0.3</v>
      </c>
      <c r="G34" s="32">
        <v>6</v>
      </c>
      <c r="H34" s="780">
        <v>1.8</v>
      </c>
      <c r="I34" s="780">
        <v>3.2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4"/>
      <c r="V34" s="34"/>
      <c r="W34" s="35" t="s">
        <v>69</v>
      </c>
      <c r="X34" s="781">
        <v>0</v>
      </c>
      <c r="Y34" s="782">
        <f t="shared" si="0"/>
        <v>0</v>
      </c>
      <c r="Z34" s="36" t="str">
        <f t="shared" si="1"/>
        <v/>
      </c>
      <c r="AA34" s="56"/>
      <c r="AB34" s="57"/>
      <c r="AC34" s="87" t="s">
        <v>101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4301051592</v>
      </c>
      <c r="D35" s="788">
        <v>4607091388244</v>
      </c>
      <c r="E35" s="789"/>
      <c r="F35" s="780">
        <v>0.42</v>
      </c>
      <c r="G35" s="32">
        <v>6</v>
      </c>
      <c r="H35" s="780">
        <v>2.52</v>
      </c>
      <c r="I35" s="780">
        <v>2.786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4"/>
      <c r="V35" s="34"/>
      <c r="W35" s="35" t="s">
        <v>69</v>
      </c>
      <c r="X35" s="781">
        <v>0</v>
      </c>
      <c r="Y35" s="782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808"/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809"/>
      <c r="P36" s="799" t="s">
        <v>71</v>
      </c>
      <c r="Q36" s="800"/>
      <c r="R36" s="800"/>
      <c r="S36" s="800"/>
      <c r="T36" s="800"/>
      <c r="U36" s="800"/>
      <c r="V36" s="801"/>
      <c r="W36" s="37" t="s">
        <v>72</v>
      </c>
      <c r="X36" s="783">
        <f>IFERROR(X26/H26,"0")+IFERROR(X27/H27,"0")+IFERROR(X28/H28,"0")+IFERROR(X29/H29,"0")+IFERROR(X30/H30,"0")+IFERROR(X31/H31,"0")+IFERROR(X32/H32,"0")+IFERROR(X33/H33,"0")+IFERROR(X34/H34,"0")+IFERROR(X35/H35,"0")</f>
        <v>0</v>
      </c>
      <c r="Y36" s="783">
        <f>IFERROR(Y26/H26,"0")+IFERROR(Y27/H27,"0")+IFERROR(Y28/H28,"0")+IFERROR(Y29/H29,"0")+IFERROR(Y30/H30,"0")+IFERROR(Y31/H31,"0")+IFERROR(Y32/H32,"0")+IFERROR(Y33/H33,"0")+IFERROR(Y34/H34,"0")+IFERROR(Y35/H35,"0")</f>
        <v>0</v>
      </c>
      <c r="Z36" s="7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84"/>
      <c r="AB36" s="784"/>
      <c r="AC36" s="784"/>
    </row>
    <row r="37" spans="1:68" x14ac:dyDescent="0.2">
      <c r="A37" s="797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09"/>
      <c r="P37" s="799" t="s">
        <v>71</v>
      </c>
      <c r="Q37" s="800"/>
      <c r="R37" s="800"/>
      <c r="S37" s="800"/>
      <c r="T37" s="800"/>
      <c r="U37" s="800"/>
      <c r="V37" s="801"/>
      <c r="W37" s="37" t="s">
        <v>69</v>
      </c>
      <c r="X37" s="783">
        <f>IFERROR(SUM(X26:X35),"0")</f>
        <v>0</v>
      </c>
      <c r="Y37" s="783">
        <f>IFERROR(SUM(Y26:Y35),"0")</f>
        <v>0</v>
      </c>
      <c r="Z37" s="37"/>
      <c r="AA37" s="784"/>
      <c r="AB37" s="784"/>
      <c r="AC37" s="784"/>
    </row>
    <row r="38" spans="1:68" ht="14.25" customHeight="1" x14ac:dyDescent="0.25">
      <c r="A38" s="796" t="s">
        <v>107</v>
      </c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797"/>
      <c r="P38" s="797"/>
      <c r="Q38" s="797"/>
      <c r="R38" s="797"/>
      <c r="S38" s="797"/>
      <c r="T38" s="797"/>
      <c r="U38" s="797"/>
      <c r="V38" s="797"/>
      <c r="W38" s="797"/>
      <c r="X38" s="797"/>
      <c r="Y38" s="797"/>
      <c r="Z38" s="797"/>
      <c r="AA38" s="777"/>
      <c r="AB38" s="777"/>
      <c r="AC38" s="777"/>
    </row>
    <row r="39" spans="1:68" ht="27" customHeight="1" x14ac:dyDescent="0.25">
      <c r="A39" s="54" t="s">
        <v>108</v>
      </c>
      <c r="B39" s="54" t="s">
        <v>109</v>
      </c>
      <c r="C39" s="31">
        <v>4301032013</v>
      </c>
      <c r="D39" s="788">
        <v>4607091388503</v>
      </c>
      <c r="E39" s="789"/>
      <c r="F39" s="780">
        <v>0.05</v>
      </c>
      <c r="G39" s="32">
        <v>12</v>
      </c>
      <c r="H39" s="780">
        <v>0.6</v>
      </c>
      <c r="I39" s="780">
        <v>0.84199999999999997</v>
      </c>
      <c r="J39" s="32">
        <v>156</v>
      </c>
      <c r="K39" s="32" t="s">
        <v>76</v>
      </c>
      <c r="L39" s="32"/>
      <c r="M39" s="33" t="s">
        <v>110</v>
      </c>
      <c r="N39" s="33"/>
      <c r="O39" s="32">
        <v>120</v>
      </c>
      <c r="P39" s="91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4"/>
      <c r="V39" s="34"/>
      <c r="W39" s="35" t="s">
        <v>69</v>
      </c>
      <c r="X39" s="781">
        <v>0</v>
      </c>
      <c r="Y39" s="7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91" t="s">
        <v>111</v>
      </c>
      <c r="AG39" s="64"/>
      <c r="AJ39" s="68"/>
      <c r="AK39" s="68">
        <v>0</v>
      </c>
      <c r="BB39" s="92" t="s">
        <v>112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808"/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809"/>
      <c r="P40" s="799" t="s">
        <v>71</v>
      </c>
      <c r="Q40" s="800"/>
      <c r="R40" s="800"/>
      <c r="S40" s="800"/>
      <c r="T40" s="800"/>
      <c r="U40" s="800"/>
      <c r="V40" s="801"/>
      <c r="W40" s="37" t="s">
        <v>72</v>
      </c>
      <c r="X40" s="783">
        <f>IFERROR(X39/H39,"0")</f>
        <v>0</v>
      </c>
      <c r="Y40" s="783">
        <f>IFERROR(Y39/H39,"0")</f>
        <v>0</v>
      </c>
      <c r="Z40" s="783">
        <f>IFERROR(IF(Z39="",0,Z39),"0")</f>
        <v>0</v>
      </c>
      <c r="AA40" s="784"/>
      <c r="AB40" s="784"/>
      <c r="AC40" s="784"/>
    </row>
    <row r="41" spans="1:68" x14ac:dyDescent="0.2">
      <c r="A41" s="797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09"/>
      <c r="P41" s="799" t="s">
        <v>71</v>
      </c>
      <c r="Q41" s="800"/>
      <c r="R41" s="800"/>
      <c r="S41" s="800"/>
      <c r="T41" s="800"/>
      <c r="U41" s="800"/>
      <c r="V41" s="801"/>
      <c r="W41" s="37" t="s">
        <v>69</v>
      </c>
      <c r="X41" s="783">
        <f>IFERROR(SUM(X39:X39),"0")</f>
        <v>0</v>
      </c>
      <c r="Y41" s="783">
        <f>IFERROR(SUM(Y39:Y39),"0")</f>
        <v>0</v>
      </c>
      <c r="Z41" s="37"/>
      <c r="AA41" s="784"/>
      <c r="AB41" s="784"/>
      <c r="AC41" s="784"/>
    </row>
    <row r="42" spans="1:68" ht="14.25" customHeight="1" x14ac:dyDescent="0.25">
      <c r="A42" s="796" t="s">
        <v>113</v>
      </c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797"/>
      <c r="P42" s="797"/>
      <c r="Q42" s="797"/>
      <c r="R42" s="797"/>
      <c r="S42" s="797"/>
      <c r="T42" s="797"/>
      <c r="U42" s="797"/>
      <c r="V42" s="797"/>
      <c r="W42" s="797"/>
      <c r="X42" s="797"/>
      <c r="Y42" s="797"/>
      <c r="Z42" s="797"/>
      <c r="AA42" s="777"/>
      <c r="AB42" s="777"/>
      <c r="AC42" s="777"/>
    </row>
    <row r="43" spans="1:68" ht="27" customHeight="1" x14ac:dyDescent="0.25">
      <c r="A43" s="54" t="s">
        <v>114</v>
      </c>
      <c r="B43" s="54" t="s">
        <v>115</v>
      </c>
      <c r="C43" s="31">
        <v>4301170002</v>
      </c>
      <c r="D43" s="788">
        <v>4607091389111</v>
      </c>
      <c r="E43" s="789"/>
      <c r="F43" s="780">
        <v>2.5000000000000001E-2</v>
      </c>
      <c r="G43" s="32">
        <v>10</v>
      </c>
      <c r="H43" s="780">
        <v>0.25</v>
      </c>
      <c r="I43" s="780">
        <v>0.49199999999999999</v>
      </c>
      <c r="J43" s="32">
        <v>156</v>
      </c>
      <c r="K43" s="32" t="s">
        <v>76</v>
      </c>
      <c r="L43" s="32"/>
      <c r="M43" s="33" t="s">
        <v>110</v>
      </c>
      <c r="N43" s="33"/>
      <c r="O43" s="32">
        <v>120</v>
      </c>
      <c r="P43" s="9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4"/>
      <c r="V43" s="34"/>
      <c r="W43" s="35" t="s">
        <v>69</v>
      </c>
      <c r="X43" s="781">
        <v>0</v>
      </c>
      <c r="Y43" s="782">
        <f>IFERROR(IF(X43="",0,CEILING((X43/$H43),1)*$H43),"")</f>
        <v>0</v>
      </c>
      <c r="Z43" s="36" t="str">
        <f>IFERROR(IF(Y43=0,"",ROUNDUP(Y43/H43,0)*0.00753),"")</f>
        <v/>
      </c>
      <c r="AA43" s="56"/>
      <c r="AB43" s="57"/>
      <c r="AC43" s="93" t="s">
        <v>111</v>
      </c>
      <c r="AG43" s="64"/>
      <c r="AJ43" s="68"/>
      <c r="AK43" s="68">
        <v>0</v>
      </c>
      <c r="BB43" s="94" t="s">
        <v>112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808"/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809"/>
      <c r="P44" s="799" t="s">
        <v>71</v>
      </c>
      <c r="Q44" s="800"/>
      <c r="R44" s="800"/>
      <c r="S44" s="800"/>
      <c r="T44" s="800"/>
      <c r="U44" s="800"/>
      <c r="V44" s="801"/>
      <c r="W44" s="37" t="s">
        <v>72</v>
      </c>
      <c r="X44" s="783">
        <f>IFERROR(X43/H43,"0")</f>
        <v>0</v>
      </c>
      <c r="Y44" s="783">
        <f>IFERROR(Y43/H43,"0")</f>
        <v>0</v>
      </c>
      <c r="Z44" s="783">
        <f>IFERROR(IF(Z43="",0,Z43),"0")</f>
        <v>0</v>
      </c>
      <c r="AA44" s="784"/>
      <c r="AB44" s="784"/>
      <c r="AC44" s="784"/>
    </row>
    <row r="45" spans="1:68" x14ac:dyDescent="0.2">
      <c r="A45" s="797"/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809"/>
      <c r="P45" s="799" t="s">
        <v>71</v>
      </c>
      <c r="Q45" s="800"/>
      <c r="R45" s="800"/>
      <c r="S45" s="800"/>
      <c r="T45" s="800"/>
      <c r="U45" s="800"/>
      <c r="V45" s="801"/>
      <c r="W45" s="37" t="s">
        <v>69</v>
      </c>
      <c r="X45" s="783">
        <f>IFERROR(SUM(X43:X43),"0")</f>
        <v>0</v>
      </c>
      <c r="Y45" s="783">
        <f>IFERROR(SUM(Y43:Y43),"0")</f>
        <v>0</v>
      </c>
      <c r="Z45" s="37"/>
      <c r="AA45" s="784"/>
      <c r="AB45" s="784"/>
      <c r="AC45" s="784"/>
    </row>
    <row r="46" spans="1:68" ht="27.75" customHeight="1" x14ac:dyDescent="0.2">
      <c r="A46" s="885" t="s">
        <v>116</v>
      </c>
      <c r="B46" s="886"/>
      <c r="C46" s="886"/>
      <c r="D46" s="886"/>
      <c r="E46" s="886"/>
      <c r="F46" s="886"/>
      <c r="G46" s="886"/>
      <c r="H46" s="886"/>
      <c r="I46" s="886"/>
      <c r="J46" s="886"/>
      <c r="K46" s="886"/>
      <c r="L46" s="886"/>
      <c r="M46" s="886"/>
      <c r="N46" s="886"/>
      <c r="O46" s="886"/>
      <c r="P46" s="886"/>
      <c r="Q46" s="886"/>
      <c r="R46" s="886"/>
      <c r="S46" s="886"/>
      <c r="T46" s="886"/>
      <c r="U46" s="886"/>
      <c r="V46" s="886"/>
      <c r="W46" s="886"/>
      <c r="X46" s="886"/>
      <c r="Y46" s="886"/>
      <c r="Z46" s="886"/>
      <c r="AA46" s="48"/>
      <c r="AB46" s="48"/>
      <c r="AC46" s="48"/>
    </row>
    <row r="47" spans="1:68" ht="16.5" customHeight="1" x14ac:dyDescent="0.25">
      <c r="A47" s="872" t="s">
        <v>117</v>
      </c>
      <c r="B47" s="797"/>
      <c r="C47" s="797"/>
      <c r="D47" s="797"/>
      <c r="E47" s="797"/>
      <c r="F47" s="797"/>
      <c r="G47" s="797"/>
      <c r="H47" s="797"/>
      <c r="I47" s="797"/>
      <c r="J47" s="797"/>
      <c r="K47" s="797"/>
      <c r="L47" s="797"/>
      <c r="M47" s="797"/>
      <c r="N47" s="797"/>
      <c r="O47" s="797"/>
      <c r="P47" s="797"/>
      <c r="Q47" s="797"/>
      <c r="R47" s="797"/>
      <c r="S47" s="797"/>
      <c r="T47" s="797"/>
      <c r="U47" s="797"/>
      <c r="V47" s="797"/>
      <c r="W47" s="797"/>
      <c r="X47" s="797"/>
      <c r="Y47" s="797"/>
      <c r="Z47" s="797"/>
      <c r="AA47" s="776"/>
      <c r="AB47" s="776"/>
      <c r="AC47" s="776"/>
    </row>
    <row r="48" spans="1:68" ht="14.25" customHeight="1" x14ac:dyDescent="0.25">
      <c r="A48" s="796" t="s">
        <v>118</v>
      </c>
      <c r="B48" s="797"/>
      <c r="C48" s="797"/>
      <c r="D48" s="797"/>
      <c r="E48" s="797"/>
      <c r="F48" s="797"/>
      <c r="G48" s="797"/>
      <c r="H48" s="797"/>
      <c r="I48" s="797"/>
      <c r="J48" s="797"/>
      <c r="K48" s="797"/>
      <c r="L48" s="797"/>
      <c r="M48" s="797"/>
      <c r="N48" s="797"/>
      <c r="O48" s="797"/>
      <c r="P48" s="797"/>
      <c r="Q48" s="797"/>
      <c r="R48" s="797"/>
      <c r="S48" s="797"/>
      <c r="T48" s="797"/>
      <c r="U48" s="797"/>
      <c r="V48" s="797"/>
      <c r="W48" s="797"/>
      <c r="X48" s="797"/>
      <c r="Y48" s="797"/>
      <c r="Z48" s="797"/>
      <c r="AA48" s="777"/>
      <c r="AB48" s="777"/>
      <c r="AC48" s="777"/>
    </row>
    <row r="49" spans="1:68" ht="16.5" customHeight="1" x14ac:dyDescent="0.25">
      <c r="A49" s="54" t="s">
        <v>119</v>
      </c>
      <c r="B49" s="54" t="s">
        <v>120</v>
      </c>
      <c r="C49" s="31">
        <v>4301011380</v>
      </c>
      <c r="D49" s="788">
        <v>4607091385670</v>
      </c>
      <c r="E49" s="789"/>
      <c r="F49" s="780">
        <v>1.35</v>
      </c>
      <c r="G49" s="32">
        <v>8</v>
      </c>
      <c r="H49" s="780">
        <v>10.8</v>
      </c>
      <c r="I49" s="780">
        <v>11.28</v>
      </c>
      <c r="J49" s="32">
        <v>56</v>
      </c>
      <c r="K49" s="32" t="s">
        <v>121</v>
      </c>
      <c r="L49" s="32"/>
      <c r="M49" s="33" t="s">
        <v>122</v>
      </c>
      <c r="N49" s="33"/>
      <c r="O49" s="32">
        <v>50</v>
      </c>
      <c r="P49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4"/>
      <c r="V49" s="34"/>
      <c r="W49" s="35" t="s">
        <v>69</v>
      </c>
      <c r="X49" s="781">
        <v>220</v>
      </c>
      <c r="Y49" s="782">
        <f t="shared" ref="Y49:Y54" si="6">IFERROR(IF(X49="",0,CEILING((X49/$H49),1)*$H49),"")</f>
        <v>226.8</v>
      </c>
      <c r="Z49" s="36">
        <f>IFERROR(IF(Y49=0,"",ROUNDUP(Y49/H49,0)*0.02175),"")</f>
        <v>0.45674999999999999</v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ref="BM49:BM54" si="7">IFERROR(X49*I49/H49,"0")</f>
        <v>229.77777777777774</v>
      </c>
      <c r="BN49" s="64">
        <f t="shared" ref="BN49:BN54" si="8">IFERROR(Y49*I49/H49,"0")</f>
        <v>236.88</v>
      </c>
      <c r="BO49" s="64">
        <f t="shared" ref="BO49:BO54" si="9">IFERROR(1/J49*(X49/H49),"0")</f>
        <v>0.36375661375661372</v>
      </c>
      <c r="BP49" s="64">
        <f t="shared" ref="BP49:BP54" si="10">IFERROR(1/J49*(Y49/H49),"0")</f>
        <v>0.375</v>
      </c>
    </row>
    <row r="50" spans="1:68" ht="16.5" customHeight="1" x14ac:dyDescent="0.25">
      <c r="A50" s="54" t="s">
        <v>119</v>
      </c>
      <c r="B50" s="54" t="s">
        <v>124</v>
      </c>
      <c r="C50" s="31">
        <v>4301011540</v>
      </c>
      <c r="D50" s="788">
        <v>4607091385670</v>
      </c>
      <c r="E50" s="789"/>
      <c r="F50" s="780">
        <v>1.4</v>
      </c>
      <c r="G50" s="32">
        <v>8</v>
      </c>
      <c r="H50" s="780">
        <v>11.2</v>
      </c>
      <c r="I50" s="780">
        <v>11.68</v>
      </c>
      <c r="J50" s="32">
        <v>56</v>
      </c>
      <c r="K50" s="32" t="s">
        <v>121</v>
      </c>
      <c r="L50" s="32"/>
      <c r="M50" s="33" t="s">
        <v>77</v>
      </c>
      <c r="N50" s="33"/>
      <c r="O50" s="32">
        <v>50</v>
      </c>
      <c r="P50" s="9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0" s="786"/>
      <c r="R50" s="786"/>
      <c r="S50" s="786"/>
      <c r="T50" s="787"/>
      <c r="U50" s="34"/>
      <c r="V50" s="34"/>
      <c r="W50" s="35" t="s">
        <v>69</v>
      </c>
      <c r="X50" s="781">
        <v>0</v>
      </c>
      <c r="Y50" s="78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16.5" customHeight="1" x14ac:dyDescent="0.25">
      <c r="A51" s="54" t="s">
        <v>126</v>
      </c>
      <c r="B51" s="54" t="s">
        <v>127</v>
      </c>
      <c r="C51" s="31">
        <v>4301011625</v>
      </c>
      <c r="D51" s="788">
        <v>4680115883956</v>
      </c>
      <c r="E51" s="789"/>
      <c r="F51" s="780">
        <v>1.4</v>
      </c>
      <c r="G51" s="32">
        <v>8</v>
      </c>
      <c r="H51" s="780">
        <v>11.2</v>
      </c>
      <c r="I51" s="780">
        <v>11.68</v>
      </c>
      <c r="J51" s="32">
        <v>56</v>
      </c>
      <c r="K51" s="32" t="s">
        <v>121</v>
      </c>
      <c r="L51" s="32"/>
      <c r="M51" s="33" t="s">
        <v>122</v>
      </c>
      <c r="N51" s="33"/>
      <c r="O51" s="32">
        <v>50</v>
      </c>
      <c r="P51" s="10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4"/>
      <c r="V51" s="34"/>
      <c r="W51" s="35" t="s">
        <v>69</v>
      </c>
      <c r="X51" s="781">
        <v>0</v>
      </c>
      <c r="Y51" s="782">
        <f t="shared" si="6"/>
        <v>0</v>
      </c>
      <c r="Z51" s="36" t="str">
        <f>IFERROR(IF(Y51=0,"",ROUNDUP(Y51/H51,0)*0.02175),"")</f>
        <v/>
      </c>
      <c r="AA51" s="56"/>
      <c r="AB51" s="57"/>
      <c r="AC51" s="99" t="s">
        <v>128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80">
        <v>0.4</v>
      </c>
      <c r="G52" s="32">
        <v>10</v>
      </c>
      <c r="H52" s="780">
        <v>4</v>
      </c>
      <c r="I52" s="780">
        <v>4.21</v>
      </c>
      <c r="J52" s="32">
        <v>132</v>
      </c>
      <c r="K52" s="32" t="s">
        <v>76</v>
      </c>
      <c r="L52" s="32" t="s">
        <v>131</v>
      </c>
      <c r="M52" s="33" t="s">
        <v>77</v>
      </c>
      <c r="N52" s="33"/>
      <c r="O52" s="32">
        <v>50</v>
      </c>
      <c r="P52" s="9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4"/>
      <c r="V52" s="34"/>
      <c r="W52" s="35" t="s">
        <v>69</v>
      </c>
      <c r="X52" s="781">
        <v>240</v>
      </c>
      <c r="Y52" s="782">
        <f t="shared" si="6"/>
        <v>240</v>
      </c>
      <c r="Z52" s="36">
        <f>IFERROR(IF(Y52=0,"",ROUNDUP(Y52/H52,0)*0.00902),"")</f>
        <v>0.54120000000000001</v>
      </c>
      <c r="AA52" s="56"/>
      <c r="AB52" s="57"/>
      <c r="AC52" s="101" t="s">
        <v>123</v>
      </c>
      <c r="AG52" s="64"/>
      <c r="AJ52" s="68" t="s">
        <v>132</v>
      </c>
      <c r="AK52" s="68">
        <v>528</v>
      </c>
      <c r="BB52" s="102" t="s">
        <v>1</v>
      </c>
      <c r="BM52" s="64">
        <f t="shared" si="7"/>
        <v>252.6</v>
      </c>
      <c r="BN52" s="64">
        <f t="shared" si="8"/>
        <v>252.6</v>
      </c>
      <c r="BO52" s="64">
        <f t="shared" si="9"/>
        <v>0.45454545454545459</v>
      </c>
      <c r="BP52" s="64">
        <f t="shared" si="10"/>
        <v>0.45454545454545459</v>
      </c>
    </row>
    <row r="53" spans="1:68" ht="27" customHeight="1" x14ac:dyDescent="0.25">
      <c r="A53" s="54" t="s">
        <v>133</v>
      </c>
      <c r="B53" s="54" t="s">
        <v>134</v>
      </c>
      <c r="C53" s="31">
        <v>4301011565</v>
      </c>
      <c r="D53" s="788">
        <v>4680115882539</v>
      </c>
      <c r="E53" s="789"/>
      <c r="F53" s="780">
        <v>0.37</v>
      </c>
      <c r="G53" s="32">
        <v>10</v>
      </c>
      <c r="H53" s="780">
        <v>3.7</v>
      </c>
      <c r="I53" s="780">
        <v>3.91</v>
      </c>
      <c r="J53" s="32">
        <v>132</v>
      </c>
      <c r="K53" s="32" t="s">
        <v>76</v>
      </c>
      <c r="L53" s="32"/>
      <c r="M53" s="33" t="s">
        <v>77</v>
      </c>
      <c r="N53" s="33"/>
      <c r="O53" s="32">
        <v>50</v>
      </c>
      <c r="P53" s="10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3" s="786"/>
      <c r="R53" s="786"/>
      <c r="S53" s="786"/>
      <c r="T53" s="787"/>
      <c r="U53" s="34"/>
      <c r="V53" s="34"/>
      <c r="W53" s="35" t="s">
        <v>69</v>
      </c>
      <c r="X53" s="781">
        <v>0</v>
      </c>
      <c r="Y53" s="78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123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4301011624</v>
      </c>
      <c r="D54" s="788">
        <v>4680115883949</v>
      </c>
      <c r="E54" s="789"/>
      <c r="F54" s="780">
        <v>0.37</v>
      </c>
      <c r="G54" s="32">
        <v>10</v>
      </c>
      <c r="H54" s="780">
        <v>3.7</v>
      </c>
      <c r="I54" s="780">
        <v>3.91</v>
      </c>
      <c r="J54" s="32">
        <v>132</v>
      </c>
      <c r="K54" s="32" t="s">
        <v>76</v>
      </c>
      <c r="L54" s="32"/>
      <c r="M54" s="33" t="s">
        <v>122</v>
      </c>
      <c r="N54" s="33"/>
      <c r="O54" s="32">
        <v>50</v>
      </c>
      <c r="P54" s="115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4"/>
      <c r="V54" s="34"/>
      <c r="W54" s="35" t="s">
        <v>69</v>
      </c>
      <c r="X54" s="781">
        <v>0</v>
      </c>
      <c r="Y54" s="782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128</v>
      </c>
      <c r="AG54" s="64"/>
      <c r="AJ54" s="68"/>
      <c r="AK54" s="68">
        <v>0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808"/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809"/>
      <c r="P55" s="799" t="s">
        <v>71</v>
      </c>
      <c r="Q55" s="800"/>
      <c r="R55" s="800"/>
      <c r="S55" s="800"/>
      <c r="T55" s="800"/>
      <c r="U55" s="800"/>
      <c r="V55" s="801"/>
      <c r="W55" s="37" t="s">
        <v>72</v>
      </c>
      <c r="X55" s="783">
        <f>IFERROR(X49/H49,"0")+IFERROR(X50/H50,"0")+IFERROR(X51/H51,"0")+IFERROR(X52/H52,"0")+IFERROR(X53/H53,"0")+IFERROR(X54/H54,"0")</f>
        <v>80.370370370370367</v>
      </c>
      <c r="Y55" s="783">
        <f>IFERROR(Y49/H49,"0")+IFERROR(Y50/H50,"0")+IFERROR(Y51/H51,"0")+IFERROR(Y52/H52,"0")+IFERROR(Y53/H53,"0")+IFERROR(Y54/H54,"0")</f>
        <v>81</v>
      </c>
      <c r="Z55" s="783">
        <f>IFERROR(IF(Z49="",0,Z49),"0")+IFERROR(IF(Z50="",0,Z50),"0")+IFERROR(IF(Z51="",0,Z51),"0")+IFERROR(IF(Z52="",0,Z52),"0")+IFERROR(IF(Z53="",0,Z53),"0")+IFERROR(IF(Z54="",0,Z54),"0")</f>
        <v>0.99795</v>
      </c>
      <c r="AA55" s="784"/>
      <c r="AB55" s="784"/>
      <c r="AC55" s="784"/>
    </row>
    <row r="56" spans="1:68" x14ac:dyDescent="0.2">
      <c r="A56" s="797"/>
      <c r="B56" s="797"/>
      <c r="C56" s="797"/>
      <c r="D56" s="797"/>
      <c r="E56" s="797"/>
      <c r="F56" s="797"/>
      <c r="G56" s="797"/>
      <c r="H56" s="797"/>
      <c r="I56" s="797"/>
      <c r="J56" s="797"/>
      <c r="K56" s="797"/>
      <c r="L56" s="797"/>
      <c r="M56" s="797"/>
      <c r="N56" s="797"/>
      <c r="O56" s="809"/>
      <c r="P56" s="799" t="s">
        <v>71</v>
      </c>
      <c r="Q56" s="800"/>
      <c r="R56" s="800"/>
      <c r="S56" s="800"/>
      <c r="T56" s="800"/>
      <c r="U56" s="800"/>
      <c r="V56" s="801"/>
      <c r="W56" s="37" t="s">
        <v>69</v>
      </c>
      <c r="X56" s="783">
        <f>IFERROR(SUM(X49:X54),"0")</f>
        <v>460</v>
      </c>
      <c r="Y56" s="783">
        <f>IFERROR(SUM(Y49:Y54),"0")</f>
        <v>466.8</v>
      </c>
      <c r="Z56" s="37"/>
      <c r="AA56" s="784"/>
      <c r="AB56" s="784"/>
      <c r="AC56" s="784"/>
    </row>
    <row r="57" spans="1:68" ht="14.25" customHeight="1" x14ac:dyDescent="0.25">
      <c r="A57" s="796" t="s">
        <v>73</v>
      </c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797"/>
      <c r="P57" s="797"/>
      <c r="Q57" s="797"/>
      <c r="R57" s="797"/>
      <c r="S57" s="797"/>
      <c r="T57" s="797"/>
      <c r="U57" s="797"/>
      <c r="V57" s="797"/>
      <c r="W57" s="797"/>
      <c r="X57" s="797"/>
      <c r="Y57" s="797"/>
      <c r="Z57" s="797"/>
      <c r="AA57" s="777"/>
      <c r="AB57" s="777"/>
      <c r="AC57" s="777"/>
    </row>
    <row r="58" spans="1:68" ht="27" customHeight="1" x14ac:dyDescent="0.25">
      <c r="A58" s="54" t="s">
        <v>137</v>
      </c>
      <c r="B58" s="54" t="s">
        <v>138</v>
      </c>
      <c r="C58" s="31">
        <v>4301051842</v>
      </c>
      <c r="D58" s="788">
        <v>4680115885233</v>
      </c>
      <c r="E58" s="789"/>
      <c r="F58" s="780">
        <v>0.2</v>
      </c>
      <c r="G58" s="32">
        <v>6</v>
      </c>
      <c r="H58" s="780">
        <v>1.2</v>
      </c>
      <c r="I58" s="780">
        <v>1.3</v>
      </c>
      <c r="J58" s="32">
        <v>234</v>
      </c>
      <c r="K58" s="32" t="s">
        <v>67</v>
      </c>
      <c r="L58" s="32"/>
      <c r="M58" s="33" t="s">
        <v>77</v>
      </c>
      <c r="N58" s="33"/>
      <c r="O58" s="32">
        <v>40</v>
      </c>
      <c r="P58" s="122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4"/>
      <c r="V58" s="34"/>
      <c r="W58" s="35" t="s">
        <v>69</v>
      </c>
      <c r="X58" s="781">
        <v>0</v>
      </c>
      <c r="Y58" s="782">
        <f>IFERROR(IF(X58="",0,CEILING((X58/$H58),1)*$H58),"")</f>
        <v>0</v>
      </c>
      <c r="Z58" s="36" t="str">
        <f>IFERROR(IF(Y58=0,"",ROUNDUP(Y58/H58,0)*0.00502),"")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customHeight="1" x14ac:dyDescent="0.25">
      <c r="A59" s="54" t="s">
        <v>140</v>
      </c>
      <c r="B59" s="54" t="s">
        <v>141</v>
      </c>
      <c r="C59" s="31">
        <v>4301051820</v>
      </c>
      <c r="D59" s="788">
        <v>4680115884915</v>
      </c>
      <c r="E59" s="789"/>
      <c r="F59" s="780">
        <v>0.3</v>
      </c>
      <c r="G59" s="32">
        <v>6</v>
      </c>
      <c r="H59" s="780">
        <v>1.8</v>
      </c>
      <c r="I59" s="780">
        <v>2</v>
      </c>
      <c r="J59" s="32">
        <v>156</v>
      </c>
      <c r="K59" s="32" t="s">
        <v>76</v>
      </c>
      <c r="L59" s="32"/>
      <c r="M59" s="33" t="s">
        <v>77</v>
      </c>
      <c r="N59" s="33"/>
      <c r="O59" s="32">
        <v>40</v>
      </c>
      <c r="P59" s="11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4"/>
      <c r="V59" s="34"/>
      <c r="W59" s="35" t="s">
        <v>69</v>
      </c>
      <c r="X59" s="781">
        <v>0</v>
      </c>
      <c r="Y59" s="782">
        <f>IFERROR(IF(X59="",0,CEILING((X59/$H59),1)*$H59),"")</f>
        <v>0</v>
      </c>
      <c r="Z59" s="36" t="str">
        <f>IFERROR(IF(Y59=0,"",ROUNDUP(Y59/H59,0)*0.00753),"")</f>
        <v/>
      </c>
      <c r="AA59" s="56"/>
      <c r="AB59" s="57"/>
      <c r="AC59" s="109" t="s">
        <v>142</v>
      </c>
      <c r="AG59" s="64"/>
      <c r="AJ59" s="68"/>
      <c r="AK59" s="68">
        <v>0</v>
      </c>
      <c r="BB59" s="110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x14ac:dyDescent="0.2">
      <c r="A60" s="808"/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809"/>
      <c r="P60" s="799" t="s">
        <v>71</v>
      </c>
      <c r="Q60" s="800"/>
      <c r="R60" s="800"/>
      <c r="S60" s="800"/>
      <c r="T60" s="800"/>
      <c r="U60" s="800"/>
      <c r="V60" s="801"/>
      <c r="W60" s="37" t="s">
        <v>72</v>
      </c>
      <c r="X60" s="783">
        <f>IFERROR(X58/H58,"0")+IFERROR(X59/H59,"0")</f>
        <v>0</v>
      </c>
      <c r="Y60" s="783">
        <f>IFERROR(Y58/H58,"0")+IFERROR(Y59/H59,"0")</f>
        <v>0</v>
      </c>
      <c r="Z60" s="783">
        <f>IFERROR(IF(Z58="",0,Z58),"0")+IFERROR(IF(Z59="",0,Z59),"0")</f>
        <v>0</v>
      </c>
      <c r="AA60" s="784"/>
      <c r="AB60" s="784"/>
      <c r="AC60" s="784"/>
    </row>
    <row r="61" spans="1:68" x14ac:dyDescent="0.2">
      <c r="A61" s="797"/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809"/>
      <c r="P61" s="799" t="s">
        <v>71</v>
      </c>
      <c r="Q61" s="800"/>
      <c r="R61" s="800"/>
      <c r="S61" s="800"/>
      <c r="T61" s="800"/>
      <c r="U61" s="800"/>
      <c r="V61" s="801"/>
      <c r="W61" s="37" t="s">
        <v>69</v>
      </c>
      <c r="X61" s="783">
        <f>IFERROR(SUM(X58:X59),"0")</f>
        <v>0</v>
      </c>
      <c r="Y61" s="783">
        <f>IFERROR(SUM(Y58:Y59),"0")</f>
        <v>0</v>
      </c>
      <c r="Z61" s="37"/>
      <c r="AA61" s="784"/>
      <c r="AB61" s="784"/>
      <c r="AC61" s="784"/>
    </row>
    <row r="62" spans="1:68" ht="16.5" customHeight="1" x14ac:dyDescent="0.25">
      <c r="A62" s="872" t="s">
        <v>143</v>
      </c>
      <c r="B62" s="797"/>
      <c r="C62" s="797"/>
      <c r="D62" s="797"/>
      <c r="E62" s="797"/>
      <c r="F62" s="797"/>
      <c r="G62" s="797"/>
      <c r="H62" s="797"/>
      <c r="I62" s="797"/>
      <c r="J62" s="797"/>
      <c r="K62" s="797"/>
      <c r="L62" s="797"/>
      <c r="M62" s="797"/>
      <c r="N62" s="797"/>
      <c r="O62" s="797"/>
      <c r="P62" s="797"/>
      <c r="Q62" s="797"/>
      <c r="R62" s="797"/>
      <c r="S62" s="797"/>
      <c r="T62" s="797"/>
      <c r="U62" s="797"/>
      <c r="V62" s="797"/>
      <c r="W62" s="797"/>
      <c r="X62" s="797"/>
      <c r="Y62" s="797"/>
      <c r="Z62" s="797"/>
      <c r="AA62" s="776"/>
      <c r="AB62" s="776"/>
      <c r="AC62" s="776"/>
    </row>
    <row r="63" spans="1:68" ht="14.25" customHeight="1" x14ac:dyDescent="0.25">
      <c r="A63" s="796" t="s">
        <v>118</v>
      </c>
      <c r="B63" s="797"/>
      <c r="C63" s="797"/>
      <c r="D63" s="797"/>
      <c r="E63" s="797"/>
      <c r="F63" s="797"/>
      <c r="G63" s="797"/>
      <c r="H63" s="797"/>
      <c r="I63" s="797"/>
      <c r="J63" s="797"/>
      <c r="K63" s="797"/>
      <c r="L63" s="797"/>
      <c r="M63" s="797"/>
      <c r="N63" s="797"/>
      <c r="O63" s="797"/>
      <c r="P63" s="797"/>
      <c r="Q63" s="797"/>
      <c r="R63" s="797"/>
      <c r="S63" s="797"/>
      <c r="T63" s="797"/>
      <c r="U63" s="797"/>
      <c r="V63" s="797"/>
      <c r="W63" s="797"/>
      <c r="X63" s="797"/>
      <c r="Y63" s="797"/>
      <c r="Z63" s="797"/>
      <c r="AA63" s="777"/>
      <c r="AB63" s="777"/>
      <c r="AC63" s="777"/>
    </row>
    <row r="64" spans="1:68" ht="27" customHeight="1" x14ac:dyDescent="0.25">
      <c r="A64" s="54" t="s">
        <v>144</v>
      </c>
      <c r="B64" s="54" t="s">
        <v>145</v>
      </c>
      <c r="C64" s="31">
        <v>4301012030</v>
      </c>
      <c r="D64" s="788">
        <v>4680115885882</v>
      </c>
      <c r="E64" s="789"/>
      <c r="F64" s="780">
        <v>1.4</v>
      </c>
      <c r="G64" s="32">
        <v>8</v>
      </c>
      <c r="H64" s="780">
        <v>11.2</v>
      </c>
      <c r="I64" s="780">
        <v>11.68</v>
      </c>
      <c r="J64" s="32">
        <v>56</v>
      </c>
      <c r="K64" s="32" t="s">
        <v>121</v>
      </c>
      <c r="L64" s="32"/>
      <c r="M64" s="33" t="s">
        <v>77</v>
      </c>
      <c r="N64" s="33"/>
      <c r="O64" s="32">
        <v>50</v>
      </c>
      <c r="P64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4"/>
      <c r="V64" s="34"/>
      <c r="W64" s="35" t="s">
        <v>69</v>
      </c>
      <c r="X64" s="781">
        <v>0</v>
      </c>
      <c r="Y64" s="782">
        <f t="shared" ref="Y64:Y72" si="11">IFERROR(IF(X64="",0,CEILING((X64/$H64),1)*$H64),"")</f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ref="BM64:BM72" si="12">IFERROR(X64*I64/H64,"0")</f>
        <v>0</v>
      </c>
      <c r="BN64" s="64">
        <f t="shared" ref="BN64:BN72" si="13">IFERROR(Y64*I64/H64,"0")</f>
        <v>0</v>
      </c>
      <c r="BO64" s="64">
        <f t="shared" ref="BO64:BO72" si="14">IFERROR(1/J64*(X64/H64),"0")</f>
        <v>0</v>
      </c>
      <c r="BP64" s="64">
        <f t="shared" ref="BP64:BP72" si="15"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4301011816</v>
      </c>
      <c r="D65" s="788">
        <v>4680115881426</v>
      </c>
      <c r="E65" s="789"/>
      <c r="F65" s="780">
        <v>1.35</v>
      </c>
      <c r="G65" s="32">
        <v>8</v>
      </c>
      <c r="H65" s="780">
        <v>10.8</v>
      </c>
      <c r="I65" s="780">
        <v>11.28</v>
      </c>
      <c r="J65" s="32">
        <v>56</v>
      </c>
      <c r="K65" s="32" t="s">
        <v>121</v>
      </c>
      <c r="L65" s="32" t="s">
        <v>131</v>
      </c>
      <c r="M65" s="33" t="s">
        <v>122</v>
      </c>
      <c r="N65" s="33"/>
      <c r="O65" s="32">
        <v>50</v>
      </c>
      <c r="P65" s="11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4"/>
      <c r="V65" s="34"/>
      <c r="W65" s="35" t="s">
        <v>69</v>
      </c>
      <c r="X65" s="781">
        <v>400</v>
      </c>
      <c r="Y65" s="782">
        <f t="shared" si="11"/>
        <v>410.40000000000003</v>
      </c>
      <c r="Z65" s="36">
        <f>IFERROR(IF(Y65=0,"",ROUNDUP(Y65/H65,0)*0.02175),"")</f>
        <v>0.8264999999999999</v>
      </c>
      <c r="AA65" s="56"/>
      <c r="AB65" s="57"/>
      <c r="AC65" s="113" t="s">
        <v>149</v>
      </c>
      <c r="AG65" s="64"/>
      <c r="AJ65" s="68" t="s">
        <v>132</v>
      </c>
      <c r="AK65" s="68">
        <v>604.79999999999995</v>
      </c>
      <c r="BB65" s="114" t="s">
        <v>1</v>
      </c>
      <c r="BM65" s="64">
        <f t="shared" si="12"/>
        <v>417.77777777777777</v>
      </c>
      <c r="BN65" s="64">
        <f t="shared" si="13"/>
        <v>428.64</v>
      </c>
      <c r="BO65" s="64">
        <f t="shared" si="14"/>
        <v>0.66137566137566139</v>
      </c>
      <c r="BP65" s="64">
        <f t="shared" si="15"/>
        <v>0.67857142857142849</v>
      </c>
    </row>
    <row r="66" spans="1:68" ht="27" customHeight="1" x14ac:dyDescent="0.25">
      <c r="A66" s="54" t="s">
        <v>147</v>
      </c>
      <c r="B66" s="54" t="s">
        <v>150</v>
      </c>
      <c r="C66" s="31">
        <v>4301011948</v>
      </c>
      <c r="D66" s="788">
        <v>4680115881426</v>
      </c>
      <c r="E66" s="789"/>
      <c r="F66" s="780">
        <v>1.35</v>
      </c>
      <c r="G66" s="32">
        <v>8</v>
      </c>
      <c r="H66" s="780">
        <v>10.8</v>
      </c>
      <c r="I66" s="780">
        <v>11.28</v>
      </c>
      <c r="J66" s="32">
        <v>48</v>
      </c>
      <c r="K66" s="32" t="s">
        <v>121</v>
      </c>
      <c r="L66" s="32"/>
      <c r="M66" s="33" t="s">
        <v>151</v>
      </c>
      <c r="N66" s="33"/>
      <c r="O66" s="32">
        <v>55</v>
      </c>
      <c r="P66" s="96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4"/>
      <c r="V66" s="34"/>
      <c r="W66" s="35" t="s">
        <v>69</v>
      </c>
      <c r="X66" s="781">
        <v>0</v>
      </c>
      <c r="Y66" s="782">
        <f t="shared" si="11"/>
        <v>0</v>
      </c>
      <c r="Z66" s="36" t="str">
        <f>IFERROR(IF(Y66=0,"",ROUNDUP(Y66/H66,0)*0.02039),"")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4301011386</v>
      </c>
      <c r="D67" s="788">
        <v>4680115880283</v>
      </c>
      <c r="E67" s="789"/>
      <c r="F67" s="780">
        <v>0.6</v>
      </c>
      <c r="G67" s="32">
        <v>8</v>
      </c>
      <c r="H67" s="780">
        <v>4.8</v>
      </c>
      <c r="I67" s="780">
        <v>5.01</v>
      </c>
      <c r="J67" s="32">
        <v>132</v>
      </c>
      <c r="K67" s="32" t="s">
        <v>76</v>
      </c>
      <c r="L67" s="32"/>
      <c r="M67" s="33" t="s">
        <v>122</v>
      </c>
      <c r="N67" s="33"/>
      <c r="O67" s="32">
        <v>45</v>
      </c>
      <c r="P67" s="117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4"/>
      <c r="V67" s="34"/>
      <c r="W67" s="35" t="s">
        <v>69</v>
      </c>
      <c r="X67" s="781">
        <v>0</v>
      </c>
      <c r="Y67" s="782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4301011432</v>
      </c>
      <c r="D68" s="788">
        <v>4680115882720</v>
      </c>
      <c r="E68" s="789"/>
      <c r="F68" s="780">
        <v>0.45</v>
      </c>
      <c r="G68" s="32">
        <v>10</v>
      </c>
      <c r="H68" s="780">
        <v>4.5</v>
      </c>
      <c r="I68" s="780">
        <v>4.71</v>
      </c>
      <c r="J68" s="32">
        <v>132</v>
      </c>
      <c r="K68" s="32" t="s">
        <v>76</v>
      </c>
      <c r="L68" s="32"/>
      <c r="M68" s="33" t="s">
        <v>122</v>
      </c>
      <c r="N68" s="33"/>
      <c r="O68" s="32">
        <v>90</v>
      </c>
      <c r="P68" s="96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4"/>
      <c r="V68" s="34"/>
      <c r="W68" s="35" t="s">
        <v>69</v>
      </c>
      <c r="X68" s="781">
        <v>0</v>
      </c>
      <c r="Y68" s="78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4301011458</v>
      </c>
      <c r="D69" s="788">
        <v>4680115881525</v>
      </c>
      <c r="E69" s="789"/>
      <c r="F69" s="780">
        <v>0.4</v>
      </c>
      <c r="G69" s="32">
        <v>10</v>
      </c>
      <c r="H69" s="780">
        <v>4</v>
      </c>
      <c r="I69" s="780">
        <v>4.21</v>
      </c>
      <c r="J69" s="32">
        <v>132</v>
      </c>
      <c r="K69" s="32" t="s">
        <v>76</v>
      </c>
      <c r="L69" s="32"/>
      <c r="M69" s="33" t="s">
        <v>122</v>
      </c>
      <c r="N69" s="33"/>
      <c r="O69" s="32">
        <v>50</v>
      </c>
      <c r="P69" s="1003" t="s">
        <v>161</v>
      </c>
      <c r="Q69" s="786"/>
      <c r="R69" s="786"/>
      <c r="S69" s="786"/>
      <c r="T69" s="787"/>
      <c r="U69" s="34"/>
      <c r="V69" s="34"/>
      <c r="W69" s="35" t="s">
        <v>69</v>
      </c>
      <c r="X69" s="781">
        <v>0</v>
      </c>
      <c r="Y69" s="78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4301011192</v>
      </c>
      <c r="D70" s="788">
        <v>4607091382952</v>
      </c>
      <c r="E70" s="789"/>
      <c r="F70" s="780">
        <v>0.5</v>
      </c>
      <c r="G70" s="32">
        <v>6</v>
      </c>
      <c r="H70" s="780">
        <v>3</v>
      </c>
      <c r="I70" s="780">
        <v>3.2</v>
      </c>
      <c r="J70" s="32">
        <v>156</v>
      </c>
      <c r="K70" s="32" t="s">
        <v>76</v>
      </c>
      <c r="L70" s="32"/>
      <c r="M70" s="33" t="s">
        <v>122</v>
      </c>
      <c r="N70" s="33"/>
      <c r="O70" s="32">
        <v>50</v>
      </c>
      <c r="P70" s="119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4"/>
      <c r="V70" s="34"/>
      <c r="W70" s="35" t="s">
        <v>69</v>
      </c>
      <c r="X70" s="781">
        <v>0</v>
      </c>
      <c r="Y70" s="782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37.5" customHeight="1" x14ac:dyDescent="0.25">
      <c r="A71" s="54" t="s">
        <v>166</v>
      </c>
      <c r="B71" s="54" t="s">
        <v>167</v>
      </c>
      <c r="C71" s="31">
        <v>4301011589</v>
      </c>
      <c r="D71" s="788">
        <v>4680115885899</v>
      </c>
      <c r="E71" s="789"/>
      <c r="F71" s="780">
        <v>0.35</v>
      </c>
      <c r="G71" s="32">
        <v>6</v>
      </c>
      <c r="H71" s="780">
        <v>2.1</v>
      </c>
      <c r="I71" s="780">
        <v>2.2999999999999998</v>
      </c>
      <c r="J71" s="32">
        <v>156</v>
      </c>
      <c r="K71" s="32" t="s">
        <v>76</v>
      </c>
      <c r="L71" s="32"/>
      <c r="M71" s="33" t="s">
        <v>168</v>
      </c>
      <c r="N71" s="33"/>
      <c r="O71" s="32">
        <v>50</v>
      </c>
      <c r="P71" s="12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1" s="786"/>
      <c r="R71" s="786"/>
      <c r="S71" s="786"/>
      <c r="T71" s="787"/>
      <c r="U71" s="34"/>
      <c r="V71" s="34"/>
      <c r="W71" s="35" t="s">
        <v>69</v>
      </c>
      <c r="X71" s="781">
        <v>0</v>
      </c>
      <c r="Y71" s="782">
        <f t="shared" si="11"/>
        <v>0</v>
      </c>
      <c r="Z71" s="36" t="str">
        <f>IFERROR(IF(Y71=0,"",ROUNDUP(Y71/H71,0)*0.00753),"")</f>
        <v/>
      </c>
      <c r="AA71" s="56"/>
      <c r="AB71" s="57"/>
      <c r="AC71" s="125" t="s">
        <v>169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170</v>
      </c>
      <c r="B72" s="54" t="s">
        <v>171</v>
      </c>
      <c r="C72" s="31">
        <v>4301011802</v>
      </c>
      <c r="D72" s="788">
        <v>4680115881419</v>
      </c>
      <c r="E72" s="789"/>
      <c r="F72" s="780">
        <v>0.45</v>
      </c>
      <c r="G72" s="32">
        <v>10</v>
      </c>
      <c r="H72" s="780">
        <v>4.5</v>
      </c>
      <c r="I72" s="780">
        <v>4.71</v>
      </c>
      <c r="J72" s="32">
        <v>132</v>
      </c>
      <c r="K72" s="32" t="s">
        <v>76</v>
      </c>
      <c r="L72" s="32" t="s">
        <v>131</v>
      </c>
      <c r="M72" s="33" t="s">
        <v>68</v>
      </c>
      <c r="N72" s="33"/>
      <c r="O72" s="32">
        <v>50</v>
      </c>
      <c r="P72" s="11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4"/>
      <c r="V72" s="34"/>
      <c r="W72" s="35" t="s">
        <v>69</v>
      </c>
      <c r="X72" s="781">
        <v>270</v>
      </c>
      <c r="Y72" s="782">
        <f t="shared" si="11"/>
        <v>270</v>
      </c>
      <c r="Z72" s="36">
        <f>IFERROR(IF(Y72=0,"",ROUNDUP(Y72/H72,0)*0.00902),"")</f>
        <v>0.54120000000000001</v>
      </c>
      <c r="AA72" s="56"/>
      <c r="AB72" s="57"/>
      <c r="AC72" s="127" t="s">
        <v>172</v>
      </c>
      <c r="AG72" s="64"/>
      <c r="AJ72" s="68" t="s">
        <v>132</v>
      </c>
      <c r="AK72" s="68">
        <v>594</v>
      </c>
      <c r="BB72" s="128" t="s">
        <v>1</v>
      </c>
      <c r="BM72" s="64">
        <f t="shared" si="12"/>
        <v>282.60000000000002</v>
      </c>
      <c r="BN72" s="64">
        <f t="shared" si="13"/>
        <v>282.60000000000002</v>
      </c>
      <c r="BO72" s="64">
        <f t="shared" si="14"/>
        <v>0.45454545454545459</v>
      </c>
      <c r="BP72" s="64">
        <f t="shared" si="15"/>
        <v>0.45454545454545459</v>
      </c>
    </row>
    <row r="73" spans="1:68" x14ac:dyDescent="0.2">
      <c r="A73" s="808"/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809"/>
      <c r="P73" s="799" t="s">
        <v>71</v>
      </c>
      <c r="Q73" s="800"/>
      <c r="R73" s="800"/>
      <c r="S73" s="800"/>
      <c r="T73" s="800"/>
      <c r="U73" s="800"/>
      <c r="V73" s="801"/>
      <c r="W73" s="37" t="s">
        <v>72</v>
      </c>
      <c r="X73" s="783">
        <f>IFERROR(X64/H64,"0")+IFERROR(X65/H65,"0")+IFERROR(X66/H66,"0")+IFERROR(X67/H67,"0")+IFERROR(X68/H68,"0")+IFERROR(X69/H69,"0")+IFERROR(X70/H70,"0")+IFERROR(X71/H71,"0")+IFERROR(X72/H72,"0")</f>
        <v>97.037037037037038</v>
      </c>
      <c r="Y73" s="783">
        <f>IFERROR(Y64/H64,"0")+IFERROR(Y65/H65,"0")+IFERROR(Y66/H66,"0")+IFERROR(Y67/H67,"0")+IFERROR(Y68/H68,"0")+IFERROR(Y69/H69,"0")+IFERROR(Y70/H70,"0")+IFERROR(Y71/H71,"0")+IFERROR(Y72/H72,"0")</f>
        <v>98</v>
      </c>
      <c r="Z73" s="78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1.3676999999999999</v>
      </c>
      <c r="AA73" s="784"/>
      <c r="AB73" s="784"/>
      <c r="AC73" s="784"/>
    </row>
    <row r="74" spans="1:68" x14ac:dyDescent="0.2">
      <c r="A74" s="797"/>
      <c r="B74" s="797"/>
      <c r="C74" s="797"/>
      <c r="D74" s="797"/>
      <c r="E74" s="797"/>
      <c r="F74" s="797"/>
      <c r="G74" s="797"/>
      <c r="H74" s="797"/>
      <c r="I74" s="797"/>
      <c r="J74" s="797"/>
      <c r="K74" s="797"/>
      <c r="L74" s="797"/>
      <c r="M74" s="797"/>
      <c r="N74" s="797"/>
      <c r="O74" s="809"/>
      <c r="P74" s="799" t="s">
        <v>71</v>
      </c>
      <c r="Q74" s="800"/>
      <c r="R74" s="800"/>
      <c r="S74" s="800"/>
      <c r="T74" s="800"/>
      <c r="U74" s="800"/>
      <c r="V74" s="801"/>
      <c r="W74" s="37" t="s">
        <v>69</v>
      </c>
      <c r="X74" s="783">
        <f>IFERROR(SUM(X64:X72),"0")</f>
        <v>670</v>
      </c>
      <c r="Y74" s="783">
        <f>IFERROR(SUM(Y64:Y72),"0")</f>
        <v>680.40000000000009</v>
      </c>
      <c r="Z74" s="37"/>
      <c r="AA74" s="784"/>
      <c r="AB74" s="784"/>
      <c r="AC74" s="784"/>
    </row>
    <row r="75" spans="1:68" ht="14.25" customHeight="1" x14ac:dyDescent="0.25">
      <c r="A75" s="796" t="s">
        <v>173</v>
      </c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797"/>
      <c r="P75" s="797"/>
      <c r="Q75" s="797"/>
      <c r="R75" s="797"/>
      <c r="S75" s="797"/>
      <c r="T75" s="797"/>
      <c r="U75" s="797"/>
      <c r="V75" s="797"/>
      <c r="W75" s="797"/>
      <c r="X75" s="797"/>
      <c r="Y75" s="797"/>
      <c r="Z75" s="797"/>
      <c r="AA75" s="777"/>
      <c r="AB75" s="777"/>
      <c r="AC75" s="777"/>
    </row>
    <row r="76" spans="1:68" ht="27" customHeight="1" x14ac:dyDescent="0.25">
      <c r="A76" s="54" t="s">
        <v>174</v>
      </c>
      <c r="B76" s="54" t="s">
        <v>175</v>
      </c>
      <c r="C76" s="31">
        <v>4301020298</v>
      </c>
      <c r="D76" s="788">
        <v>4680115881440</v>
      </c>
      <c r="E76" s="789"/>
      <c r="F76" s="780">
        <v>1.35</v>
      </c>
      <c r="G76" s="32">
        <v>8</v>
      </c>
      <c r="H76" s="780">
        <v>10.8</v>
      </c>
      <c r="I76" s="780">
        <v>11.28</v>
      </c>
      <c r="J76" s="32">
        <v>56</v>
      </c>
      <c r="K76" s="32" t="s">
        <v>121</v>
      </c>
      <c r="L76" s="32"/>
      <c r="M76" s="33" t="s">
        <v>122</v>
      </c>
      <c r="N76" s="33"/>
      <c r="O76" s="32">
        <v>50</v>
      </c>
      <c r="P76" s="99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4"/>
      <c r="V76" s="34"/>
      <c r="W76" s="35" t="s">
        <v>69</v>
      </c>
      <c r="X76" s="781">
        <v>90</v>
      </c>
      <c r="Y76" s="782">
        <f>IFERROR(IF(X76="",0,CEILING((X76/$H76),1)*$H76),"")</f>
        <v>97.2</v>
      </c>
      <c r="Z76" s="36">
        <f>IFERROR(IF(Y76=0,"",ROUNDUP(Y76/H76,0)*0.02175),"")</f>
        <v>0.19574999999999998</v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>IFERROR(X76*I76/H76,"0")</f>
        <v>93.999999999999986</v>
      </c>
      <c r="BN76" s="64">
        <f>IFERROR(Y76*I76/H76,"0")</f>
        <v>101.51999999999998</v>
      </c>
      <c r="BO76" s="64">
        <f>IFERROR(1/J76*(X76/H76),"0")</f>
        <v>0.14880952380952378</v>
      </c>
      <c r="BP76" s="64">
        <f>IFERROR(1/J76*(Y76/H76),"0")</f>
        <v>0.1607142857142857</v>
      </c>
    </row>
    <row r="77" spans="1:68" ht="27" customHeight="1" x14ac:dyDescent="0.25">
      <c r="A77" s="54" t="s">
        <v>177</v>
      </c>
      <c r="B77" s="54" t="s">
        <v>178</v>
      </c>
      <c r="C77" s="31">
        <v>4301020228</v>
      </c>
      <c r="D77" s="788">
        <v>4680115882751</v>
      </c>
      <c r="E77" s="789"/>
      <c r="F77" s="780">
        <v>0.45</v>
      </c>
      <c r="G77" s="32">
        <v>10</v>
      </c>
      <c r="H77" s="780">
        <v>4.5</v>
      </c>
      <c r="I77" s="780">
        <v>4.71</v>
      </c>
      <c r="J77" s="32">
        <v>132</v>
      </c>
      <c r="K77" s="32" t="s">
        <v>76</v>
      </c>
      <c r="L77" s="32"/>
      <c r="M77" s="33" t="s">
        <v>122</v>
      </c>
      <c r="N77" s="33"/>
      <c r="O77" s="32">
        <v>90</v>
      </c>
      <c r="P77" s="10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4"/>
      <c r="V77" s="34"/>
      <c r="W77" s="35" t="s">
        <v>69</v>
      </c>
      <c r="X77" s="781">
        <v>0</v>
      </c>
      <c r="Y77" s="782">
        <f>IFERROR(IF(X77="",0,CEILING((X77/$H77),1)*$H77),"")</f>
        <v>0</v>
      </c>
      <c r="Z77" s="36" t="str">
        <f>IFERROR(IF(Y77=0,"",ROUNDUP(Y77/H77,0)*0.00902),"")</f>
        <v/>
      </c>
      <c r="AA77" s="56"/>
      <c r="AB77" s="57"/>
      <c r="AC77" s="131" t="s">
        <v>179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16.5" customHeight="1" x14ac:dyDescent="0.25">
      <c r="A78" s="54" t="s">
        <v>180</v>
      </c>
      <c r="B78" s="54" t="s">
        <v>181</v>
      </c>
      <c r="C78" s="31">
        <v>4301020358</v>
      </c>
      <c r="D78" s="788">
        <v>4680115885950</v>
      </c>
      <c r="E78" s="789"/>
      <c r="F78" s="780">
        <v>0.37</v>
      </c>
      <c r="G78" s="32">
        <v>6</v>
      </c>
      <c r="H78" s="780">
        <v>2.2200000000000002</v>
      </c>
      <c r="I78" s="780">
        <v>2.42</v>
      </c>
      <c r="J78" s="32">
        <v>156</v>
      </c>
      <c r="K78" s="32" t="s">
        <v>76</v>
      </c>
      <c r="L78" s="32"/>
      <c r="M78" s="33" t="s">
        <v>77</v>
      </c>
      <c r="N78" s="33"/>
      <c r="O78" s="32">
        <v>50</v>
      </c>
      <c r="P78" s="9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4"/>
      <c r="V78" s="34"/>
      <c r="W78" s="35" t="s">
        <v>69</v>
      </c>
      <c r="X78" s="781">
        <v>0</v>
      </c>
      <c r="Y78" s="7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176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182</v>
      </c>
      <c r="B79" s="54" t="s">
        <v>183</v>
      </c>
      <c r="C79" s="31">
        <v>4301020296</v>
      </c>
      <c r="D79" s="788">
        <v>4680115881433</v>
      </c>
      <c r="E79" s="789"/>
      <c r="F79" s="780">
        <v>0.45</v>
      </c>
      <c r="G79" s="32">
        <v>6</v>
      </c>
      <c r="H79" s="780">
        <v>2.7</v>
      </c>
      <c r="I79" s="780">
        <v>2.88</v>
      </c>
      <c r="J79" s="32">
        <v>182</v>
      </c>
      <c r="K79" s="32" t="s">
        <v>184</v>
      </c>
      <c r="L79" s="32" t="s">
        <v>131</v>
      </c>
      <c r="M79" s="33" t="s">
        <v>122</v>
      </c>
      <c r="N79" s="33"/>
      <c r="O79" s="32">
        <v>50</v>
      </c>
      <c r="P79" s="7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4"/>
      <c r="V79" s="34"/>
      <c r="W79" s="35" t="s">
        <v>69</v>
      </c>
      <c r="X79" s="781">
        <v>135</v>
      </c>
      <c r="Y79" s="782">
        <f>IFERROR(IF(X79="",0,CEILING((X79/$H79),1)*$H79),"")</f>
        <v>135</v>
      </c>
      <c r="Z79" s="36">
        <f>IFERROR(IF(Y79=0,"",ROUNDUP(Y79/H79,0)*0.00651),"")</f>
        <v>0.32550000000000001</v>
      </c>
      <c r="AA79" s="56"/>
      <c r="AB79" s="57"/>
      <c r="AC79" s="135" t="s">
        <v>176</v>
      </c>
      <c r="AG79" s="64"/>
      <c r="AJ79" s="68" t="s">
        <v>132</v>
      </c>
      <c r="AK79" s="68">
        <v>491.4</v>
      </c>
      <c r="BB79" s="136" t="s">
        <v>1</v>
      </c>
      <c r="BM79" s="64">
        <f>IFERROR(X79*I79/H79,"0")</f>
        <v>144</v>
      </c>
      <c r="BN79" s="64">
        <f>IFERROR(Y79*I79/H79,"0")</f>
        <v>144</v>
      </c>
      <c r="BO79" s="64">
        <f>IFERROR(1/J79*(X79/H79),"0")</f>
        <v>0.27472527472527475</v>
      </c>
      <c r="BP79" s="64">
        <f>IFERROR(1/J79*(Y79/H79),"0")</f>
        <v>0.27472527472527475</v>
      </c>
    </row>
    <row r="80" spans="1:68" x14ac:dyDescent="0.2">
      <c r="A80" s="808"/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809"/>
      <c r="P80" s="799" t="s">
        <v>71</v>
      </c>
      <c r="Q80" s="800"/>
      <c r="R80" s="800"/>
      <c r="S80" s="800"/>
      <c r="T80" s="800"/>
      <c r="U80" s="800"/>
      <c r="V80" s="801"/>
      <c r="W80" s="37" t="s">
        <v>72</v>
      </c>
      <c r="X80" s="783">
        <f>IFERROR(X76/H76,"0")+IFERROR(X77/H77,"0")+IFERROR(X78/H78,"0")+IFERROR(X79/H79,"0")</f>
        <v>58.333333333333329</v>
      </c>
      <c r="Y80" s="783">
        <f>IFERROR(Y76/H76,"0")+IFERROR(Y77/H77,"0")+IFERROR(Y78/H78,"0")+IFERROR(Y79/H79,"0")</f>
        <v>59</v>
      </c>
      <c r="Z80" s="783">
        <f>IFERROR(IF(Z76="",0,Z76),"0")+IFERROR(IF(Z77="",0,Z77),"0")+IFERROR(IF(Z78="",0,Z78),"0")+IFERROR(IF(Z79="",0,Z79),"0")</f>
        <v>0.52124999999999999</v>
      </c>
      <c r="AA80" s="784"/>
      <c r="AB80" s="784"/>
      <c r="AC80" s="784"/>
    </row>
    <row r="81" spans="1:68" x14ac:dyDescent="0.2">
      <c r="A81" s="797"/>
      <c r="B81" s="797"/>
      <c r="C81" s="797"/>
      <c r="D81" s="797"/>
      <c r="E81" s="797"/>
      <c r="F81" s="797"/>
      <c r="G81" s="797"/>
      <c r="H81" s="797"/>
      <c r="I81" s="797"/>
      <c r="J81" s="797"/>
      <c r="K81" s="797"/>
      <c r="L81" s="797"/>
      <c r="M81" s="797"/>
      <c r="N81" s="797"/>
      <c r="O81" s="809"/>
      <c r="P81" s="799" t="s">
        <v>71</v>
      </c>
      <c r="Q81" s="800"/>
      <c r="R81" s="800"/>
      <c r="S81" s="800"/>
      <c r="T81" s="800"/>
      <c r="U81" s="800"/>
      <c r="V81" s="801"/>
      <c r="W81" s="37" t="s">
        <v>69</v>
      </c>
      <c r="X81" s="783">
        <f>IFERROR(SUM(X76:X79),"0")</f>
        <v>225</v>
      </c>
      <c r="Y81" s="783">
        <f>IFERROR(SUM(Y76:Y79),"0")</f>
        <v>232.2</v>
      </c>
      <c r="Z81" s="37"/>
      <c r="AA81" s="784"/>
      <c r="AB81" s="784"/>
      <c r="AC81" s="784"/>
    </row>
    <row r="82" spans="1:68" ht="14.25" customHeight="1" x14ac:dyDescent="0.25">
      <c r="A82" s="796" t="s">
        <v>64</v>
      </c>
      <c r="B82" s="797"/>
      <c r="C82" s="797"/>
      <c r="D82" s="797"/>
      <c r="E82" s="797"/>
      <c r="F82" s="797"/>
      <c r="G82" s="797"/>
      <c r="H82" s="797"/>
      <c r="I82" s="797"/>
      <c r="J82" s="797"/>
      <c r="K82" s="797"/>
      <c r="L82" s="797"/>
      <c r="M82" s="797"/>
      <c r="N82" s="797"/>
      <c r="O82" s="797"/>
      <c r="P82" s="797"/>
      <c r="Q82" s="797"/>
      <c r="R82" s="797"/>
      <c r="S82" s="797"/>
      <c r="T82" s="797"/>
      <c r="U82" s="797"/>
      <c r="V82" s="797"/>
      <c r="W82" s="797"/>
      <c r="X82" s="797"/>
      <c r="Y82" s="797"/>
      <c r="Z82" s="797"/>
      <c r="AA82" s="777"/>
      <c r="AB82" s="777"/>
      <c r="AC82" s="777"/>
    </row>
    <row r="83" spans="1:68" ht="16.5" customHeight="1" x14ac:dyDescent="0.25">
      <c r="A83" s="54" t="s">
        <v>185</v>
      </c>
      <c r="B83" s="54" t="s">
        <v>186</v>
      </c>
      <c r="C83" s="31">
        <v>4301031242</v>
      </c>
      <c r="D83" s="788">
        <v>4680115885066</v>
      </c>
      <c r="E83" s="789"/>
      <c r="F83" s="780">
        <v>0.7</v>
      </c>
      <c r="G83" s="32">
        <v>6</v>
      </c>
      <c r="H83" s="780">
        <v>4.2</v>
      </c>
      <c r="I83" s="78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4"/>
      <c r="V83" s="34"/>
      <c r="W83" s="35" t="s">
        <v>69</v>
      </c>
      <c r="X83" s="781">
        <v>0</v>
      </c>
      <c r="Y83" s="782">
        <f t="shared" ref="Y83:Y88" si="16">IFERROR(IF(X83="",0,CEILING((X83/$H83),1)*$H83),"")</f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188</v>
      </c>
      <c r="B84" s="54" t="s">
        <v>189</v>
      </c>
      <c r="C84" s="31">
        <v>4301031240</v>
      </c>
      <c r="D84" s="788">
        <v>4680115885042</v>
      </c>
      <c r="E84" s="789"/>
      <c r="F84" s="780">
        <v>0.7</v>
      </c>
      <c r="G84" s="32">
        <v>6</v>
      </c>
      <c r="H84" s="780">
        <v>4.2</v>
      </c>
      <c r="I84" s="78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4"/>
      <c r="V84" s="34"/>
      <c r="W84" s="35" t="s">
        <v>69</v>
      </c>
      <c r="X84" s="781">
        <v>0</v>
      </c>
      <c r="Y84" s="78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190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191</v>
      </c>
      <c r="B85" s="54" t="s">
        <v>192</v>
      </c>
      <c r="C85" s="31">
        <v>4301031315</v>
      </c>
      <c r="D85" s="788">
        <v>4680115885080</v>
      </c>
      <c r="E85" s="789"/>
      <c r="F85" s="780">
        <v>0.7</v>
      </c>
      <c r="G85" s="32">
        <v>6</v>
      </c>
      <c r="H85" s="780">
        <v>4.2</v>
      </c>
      <c r="I85" s="780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4"/>
      <c r="V85" s="34"/>
      <c r="W85" s="35" t="s">
        <v>69</v>
      </c>
      <c r="X85" s="781">
        <v>0</v>
      </c>
      <c r="Y85" s="782">
        <f t="shared" si="16"/>
        <v>0</v>
      </c>
      <c r="Z85" s="36" t="str">
        <f>IFERROR(IF(Y85=0,"",ROUNDUP(Y85/H85,0)*0.00902),"")</f>
        <v/>
      </c>
      <c r="AA85" s="56"/>
      <c r="AB85" s="57"/>
      <c r="AC85" s="141" t="s">
        <v>193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4301031243</v>
      </c>
      <c r="D86" s="788">
        <v>4680115885073</v>
      </c>
      <c r="E86" s="789"/>
      <c r="F86" s="780">
        <v>0.3</v>
      </c>
      <c r="G86" s="32">
        <v>6</v>
      </c>
      <c r="H86" s="780">
        <v>1.8</v>
      </c>
      <c r="I86" s="78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1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4"/>
      <c r="V86" s="34"/>
      <c r="W86" s="35" t="s">
        <v>69</v>
      </c>
      <c r="X86" s="781">
        <v>0</v>
      </c>
      <c r="Y86" s="78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4301031241</v>
      </c>
      <c r="D87" s="788">
        <v>4680115885059</v>
      </c>
      <c r="E87" s="789"/>
      <c r="F87" s="780">
        <v>0.3</v>
      </c>
      <c r="G87" s="32">
        <v>6</v>
      </c>
      <c r="H87" s="780">
        <v>1.8</v>
      </c>
      <c r="I87" s="78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4"/>
      <c r="V87" s="34"/>
      <c r="W87" s="35" t="s">
        <v>69</v>
      </c>
      <c r="X87" s="781">
        <v>0</v>
      </c>
      <c r="Y87" s="78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198</v>
      </c>
      <c r="B88" s="54" t="s">
        <v>199</v>
      </c>
      <c r="C88" s="31">
        <v>4301031316</v>
      </c>
      <c r="D88" s="788">
        <v>4680115885097</v>
      </c>
      <c r="E88" s="789"/>
      <c r="F88" s="780">
        <v>0.3</v>
      </c>
      <c r="G88" s="32">
        <v>6</v>
      </c>
      <c r="H88" s="780">
        <v>1.8</v>
      </c>
      <c r="I88" s="780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4"/>
      <c r="V88" s="34"/>
      <c r="W88" s="35" t="s">
        <v>69</v>
      </c>
      <c r="X88" s="781">
        <v>0</v>
      </c>
      <c r="Y88" s="782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193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808"/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809"/>
      <c r="P89" s="799" t="s">
        <v>71</v>
      </c>
      <c r="Q89" s="800"/>
      <c r="R89" s="800"/>
      <c r="S89" s="800"/>
      <c r="T89" s="800"/>
      <c r="U89" s="800"/>
      <c r="V89" s="801"/>
      <c r="W89" s="37" t="s">
        <v>72</v>
      </c>
      <c r="X89" s="783">
        <f>IFERROR(X83/H83,"0")+IFERROR(X84/H84,"0")+IFERROR(X85/H85,"0")+IFERROR(X86/H86,"0")+IFERROR(X87/H87,"0")+IFERROR(X88/H88,"0")</f>
        <v>0</v>
      </c>
      <c r="Y89" s="783">
        <f>IFERROR(Y83/H83,"0")+IFERROR(Y84/H84,"0")+IFERROR(Y85/H85,"0")+IFERROR(Y86/H86,"0")+IFERROR(Y87/H87,"0")+IFERROR(Y88/H88,"0")</f>
        <v>0</v>
      </c>
      <c r="Z89" s="783">
        <f>IFERROR(IF(Z83="",0,Z83),"0")+IFERROR(IF(Z84="",0,Z84),"0")+IFERROR(IF(Z85="",0,Z85),"0")+IFERROR(IF(Z86="",0,Z86),"0")+IFERROR(IF(Z87="",0,Z87),"0")+IFERROR(IF(Z88="",0,Z88),"0")</f>
        <v>0</v>
      </c>
      <c r="AA89" s="784"/>
      <c r="AB89" s="784"/>
      <c r="AC89" s="784"/>
    </row>
    <row r="90" spans="1:68" x14ac:dyDescent="0.2">
      <c r="A90" s="797"/>
      <c r="B90" s="797"/>
      <c r="C90" s="797"/>
      <c r="D90" s="797"/>
      <c r="E90" s="797"/>
      <c r="F90" s="797"/>
      <c r="G90" s="797"/>
      <c r="H90" s="797"/>
      <c r="I90" s="797"/>
      <c r="J90" s="797"/>
      <c r="K90" s="797"/>
      <c r="L90" s="797"/>
      <c r="M90" s="797"/>
      <c r="N90" s="797"/>
      <c r="O90" s="809"/>
      <c r="P90" s="799" t="s">
        <v>71</v>
      </c>
      <c r="Q90" s="800"/>
      <c r="R90" s="800"/>
      <c r="S90" s="800"/>
      <c r="T90" s="800"/>
      <c r="U90" s="800"/>
      <c r="V90" s="801"/>
      <c r="W90" s="37" t="s">
        <v>69</v>
      </c>
      <c r="X90" s="783">
        <f>IFERROR(SUM(X83:X88),"0")</f>
        <v>0</v>
      </c>
      <c r="Y90" s="783">
        <f>IFERROR(SUM(Y83:Y88),"0")</f>
        <v>0</v>
      </c>
      <c r="Z90" s="37"/>
      <c r="AA90" s="784"/>
      <c r="AB90" s="784"/>
      <c r="AC90" s="784"/>
    </row>
    <row r="91" spans="1:68" ht="14.25" customHeight="1" x14ac:dyDescent="0.25">
      <c r="A91" s="796" t="s">
        <v>73</v>
      </c>
      <c r="B91" s="797"/>
      <c r="C91" s="797"/>
      <c r="D91" s="797"/>
      <c r="E91" s="797"/>
      <c r="F91" s="797"/>
      <c r="G91" s="797"/>
      <c r="H91" s="797"/>
      <c r="I91" s="797"/>
      <c r="J91" s="797"/>
      <c r="K91" s="797"/>
      <c r="L91" s="797"/>
      <c r="M91" s="797"/>
      <c r="N91" s="797"/>
      <c r="O91" s="797"/>
      <c r="P91" s="797"/>
      <c r="Q91" s="797"/>
      <c r="R91" s="797"/>
      <c r="S91" s="797"/>
      <c r="T91" s="797"/>
      <c r="U91" s="797"/>
      <c r="V91" s="797"/>
      <c r="W91" s="797"/>
      <c r="X91" s="797"/>
      <c r="Y91" s="797"/>
      <c r="Z91" s="797"/>
      <c r="AA91" s="777"/>
      <c r="AB91" s="777"/>
      <c r="AC91" s="777"/>
    </row>
    <row r="92" spans="1:68" ht="27" customHeight="1" x14ac:dyDescent="0.25">
      <c r="A92" s="54" t="s">
        <v>200</v>
      </c>
      <c r="B92" s="54" t="s">
        <v>201</v>
      </c>
      <c r="C92" s="31">
        <v>4301051823</v>
      </c>
      <c r="D92" s="788">
        <v>4680115881891</v>
      </c>
      <c r="E92" s="789"/>
      <c r="F92" s="780">
        <v>1.4</v>
      </c>
      <c r="G92" s="32">
        <v>6</v>
      </c>
      <c r="H92" s="780">
        <v>8.4</v>
      </c>
      <c r="I92" s="780">
        <v>8.9640000000000004</v>
      </c>
      <c r="J92" s="32">
        <v>56</v>
      </c>
      <c r="K92" s="32" t="s">
        <v>121</v>
      </c>
      <c r="L92" s="32"/>
      <c r="M92" s="33" t="s">
        <v>68</v>
      </c>
      <c r="N92" s="33"/>
      <c r="O92" s="32">
        <v>40</v>
      </c>
      <c r="P92" s="8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4"/>
      <c r="V92" s="34"/>
      <c r="W92" s="35" t="s">
        <v>69</v>
      </c>
      <c r="X92" s="781">
        <v>0</v>
      </c>
      <c r="Y92" s="782">
        <f t="shared" ref="Y92:Y97" si="21">IFERROR(IF(X92="",0,CEILING((X92/$H92),1)*$H92),"")</f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ref="BM92:BM97" si="22">IFERROR(X92*I92/H92,"0")</f>
        <v>0</v>
      </c>
      <c r="BN92" s="64">
        <f t="shared" ref="BN92:BN97" si="23">IFERROR(Y92*I92/H92,"0")</f>
        <v>0</v>
      </c>
      <c r="BO92" s="64">
        <f t="shared" ref="BO92:BO97" si="24">IFERROR(1/J92*(X92/H92),"0")</f>
        <v>0</v>
      </c>
      <c r="BP92" s="64">
        <f t="shared" ref="BP92:BP97" si="25">IFERROR(1/J92*(Y92/H92),"0")</f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4301051846</v>
      </c>
      <c r="D93" s="788">
        <v>4680115885769</v>
      </c>
      <c r="E93" s="789"/>
      <c r="F93" s="780">
        <v>1.4</v>
      </c>
      <c r="G93" s="32">
        <v>6</v>
      </c>
      <c r="H93" s="780">
        <v>8.4</v>
      </c>
      <c r="I93" s="780">
        <v>8.8800000000000008</v>
      </c>
      <c r="J93" s="32">
        <v>56</v>
      </c>
      <c r="K93" s="32" t="s">
        <v>121</v>
      </c>
      <c r="L93" s="32"/>
      <c r="M93" s="33" t="s">
        <v>77</v>
      </c>
      <c r="N93" s="33"/>
      <c r="O93" s="32">
        <v>45</v>
      </c>
      <c r="P93" s="110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4"/>
      <c r="V93" s="34"/>
      <c r="W93" s="35" t="s">
        <v>69</v>
      </c>
      <c r="X93" s="781">
        <v>0</v>
      </c>
      <c r="Y93" s="78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206</v>
      </c>
      <c r="B94" s="54" t="s">
        <v>207</v>
      </c>
      <c r="C94" s="31">
        <v>4301051822</v>
      </c>
      <c r="D94" s="788">
        <v>4680115884410</v>
      </c>
      <c r="E94" s="789"/>
      <c r="F94" s="780">
        <v>1.4</v>
      </c>
      <c r="G94" s="32">
        <v>6</v>
      </c>
      <c r="H94" s="780">
        <v>8.4</v>
      </c>
      <c r="I94" s="780">
        <v>8.952</v>
      </c>
      <c r="J94" s="32">
        <v>56</v>
      </c>
      <c r="K94" s="32" t="s">
        <v>121</v>
      </c>
      <c r="L94" s="32"/>
      <c r="M94" s="33" t="s">
        <v>68</v>
      </c>
      <c r="N94" s="33"/>
      <c r="O94" s="32">
        <v>40</v>
      </c>
      <c r="P94" s="85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4"/>
      <c r="V94" s="34"/>
      <c r="W94" s="35" t="s">
        <v>69</v>
      </c>
      <c r="X94" s="781">
        <v>0</v>
      </c>
      <c r="Y94" s="782">
        <f t="shared" si="21"/>
        <v>0</v>
      </c>
      <c r="Z94" s="36" t="str">
        <f>IFERROR(IF(Y94=0,"",ROUNDUP(Y94/H94,0)*0.02175),"")</f>
        <v/>
      </c>
      <c r="AA94" s="56"/>
      <c r="AB94" s="57"/>
      <c r="AC94" s="153" t="s">
        <v>208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80">
        <v>0.42</v>
      </c>
      <c r="G95" s="32">
        <v>6</v>
      </c>
      <c r="H95" s="780">
        <v>2.52</v>
      </c>
      <c r="I95" s="780">
        <v>2.7</v>
      </c>
      <c r="J95" s="32">
        <v>182</v>
      </c>
      <c r="K95" s="32" t="s">
        <v>184</v>
      </c>
      <c r="L95" s="32"/>
      <c r="M95" s="33" t="s">
        <v>77</v>
      </c>
      <c r="N95" s="33"/>
      <c r="O95" s="32">
        <v>45</v>
      </c>
      <c r="P95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4"/>
      <c r="V95" s="34"/>
      <c r="W95" s="35" t="s">
        <v>69</v>
      </c>
      <c r="X95" s="781">
        <v>0</v>
      </c>
      <c r="Y95" s="782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80">
        <v>0.3</v>
      </c>
      <c r="G96" s="32">
        <v>6</v>
      </c>
      <c r="H96" s="780">
        <v>1.8</v>
      </c>
      <c r="I96" s="780">
        <v>2</v>
      </c>
      <c r="J96" s="32">
        <v>156</v>
      </c>
      <c r="K96" s="32" t="s">
        <v>76</v>
      </c>
      <c r="L96" s="32"/>
      <c r="M96" s="33" t="s">
        <v>68</v>
      </c>
      <c r="N96" s="33"/>
      <c r="O96" s="32">
        <v>40</v>
      </c>
      <c r="P96" s="10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4"/>
      <c r="V96" s="34"/>
      <c r="W96" s="35" t="s">
        <v>69</v>
      </c>
      <c r="X96" s="781">
        <v>0</v>
      </c>
      <c r="Y96" s="78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27" customHeight="1" x14ac:dyDescent="0.25">
      <c r="A97" s="54" t="s">
        <v>213</v>
      </c>
      <c r="B97" s="54" t="s">
        <v>214</v>
      </c>
      <c r="C97" s="31">
        <v>4301051837</v>
      </c>
      <c r="D97" s="788">
        <v>4680115884311</v>
      </c>
      <c r="E97" s="789"/>
      <c r="F97" s="780">
        <v>0.3</v>
      </c>
      <c r="G97" s="32">
        <v>6</v>
      </c>
      <c r="H97" s="780">
        <v>1.8</v>
      </c>
      <c r="I97" s="780">
        <v>2.0459999999999998</v>
      </c>
      <c r="J97" s="32">
        <v>182</v>
      </c>
      <c r="K97" s="32" t="s">
        <v>184</v>
      </c>
      <c r="L97" s="32"/>
      <c r="M97" s="33" t="s">
        <v>77</v>
      </c>
      <c r="N97" s="33"/>
      <c r="O97" s="32">
        <v>40</v>
      </c>
      <c r="P97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4"/>
      <c r="V97" s="34"/>
      <c r="W97" s="35" t="s">
        <v>69</v>
      </c>
      <c r="X97" s="781">
        <v>0</v>
      </c>
      <c r="Y97" s="782">
        <f t="shared" si="21"/>
        <v>0</v>
      </c>
      <c r="Z97" s="36" t="str">
        <f>IFERROR(IF(Y97=0,"",ROUNDUP(Y97/H97,0)*0.00651),"")</f>
        <v/>
      </c>
      <c r="AA97" s="56"/>
      <c r="AB97" s="57"/>
      <c r="AC97" s="159" t="s">
        <v>202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x14ac:dyDescent="0.2">
      <c r="A98" s="808"/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809"/>
      <c r="P98" s="799" t="s">
        <v>71</v>
      </c>
      <c r="Q98" s="800"/>
      <c r="R98" s="800"/>
      <c r="S98" s="800"/>
      <c r="T98" s="800"/>
      <c r="U98" s="800"/>
      <c r="V98" s="801"/>
      <c r="W98" s="37" t="s">
        <v>72</v>
      </c>
      <c r="X98" s="783">
        <f>IFERROR(X92/H92,"0")+IFERROR(X93/H93,"0")+IFERROR(X94/H94,"0")+IFERROR(X95/H95,"0")+IFERROR(X96/H96,"0")+IFERROR(X97/H97,"0")</f>
        <v>0</v>
      </c>
      <c r="Y98" s="783">
        <f>IFERROR(Y92/H92,"0")+IFERROR(Y93/H93,"0")+IFERROR(Y94/H94,"0")+IFERROR(Y95/H95,"0")+IFERROR(Y96/H96,"0")+IFERROR(Y97/H97,"0")</f>
        <v>0</v>
      </c>
      <c r="Z98" s="783">
        <f>IFERROR(IF(Z92="",0,Z92),"0")+IFERROR(IF(Z93="",0,Z93),"0")+IFERROR(IF(Z94="",0,Z94),"0")+IFERROR(IF(Z95="",0,Z95),"0")+IFERROR(IF(Z96="",0,Z96),"0")+IFERROR(IF(Z97="",0,Z97),"0")</f>
        <v>0</v>
      </c>
      <c r="AA98" s="784"/>
      <c r="AB98" s="784"/>
      <c r="AC98" s="784"/>
    </row>
    <row r="99" spans="1:68" x14ac:dyDescent="0.2">
      <c r="A99" s="797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09"/>
      <c r="P99" s="799" t="s">
        <v>71</v>
      </c>
      <c r="Q99" s="800"/>
      <c r="R99" s="800"/>
      <c r="S99" s="800"/>
      <c r="T99" s="800"/>
      <c r="U99" s="800"/>
      <c r="V99" s="801"/>
      <c r="W99" s="37" t="s">
        <v>69</v>
      </c>
      <c r="X99" s="783">
        <f>IFERROR(SUM(X92:X97),"0")</f>
        <v>0</v>
      </c>
      <c r="Y99" s="783">
        <f>IFERROR(SUM(Y92:Y97),"0")</f>
        <v>0</v>
      </c>
      <c r="Z99" s="37"/>
      <c r="AA99" s="784"/>
      <c r="AB99" s="784"/>
      <c r="AC99" s="784"/>
    </row>
    <row r="100" spans="1:68" ht="14.25" customHeight="1" x14ac:dyDescent="0.25">
      <c r="A100" s="796" t="s">
        <v>215</v>
      </c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797"/>
      <c r="P100" s="797"/>
      <c r="Q100" s="797"/>
      <c r="R100" s="797"/>
      <c r="S100" s="797"/>
      <c r="T100" s="797"/>
      <c r="U100" s="797"/>
      <c r="V100" s="797"/>
      <c r="W100" s="797"/>
      <c r="X100" s="797"/>
      <c r="Y100" s="797"/>
      <c r="Z100" s="797"/>
      <c r="AA100" s="777"/>
      <c r="AB100" s="777"/>
      <c r="AC100" s="777"/>
    </row>
    <row r="101" spans="1:68" ht="37.5" customHeight="1" x14ac:dyDescent="0.25">
      <c r="A101" s="54" t="s">
        <v>216</v>
      </c>
      <c r="B101" s="54" t="s">
        <v>217</v>
      </c>
      <c r="C101" s="31">
        <v>4301060366</v>
      </c>
      <c r="D101" s="788">
        <v>4680115881532</v>
      </c>
      <c r="E101" s="789"/>
      <c r="F101" s="780">
        <v>1.3</v>
      </c>
      <c r="G101" s="32">
        <v>6</v>
      </c>
      <c r="H101" s="780">
        <v>7.8</v>
      </c>
      <c r="I101" s="780">
        <v>8.2799999999999994</v>
      </c>
      <c r="J101" s="32">
        <v>56</v>
      </c>
      <c r="K101" s="32" t="s">
        <v>121</v>
      </c>
      <c r="L101" s="32"/>
      <c r="M101" s="33" t="s">
        <v>68</v>
      </c>
      <c r="N101" s="33"/>
      <c r="O101" s="32">
        <v>30</v>
      </c>
      <c r="P101" s="114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4"/>
      <c r="V101" s="34"/>
      <c r="W101" s="35" t="s">
        <v>69</v>
      </c>
      <c r="X101" s="781">
        <v>0</v>
      </c>
      <c r="Y101" s="78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218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216</v>
      </c>
      <c r="B102" s="54" t="s">
        <v>219</v>
      </c>
      <c r="C102" s="31">
        <v>4301060371</v>
      </c>
      <c r="D102" s="788">
        <v>4680115881532</v>
      </c>
      <c r="E102" s="789"/>
      <c r="F102" s="780">
        <v>1.4</v>
      </c>
      <c r="G102" s="32">
        <v>6</v>
      </c>
      <c r="H102" s="780">
        <v>8.4</v>
      </c>
      <c r="I102" s="780">
        <v>8.9640000000000004</v>
      </c>
      <c r="J102" s="32">
        <v>56</v>
      </c>
      <c r="K102" s="32" t="s">
        <v>121</v>
      </c>
      <c r="L102" s="32"/>
      <c r="M102" s="33" t="s">
        <v>68</v>
      </c>
      <c r="N102" s="33"/>
      <c r="O102" s="32">
        <v>30</v>
      </c>
      <c r="P102" s="114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4"/>
      <c r="V102" s="34"/>
      <c r="W102" s="35" t="s">
        <v>69</v>
      </c>
      <c r="X102" s="781">
        <v>30</v>
      </c>
      <c r="Y102" s="782">
        <f>IFERROR(IF(X102="",0,CEILING((X102/$H102),1)*$H102),"")</f>
        <v>33.6</v>
      </c>
      <c r="Z102" s="36">
        <f>IFERROR(IF(Y102=0,"",ROUNDUP(Y102/H102,0)*0.02175),"")</f>
        <v>8.6999999999999994E-2</v>
      </c>
      <c r="AA102" s="56"/>
      <c r="AB102" s="57"/>
      <c r="AC102" s="163" t="s">
        <v>218</v>
      </c>
      <c r="AG102" s="64"/>
      <c r="AJ102" s="68"/>
      <c r="AK102" s="68">
        <v>0</v>
      </c>
      <c r="BB102" s="164" t="s">
        <v>1</v>
      </c>
      <c r="BM102" s="64">
        <f>IFERROR(X102*I102/H102,"0")</f>
        <v>32.014285714285712</v>
      </c>
      <c r="BN102" s="64">
        <f>IFERROR(Y102*I102/H102,"0")</f>
        <v>35.856000000000002</v>
      </c>
      <c r="BO102" s="64">
        <f>IFERROR(1/J102*(X102/H102),"0")</f>
        <v>6.377551020408162E-2</v>
      </c>
      <c r="BP102" s="64">
        <f>IFERROR(1/J102*(Y102/H102),"0")</f>
        <v>7.1428571428571425E-2</v>
      </c>
    </row>
    <row r="103" spans="1:68" ht="27" customHeight="1" x14ac:dyDescent="0.25">
      <c r="A103" s="54" t="s">
        <v>220</v>
      </c>
      <c r="B103" s="54" t="s">
        <v>221</v>
      </c>
      <c r="C103" s="31">
        <v>4301060351</v>
      </c>
      <c r="D103" s="788">
        <v>4680115881464</v>
      </c>
      <c r="E103" s="789"/>
      <c r="F103" s="780">
        <v>0.4</v>
      </c>
      <c r="G103" s="32">
        <v>6</v>
      </c>
      <c r="H103" s="780">
        <v>2.4</v>
      </c>
      <c r="I103" s="780">
        <v>2.61</v>
      </c>
      <c r="J103" s="32">
        <v>132</v>
      </c>
      <c r="K103" s="32" t="s">
        <v>76</v>
      </c>
      <c r="L103" s="32"/>
      <c r="M103" s="33" t="s">
        <v>77</v>
      </c>
      <c r="N103" s="33"/>
      <c r="O103" s="32">
        <v>30</v>
      </c>
      <c r="P103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4"/>
      <c r="V103" s="34"/>
      <c r="W103" s="35" t="s">
        <v>69</v>
      </c>
      <c r="X103" s="781">
        <v>0</v>
      </c>
      <c r="Y103" s="78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65" t="s">
        <v>222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808"/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809"/>
      <c r="P104" s="799" t="s">
        <v>71</v>
      </c>
      <c r="Q104" s="800"/>
      <c r="R104" s="800"/>
      <c r="S104" s="800"/>
      <c r="T104" s="800"/>
      <c r="U104" s="800"/>
      <c r="V104" s="801"/>
      <c r="W104" s="37" t="s">
        <v>72</v>
      </c>
      <c r="X104" s="783">
        <f>IFERROR(X101/H101,"0")+IFERROR(X102/H102,"0")+IFERROR(X103/H103,"0")</f>
        <v>3.5714285714285712</v>
      </c>
      <c r="Y104" s="783">
        <f>IFERROR(Y101/H101,"0")+IFERROR(Y102/H102,"0")+IFERROR(Y103/H103,"0")</f>
        <v>4</v>
      </c>
      <c r="Z104" s="783">
        <f>IFERROR(IF(Z101="",0,Z101),"0")+IFERROR(IF(Z102="",0,Z102),"0")+IFERROR(IF(Z103="",0,Z103),"0")</f>
        <v>8.6999999999999994E-2</v>
      </c>
      <c r="AA104" s="784"/>
      <c r="AB104" s="784"/>
      <c r="AC104" s="784"/>
    </row>
    <row r="105" spans="1:68" x14ac:dyDescent="0.2">
      <c r="A105" s="797"/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809"/>
      <c r="P105" s="799" t="s">
        <v>71</v>
      </c>
      <c r="Q105" s="800"/>
      <c r="R105" s="800"/>
      <c r="S105" s="800"/>
      <c r="T105" s="800"/>
      <c r="U105" s="800"/>
      <c r="V105" s="801"/>
      <c r="W105" s="37" t="s">
        <v>69</v>
      </c>
      <c r="X105" s="783">
        <f>IFERROR(SUM(X101:X103),"0")</f>
        <v>30</v>
      </c>
      <c r="Y105" s="783">
        <f>IFERROR(SUM(Y101:Y103),"0")</f>
        <v>33.6</v>
      </c>
      <c r="Z105" s="37"/>
      <c r="AA105" s="784"/>
      <c r="AB105" s="784"/>
      <c r="AC105" s="784"/>
    </row>
    <row r="106" spans="1:68" ht="16.5" customHeight="1" x14ac:dyDescent="0.25">
      <c r="A106" s="872" t="s">
        <v>223</v>
      </c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797"/>
      <c r="P106" s="797"/>
      <c r="Q106" s="797"/>
      <c r="R106" s="797"/>
      <c r="S106" s="797"/>
      <c r="T106" s="797"/>
      <c r="U106" s="797"/>
      <c r="V106" s="797"/>
      <c r="W106" s="797"/>
      <c r="X106" s="797"/>
      <c r="Y106" s="797"/>
      <c r="Z106" s="797"/>
      <c r="AA106" s="776"/>
      <c r="AB106" s="776"/>
      <c r="AC106" s="776"/>
    </row>
    <row r="107" spans="1:68" ht="14.25" customHeight="1" x14ac:dyDescent="0.25">
      <c r="A107" s="796" t="s">
        <v>118</v>
      </c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797"/>
      <c r="P107" s="797"/>
      <c r="Q107" s="797"/>
      <c r="R107" s="797"/>
      <c r="S107" s="797"/>
      <c r="T107" s="797"/>
      <c r="U107" s="797"/>
      <c r="V107" s="797"/>
      <c r="W107" s="797"/>
      <c r="X107" s="797"/>
      <c r="Y107" s="797"/>
      <c r="Z107" s="797"/>
      <c r="AA107" s="777"/>
      <c r="AB107" s="777"/>
      <c r="AC107" s="777"/>
    </row>
    <row r="108" spans="1:68" ht="27" customHeight="1" x14ac:dyDescent="0.25">
      <c r="A108" s="54" t="s">
        <v>224</v>
      </c>
      <c r="B108" s="54" t="s">
        <v>225</v>
      </c>
      <c r="C108" s="31">
        <v>4301011468</v>
      </c>
      <c r="D108" s="788">
        <v>4680115881327</v>
      </c>
      <c r="E108" s="789"/>
      <c r="F108" s="780">
        <v>1.35</v>
      </c>
      <c r="G108" s="32">
        <v>8</v>
      </c>
      <c r="H108" s="780">
        <v>10.8</v>
      </c>
      <c r="I108" s="780">
        <v>11.28</v>
      </c>
      <c r="J108" s="32">
        <v>56</v>
      </c>
      <c r="K108" s="32" t="s">
        <v>121</v>
      </c>
      <c r="L108" s="32"/>
      <c r="M108" s="33" t="s">
        <v>168</v>
      </c>
      <c r="N108" s="33"/>
      <c r="O108" s="32">
        <v>50</v>
      </c>
      <c r="P108" s="10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4"/>
      <c r="V108" s="34"/>
      <c r="W108" s="35" t="s">
        <v>69</v>
      </c>
      <c r="X108" s="781">
        <v>50</v>
      </c>
      <c r="Y108" s="782">
        <f>IFERROR(IF(X108="",0,CEILING((X108/$H108),1)*$H108),"")</f>
        <v>54</v>
      </c>
      <c r="Z108" s="36">
        <f>IFERROR(IF(Y108=0,"",ROUNDUP(Y108/H108,0)*0.02175),"")</f>
        <v>0.10874999999999999</v>
      </c>
      <c r="AA108" s="56"/>
      <c r="AB108" s="57"/>
      <c r="AC108" s="167" t="s">
        <v>226</v>
      </c>
      <c r="AG108" s="64"/>
      <c r="AJ108" s="68"/>
      <c r="AK108" s="68">
        <v>0</v>
      </c>
      <c r="BB108" s="168" t="s">
        <v>1</v>
      </c>
      <c r="BM108" s="64">
        <f>IFERROR(X108*I108/H108,"0")</f>
        <v>52.222222222222221</v>
      </c>
      <c r="BN108" s="64">
        <f>IFERROR(Y108*I108/H108,"0")</f>
        <v>56.4</v>
      </c>
      <c r="BO108" s="64">
        <f>IFERROR(1/J108*(X108/H108),"0")</f>
        <v>8.2671957671957674E-2</v>
      </c>
      <c r="BP108" s="64">
        <f>IFERROR(1/J108*(Y108/H108),"0")</f>
        <v>8.9285714285714274E-2</v>
      </c>
    </row>
    <row r="109" spans="1:68" ht="27" customHeight="1" x14ac:dyDescent="0.25">
      <c r="A109" s="54" t="s">
        <v>227</v>
      </c>
      <c r="B109" s="54" t="s">
        <v>228</v>
      </c>
      <c r="C109" s="31">
        <v>4301011476</v>
      </c>
      <c r="D109" s="788">
        <v>4680115881518</v>
      </c>
      <c r="E109" s="789"/>
      <c r="F109" s="780">
        <v>0.4</v>
      </c>
      <c r="G109" s="32">
        <v>10</v>
      </c>
      <c r="H109" s="780">
        <v>4</v>
      </c>
      <c r="I109" s="780">
        <v>4.21</v>
      </c>
      <c r="J109" s="32">
        <v>132</v>
      </c>
      <c r="K109" s="32" t="s">
        <v>76</v>
      </c>
      <c r="L109" s="32"/>
      <c r="M109" s="33" t="s">
        <v>77</v>
      </c>
      <c r="N109" s="33"/>
      <c r="O109" s="32">
        <v>50</v>
      </c>
      <c r="P109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4"/>
      <c r="V109" s="34"/>
      <c r="W109" s="35" t="s">
        <v>69</v>
      </c>
      <c r="X109" s="781">
        <v>0</v>
      </c>
      <c r="Y109" s="78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229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230</v>
      </c>
      <c r="B110" s="54" t="s">
        <v>231</v>
      </c>
      <c r="C110" s="31">
        <v>4301011443</v>
      </c>
      <c r="D110" s="788">
        <v>4680115881303</v>
      </c>
      <c r="E110" s="789"/>
      <c r="F110" s="780">
        <v>0.45</v>
      </c>
      <c r="G110" s="32">
        <v>10</v>
      </c>
      <c r="H110" s="780">
        <v>4.5</v>
      </c>
      <c r="I110" s="780">
        <v>4.71</v>
      </c>
      <c r="J110" s="32">
        <v>132</v>
      </c>
      <c r="K110" s="32" t="s">
        <v>76</v>
      </c>
      <c r="L110" s="32" t="s">
        <v>131</v>
      </c>
      <c r="M110" s="33" t="s">
        <v>168</v>
      </c>
      <c r="N110" s="33"/>
      <c r="O110" s="32">
        <v>50</v>
      </c>
      <c r="P110" s="118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4"/>
      <c r="V110" s="34"/>
      <c r="W110" s="35" t="s">
        <v>69</v>
      </c>
      <c r="X110" s="781">
        <v>450</v>
      </c>
      <c r="Y110" s="78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71" t="s">
        <v>229</v>
      </c>
      <c r="AG110" s="64"/>
      <c r="AJ110" s="68" t="s">
        <v>132</v>
      </c>
      <c r="AK110" s="68">
        <v>594</v>
      </c>
      <c r="BB110" s="172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x14ac:dyDescent="0.2">
      <c r="A111" s="808"/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809"/>
      <c r="P111" s="799" t="s">
        <v>71</v>
      </c>
      <c r="Q111" s="800"/>
      <c r="R111" s="800"/>
      <c r="S111" s="800"/>
      <c r="T111" s="800"/>
      <c r="U111" s="800"/>
      <c r="V111" s="801"/>
      <c r="W111" s="37" t="s">
        <v>72</v>
      </c>
      <c r="X111" s="783">
        <f>IFERROR(X108/H108,"0")+IFERROR(X109/H109,"0")+IFERROR(X110/H110,"0")</f>
        <v>104.62962962962963</v>
      </c>
      <c r="Y111" s="783">
        <f>IFERROR(Y108/H108,"0")+IFERROR(Y109/H109,"0")+IFERROR(Y110/H110,"0")</f>
        <v>105</v>
      </c>
      <c r="Z111" s="783">
        <f>IFERROR(IF(Z108="",0,Z108),"0")+IFERROR(IF(Z109="",0,Z109),"0")+IFERROR(IF(Z110="",0,Z110),"0")</f>
        <v>1.01075</v>
      </c>
      <c r="AA111" s="784"/>
      <c r="AB111" s="784"/>
      <c r="AC111" s="784"/>
    </row>
    <row r="112" spans="1:68" x14ac:dyDescent="0.2">
      <c r="A112" s="797"/>
      <c r="B112" s="797"/>
      <c r="C112" s="797"/>
      <c r="D112" s="797"/>
      <c r="E112" s="797"/>
      <c r="F112" s="797"/>
      <c r="G112" s="797"/>
      <c r="H112" s="797"/>
      <c r="I112" s="797"/>
      <c r="J112" s="797"/>
      <c r="K112" s="797"/>
      <c r="L112" s="797"/>
      <c r="M112" s="797"/>
      <c r="N112" s="797"/>
      <c r="O112" s="809"/>
      <c r="P112" s="799" t="s">
        <v>71</v>
      </c>
      <c r="Q112" s="800"/>
      <c r="R112" s="800"/>
      <c r="S112" s="800"/>
      <c r="T112" s="800"/>
      <c r="U112" s="800"/>
      <c r="V112" s="801"/>
      <c r="W112" s="37" t="s">
        <v>69</v>
      </c>
      <c r="X112" s="783">
        <f>IFERROR(SUM(X108:X110),"0")</f>
        <v>500</v>
      </c>
      <c r="Y112" s="783">
        <f>IFERROR(SUM(Y108:Y110),"0")</f>
        <v>504</v>
      </c>
      <c r="Z112" s="37"/>
      <c r="AA112" s="784"/>
      <c r="AB112" s="784"/>
      <c r="AC112" s="784"/>
    </row>
    <row r="113" spans="1:68" ht="14.25" customHeight="1" x14ac:dyDescent="0.25">
      <c r="A113" s="796" t="s">
        <v>73</v>
      </c>
      <c r="B113" s="797"/>
      <c r="C113" s="797"/>
      <c r="D113" s="797"/>
      <c r="E113" s="797"/>
      <c r="F113" s="797"/>
      <c r="G113" s="797"/>
      <c r="H113" s="797"/>
      <c r="I113" s="797"/>
      <c r="J113" s="797"/>
      <c r="K113" s="797"/>
      <c r="L113" s="797"/>
      <c r="M113" s="797"/>
      <c r="N113" s="797"/>
      <c r="O113" s="797"/>
      <c r="P113" s="797"/>
      <c r="Q113" s="797"/>
      <c r="R113" s="797"/>
      <c r="S113" s="797"/>
      <c r="T113" s="797"/>
      <c r="U113" s="797"/>
      <c r="V113" s="797"/>
      <c r="W113" s="797"/>
      <c r="X113" s="797"/>
      <c r="Y113" s="797"/>
      <c r="Z113" s="797"/>
      <c r="AA113" s="777"/>
      <c r="AB113" s="777"/>
      <c r="AC113" s="777"/>
    </row>
    <row r="114" spans="1:68" ht="27" customHeight="1" x14ac:dyDescent="0.25">
      <c r="A114" s="54" t="s">
        <v>232</v>
      </c>
      <c r="B114" s="54" t="s">
        <v>233</v>
      </c>
      <c r="C114" s="31">
        <v>4301051546</v>
      </c>
      <c r="D114" s="788">
        <v>4607091386967</v>
      </c>
      <c r="E114" s="789"/>
      <c r="F114" s="780">
        <v>1.4</v>
      </c>
      <c r="G114" s="32">
        <v>6</v>
      </c>
      <c r="H114" s="780">
        <v>8.4</v>
      </c>
      <c r="I114" s="780">
        <v>8.9640000000000004</v>
      </c>
      <c r="J114" s="32">
        <v>56</v>
      </c>
      <c r="K114" s="32" t="s">
        <v>121</v>
      </c>
      <c r="L114" s="32"/>
      <c r="M114" s="33" t="s">
        <v>77</v>
      </c>
      <c r="N114" s="33"/>
      <c r="O114" s="32">
        <v>45</v>
      </c>
      <c r="P114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4"/>
      <c r="V114" s="34"/>
      <c r="W114" s="35" t="s">
        <v>69</v>
      </c>
      <c r="X114" s="781">
        <v>220</v>
      </c>
      <c r="Y114" s="782">
        <f t="shared" ref="Y114:Y119" si="26">IFERROR(IF(X114="",0,CEILING((X114/$H114),1)*$H114),"")</f>
        <v>226.8</v>
      </c>
      <c r="Z114" s="36">
        <f>IFERROR(IF(Y114=0,"",ROUNDUP(Y114/H114,0)*0.02175),"")</f>
        <v>0.58724999999999994</v>
      </c>
      <c r="AA114" s="56"/>
      <c r="AB114" s="57"/>
      <c r="AC114" s="173" t="s">
        <v>234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234.77142857142857</v>
      </c>
      <c r="BN114" s="64">
        <f t="shared" ref="BN114:BN119" si="28">IFERROR(Y114*I114/H114,"0")</f>
        <v>242.02800000000002</v>
      </c>
      <c r="BO114" s="64">
        <f t="shared" ref="BO114:BO119" si="29">IFERROR(1/J114*(X114/H114),"0")</f>
        <v>0.46768707482993194</v>
      </c>
      <c r="BP114" s="64">
        <f t="shared" ref="BP114:BP119" si="30">IFERROR(1/J114*(Y114/H114),"0")</f>
        <v>0.4821428571428571</v>
      </c>
    </row>
    <row r="115" spans="1:68" ht="27" customHeight="1" x14ac:dyDescent="0.25">
      <c r="A115" s="54" t="s">
        <v>232</v>
      </c>
      <c r="B115" s="54" t="s">
        <v>235</v>
      </c>
      <c r="C115" s="31">
        <v>4301051437</v>
      </c>
      <c r="D115" s="788">
        <v>4607091386967</v>
      </c>
      <c r="E115" s="789"/>
      <c r="F115" s="780">
        <v>1.35</v>
      </c>
      <c r="G115" s="32">
        <v>6</v>
      </c>
      <c r="H115" s="780">
        <v>8.1</v>
      </c>
      <c r="I115" s="780">
        <v>8.6639999999999997</v>
      </c>
      <c r="J115" s="32">
        <v>56</v>
      </c>
      <c r="K115" s="32" t="s">
        <v>121</v>
      </c>
      <c r="L115" s="32"/>
      <c r="M115" s="33" t="s">
        <v>77</v>
      </c>
      <c r="N115" s="33"/>
      <c r="O115" s="32">
        <v>45</v>
      </c>
      <c r="P115" s="10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6"/>
      <c r="R115" s="786"/>
      <c r="S115" s="786"/>
      <c r="T115" s="787"/>
      <c r="U115" s="34"/>
      <c r="V115" s="34"/>
      <c r="W115" s="35" t="s">
        <v>69</v>
      </c>
      <c r="X115" s="781">
        <v>0</v>
      </c>
      <c r="Y115" s="782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234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4301051436</v>
      </c>
      <c r="D116" s="788">
        <v>4607091385731</v>
      </c>
      <c r="E116" s="789"/>
      <c r="F116" s="780">
        <v>0.45</v>
      </c>
      <c r="G116" s="32">
        <v>6</v>
      </c>
      <c r="H116" s="780">
        <v>2.7</v>
      </c>
      <c r="I116" s="780">
        <v>2.952</v>
      </c>
      <c r="J116" s="32">
        <v>182</v>
      </c>
      <c r="K116" s="32" t="s">
        <v>184</v>
      </c>
      <c r="L116" s="32" t="s">
        <v>131</v>
      </c>
      <c r="M116" s="33" t="s">
        <v>77</v>
      </c>
      <c r="N116" s="33"/>
      <c r="O116" s="32">
        <v>45</v>
      </c>
      <c r="P116" s="89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4"/>
      <c r="V116" s="34"/>
      <c r="W116" s="35" t="s">
        <v>69</v>
      </c>
      <c r="X116" s="781">
        <v>360</v>
      </c>
      <c r="Y116" s="782">
        <f t="shared" si="26"/>
        <v>361.8</v>
      </c>
      <c r="Z116" s="36">
        <f>IFERROR(IF(Y116=0,"",ROUNDUP(Y116/H116,0)*0.00651),"")</f>
        <v>0.87234</v>
      </c>
      <c r="AA116" s="56"/>
      <c r="AB116" s="57"/>
      <c r="AC116" s="177" t="s">
        <v>234</v>
      </c>
      <c r="AG116" s="64"/>
      <c r="AJ116" s="68" t="s">
        <v>132</v>
      </c>
      <c r="AK116" s="68">
        <v>491.4</v>
      </c>
      <c r="BB116" s="178" t="s">
        <v>1</v>
      </c>
      <c r="BM116" s="64">
        <f t="shared" si="27"/>
        <v>393.59999999999997</v>
      </c>
      <c r="BN116" s="64">
        <f t="shared" si="28"/>
        <v>395.56799999999998</v>
      </c>
      <c r="BO116" s="64">
        <f t="shared" si="29"/>
        <v>0.73260073260073255</v>
      </c>
      <c r="BP116" s="64">
        <f t="shared" si="30"/>
        <v>0.73626373626373631</v>
      </c>
    </row>
    <row r="117" spans="1:68" ht="27" customHeight="1" x14ac:dyDescent="0.25">
      <c r="A117" s="54" t="s">
        <v>238</v>
      </c>
      <c r="B117" s="54" t="s">
        <v>239</v>
      </c>
      <c r="C117" s="31">
        <v>4301051438</v>
      </c>
      <c r="D117" s="788">
        <v>4680115880894</v>
      </c>
      <c r="E117" s="789"/>
      <c r="F117" s="780">
        <v>0.33</v>
      </c>
      <c r="G117" s="32">
        <v>6</v>
      </c>
      <c r="H117" s="780">
        <v>1.98</v>
      </c>
      <c r="I117" s="780">
        <v>2.238</v>
      </c>
      <c r="J117" s="32">
        <v>182</v>
      </c>
      <c r="K117" s="32" t="s">
        <v>184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4"/>
      <c r="V117" s="34"/>
      <c r="W117" s="35" t="s">
        <v>69</v>
      </c>
      <c r="X117" s="781">
        <v>0</v>
      </c>
      <c r="Y117" s="782">
        <f t="shared" si="26"/>
        <v>0</v>
      </c>
      <c r="Z117" s="36" t="str">
        <f>IFERROR(IF(Y117=0,"",ROUNDUP(Y117/H117,0)*0.00651),"")</f>
        <v/>
      </c>
      <c r="AA117" s="56"/>
      <c r="AB117" s="57"/>
      <c r="AC117" s="179" t="s">
        <v>240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241</v>
      </c>
      <c r="B118" s="54" t="s">
        <v>242</v>
      </c>
      <c r="C118" s="31">
        <v>4301051439</v>
      </c>
      <c r="D118" s="788">
        <v>4680115880214</v>
      </c>
      <c r="E118" s="789"/>
      <c r="F118" s="780">
        <v>0.45</v>
      </c>
      <c r="G118" s="32">
        <v>6</v>
      </c>
      <c r="H118" s="780">
        <v>2.7</v>
      </c>
      <c r="I118" s="780">
        <v>2.988</v>
      </c>
      <c r="J118" s="32">
        <v>132</v>
      </c>
      <c r="K118" s="32" t="s">
        <v>76</v>
      </c>
      <c r="L118" s="32"/>
      <c r="M118" s="33" t="s">
        <v>77</v>
      </c>
      <c r="N118" s="33"/>
      <c r="O118" s="32">
        <v>45</v>
      </c>
      <c r="P118" s="93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4"/>
      <c r="V118" s="34"/>
      <c r="W118" s="35" t="s">
        <v>69</v>
      </c>
      <c r="X118" s="781">
        <v>0</v>
      </c>
      <c r="Y118" s="782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243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241</v>
      </c>
      <c r="B119" s="54" t="s">
        <v>244</v>
      </c>
      <c r="C119" s="31">
        <v>4301051687</v>
      </c>
      <c r="D119" s="788">
        <v>4680115880214</v>
      </c>
      <c r="E119" s="789"/>
      <c r="F119" s="780">
        <v>0.45</v>
      </c>
      <c r="G119" s="32">
        <v>4</v>
      </c>
      <c r="H119" s="780">
        <v>1.8</v>
      </c>
      <c r="I119" s="780">
        <v>2.032</v>
      </c>
      <c r="J119" s="32">
        <v>182</v>
      </c>
      <c r="K119" s="32" t="s">
        <v>184</v>
      </c>
      <c r="L119" s="32"/>
      <c r="M119" s="33" t="s">
        <v>77</v>
      </c>
      <c r="N119" s="33"/>
      <c r="O119" s="32">
        <v>45</v>
      </c>
      <c r="P119" s="949" t="s">
        <v>245</v>
      </c>
      <c r="Q119" s="786"/>
      <c r="R119" s="786"/>
      <c r="S119" s="786"/>
      <c r="T119" s="787"/>
      <c r="U119" s="34"/>
      <c r="V119" s="34"/>
      <c r="W119" s="35" t="s">
        <v>69</v>
      </c>
      <c r="X119" s="781">
        <v>0</v>
      </c>
      <c r="Y119" s="782">
        <f t="shared" si="26"/>
        <v>0</v>
      </c>
      <c r="Z119" s="36" t="str">
        <f>IFERROR(IF(Y119=0,"",ROUNDUP(Y119/H119,0)*0.00651),"")</f>
        <v/>
      </c>
      <c r="AA119" s="56"/>
      <c r="AB119" s="57"/>
      <c r="AC119" s="183" t="s">
        <v>246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8"/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809"/>
      <c r="P120" s="799" t="s">
        <v>71</v>
      </c>
      <c r="Q120" s="800"/>
      <c r="R120" s="800"/>
      <c r="S120" s="800"/>
      <c r="T120" s="800"/>
      <c r="U120" s="800"/>
      <c r="V120" s="801"/>
      <c r="W120" s="37" t="s">
        <v>72</v>
      </c>
      <c r="X120" s="783">
        <f>IFERROR(X114/H114,"0")+IFERROR(X115/H115,"0")+IFERROR(X116/H116,"0")+IFERROR(X117/H117,"0")+IFERROR(X118/H118,"0")+IFERROR(X119/H119,"0")</f>
        <v>159.52380952380952</v>
      </c>
      <c r="Y120" s="783">
        <f>IFERROR(Y114/H114,"0")+IFERROR(Y115/H115,"0")+IFERROR(Y116/H116,"0")+IFERROR(Y117/H117,"0")+IFERROR(Y118/H118,"0")+IFERROR(Y119/H119,"0")</f>
        <v>161</v>
      </c>
      <c r="Z120" s="783">
        <f>IFERROR(IF(Z114="",0,Z114),"0")+IFERROR(IF(Z115="",0,Z115),"0")+IFERROR(IF(Z116="",0,Z116),"0")+IFERROR(IF(Z117="",0,Z117),"0")+IFERROR(IF(Z118="",0,Z118),"0")+IFERROR(IF(Z119="",0,Z119),"0")</f>
        <v>1.4595899999999999</v>
      </c>
      <c r="AA120" s="784"/>
      <c r="AB120" s="784"/>
      <c r="AC120" s="784"/>
    </row>
    <row r="121" spans="1:68" x14ac:dyDescent="0.2">
      <c r="A121" s="797"/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809"/>
      <c r="P121" s="799" t="s">
        <v>71</v>
      </c>
      <c r="Q121" s="800"/>
      <c r="R121" s="800"/>
      <c r="S121" s="800"/>
      <c r="T121" s="800"/>
      <c r="U121" s="800"/>
      <c r="V121" s="801"/>
      <c r="W121" s="37" t="s">
        <v>69</v>
      </c>
      <c r="X121" s="783">
        <f>IFERROR(SUM(X114:X119),"0")</f>
        <v>580</v>
      </c>
      <c r="Y121" s="783">
        <f>IFERROR(SUM(Y114:Y119),"0")</f>
        <v>588.6</v>
      </c>
      <c r="Z121" s="37"/>
      <c r="AA121" s="784"/>
      <c r="AB121" s="784"/>
      <c r="AC121" s="784"/>
    </row>
    <row r="122" spans="1:68" ht="16.5" customHeight="1" x14ac:dyDescent="0.25">
      <c r="A122" s="872" t="s">
        <v>247</v>
      </c>
      <c r="B122" s="797"/>
      <c r="C122" s="797"/>
      <c r="D122" s="797"/>
      <c r="E122" s="797"/>
      <c r="F122" s="797"/>
      <c r="G122" s="797"/>
      <c r="H122" s="797"/>
      <c r="I122" s="797"/>
      <c r="J122" s="797"/>
      <c r="K122" s="797"/>
      <c r="L122" s="797"/>
      <c r="M122" s="797"/>
      <c r="N122" s="797"/>
      <c r="O122" s="797"/>
      <c r="P122" s="797"/>
      <c r="Q122" s="797"/>
      <c r="R122" s="797"/>
      <c r="S122" s="797"/>
      <c r="T122" s="797"/>
      <c r="U122" s="797"/>
      <c r="V122" s="797"/>
      <c r="W122" s="797"/>
      <c r="X122" s="797"/>
      <c r="Y122" s="797"/>
      <c r="Z122" s="797"/>
      <c r="AA122" s="776"/>
      <c r="AB122" s="776"/>
      <c r="AC122" s="776"/>
    </row>
    <row r="123" spans="1:68" ht="14.25" customHeight="1" x14ac:dyDescent="0.25">
      <c r="A123" s="796" t="s">
        <v>118</v>
      </c>
      <c r="B123" s="797"/>
      <c r="C123" s="797"/>
      <c r="D123" s="797"/>
      <c r="E123" s="797"/>
      <c r="F123" s="797"/>
      <c r="G123" s="797"/>
      <c r="H123" s="797"/>
      <c r="I123" s="797"/>
      <c r="J123" s="797"/>
      <c r="K123" s="797"/>
      <c r="L123" s="797"/>
      <c r="M123" s="797"/>
      <c r="N123" s="797"/>
      <c r="O123" s="797"/>
      <c r="P123" s="797"/>
      <c r="Q123" s="797"/>
      <c r="R123" s="797"/>
      <c r="S123" s="797"/>
      <c r="T123" s="797"/>
      <c r="U123" s="797"/>
      <c r="V123" s="797"/>
      <c r="W123" s="797"/>
      <c r="X123" s="797"/>
      <c r="Y123" s="797"/>
      <c r="Z123" s="797"/>
      <c r="AA123" s="777"/>
      <c r="AB123" s="777"/>
      <c r="AC123" s="777"/>
    </row>
    <row r="124" spans="1:68" ht="16.5" customHeight="1" x14ac:dyDescent="0.25">
      <c r="A124" s="54" t="s">
        <v>248</v>
      </c>
      <c r="B124" s="54" t="s">
        <v>249</v>
      </c>
      <c r="C124" s="31">
        <v>4301011703</v>
      </c>
      <c r="D124" s="788">
        <v>4680115882133</v>
      </c>
      <c r="E124" s="789"/>
      <c r="F124" s="780">
        <v>1.4</v>
      </c>
      <c r="G124" s="32">
        <v>8</v>
      </c>
      <c r="H124" s="780">
        <v>11.2</v>
      </c>
      <c r="I124" s="780">
        <v>11.68</v>
      </c>
      <c r="J124" s="32">
        <v>56</v>
      </c>
      <c r="K124" s="32" t="s">
        <v>121</v>
      </c>
      <c r="L124" s="32"/>
      <c r="M124" s="33" t="s">
        <v>122</v>
      </c>
      <c r="N124" s="33"/>
      <c r="O124" s="32">
        <v>50</v>
      </c>
      <c r="P124" s="12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4"/>
      <c r="V124" s="34"/>
      <c r="W124" s="35" t="s">
        <v>69</v>
      </c>
      <c r="X124" s="781">
        <v>100</v>
      </c>
      <c r="Y124" s="782">
        <f>IFERROR(IF(X124="",0,CEILING((X124/$H124),1)*$H124),"")</f>
        <v>100.8</v>
      </c>
      <c r="Z124" s="36">
        <f>IFERROR(IF(Y124=0,"",ROUNDUP(Y124/H124,0)*0.02175),"")</f>
        <v>0.19574999999999998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104.28571428571429</v>
      </c>
      <c r="BN124" s="64">
        <f>IFERROR(Y124*I124/H124,"0")</f>
        <v>105.12</v>
      </c>
      <c r="BO124" s="64">
        <f>IFERROR(1/J124*(X124/H124),"0")</f>
        <v>0.15943877551020408</v>
      </c>
      <c r="BP124" s="64">
        <f>IFERROR(1/J124*(Y124/H124),"0")</f>
        <v>0.1607142857142857</v>
      </c>
    </row>
    <row r="125" spans="1:68" ht="27" customHeight="1" x14ac:dyDescent="0.25">
      <c r="A125" s="54" t="s">
        <v>248</v>
      </c>
      <c r="B125" s="54" t="s">
        <v>251</v>
      </c>
      <c r="C125" s="31">
        <v>4301011514</v>
      </c>
      <c r="D125" s="788">
        <v>4680115882133</v>
      </c>
      <c r="E125" s="789"/>
      <c r="F125" s="780">
        <v>1.35</v>
      </c>
      <c r="G125" s="32">
        <v>8</v>
      </c>
      <c r="H125" s="780">
        <v>10.8</v>
      </c>
      <c r="I125" s="780">
        <v>11.28</v>
      </c>
      <c r="J125" s="32">
        <v>56</v>
      </c>
      <c r="K125" s="32" t="s">
        <v>121</v>
      </c>
      <c r="L125" s="32"/>
      <c r="M125" s="33" t="s">
        <v>122</v>
      </c>
      <c r="N125" s="33"/>
      <c r="O125" s="32">
        <v>50</v>
      </c>
      <c r="P125" s="11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4"/>
      <c r="V125" s="34"/>
      <c r="W125" s="35" t="s">
        <v>69</v>
      </c>
      <c r="X125" s="781">
        <v>0</v>
      </c>
      <c r="Y125" s="782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252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4301011417</v>
      </c>
      <c r="D126" s="788">
        <v>4680115880269</v>
      </c>
      <c r="E126" s="789"/>
      <c r="F126" s="780">
        <v>0.375</v>
      </c>
      <c r="G126" s="32">
        <v>10</v>
      </c>
      <c r="H126" s="780">
        <v>3.75</v>
      </c>
      <c r="I126" s="780">
        <v>3.96</v>
      </c>
      <c r="J126" s="32">
        <v>132</v>
      </c>
      <c r="K126" s="32" t="s">
        <v>76</v>
      </c>
      <c r="L126" s="32"/>
      <c r="M126" s="33" t="s">
        <v>77</v>
      </c>
      <c r="N126" s="33"/>
      <c r="O126" s="32">
        <v>50</v>
      </c>
      <c r="P126" s="12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4"/>
      <c r="V126" s="34"/>
      <c r="W126" s="35" t="s">
        <v>69</v>
      </c>
      <c r="X126" s="781">
        <v>0</v>
      </c>
      <c r="Y126" s="78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252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4301011415</v>
      </c>
      <c r="D127" s="788">
        <v>4680115880429</v>
      </c>
      <c r="E127" s="789"/>
      <c r="F127" s="780">
        <v>0.45</v>
      </c>
      <c r="G127" s="32">
        <v>10</v>
      </c>
      <c r="H127" s="780">
        <v>4.5</v>
      </c>
      <c r="I127" s="780">
        <v>4.71</v>
      </c>
      <c r="J127" s="32">
        <v>132</v>
      </c>
      <c r="K127" s="32" t="s">
        <v>76</v>
      </c>
      <c r="L127" s="32"/>
      <c r="M127" s="33" t="s">
        <v>77</v>
      </c>
      <c r="N127" s="33"/>
      <c r="O127" s="32">
        <v>50</v>
      </c>
      <c r="P127" s="11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4"/>
      <c r="V127" s="34"/>
      <c r="W127" s="35" t="s">
        <v>69</v>
      </c>
      <c r="X127" s="781">
        <v>450</v>
      </c>
      <c r="Y127" s="782">
        <f>IFERROR(IF(X127="",0,CEILING((X127/$H127),1)*$H127),"")</f>
        <v>450</v>
      </c>
      <c r="Z127" s="36">
        <f>IFERROR(IF(Y127=0,"",ROUNDUP(Y127/H127,0)*0.00902),"")</f>
        <v>0.90200000000000002</v>
      </c>
      <c r="AA127" s="56"/>
      <c r="AB127" s="57"/>
      <c r="AC127" s="191" t="s">
        <v>252</v>
      </c>
      <c r="AG127" s="64"/>
      <c r="AJ127" s="68"/>
      <c r="AK127" s="68">
        <v>0</v>
      </c>
      <c r="BB127" s="192" t="s">
        <v>1</v>
      </c>
      <c r="BM127" s="64">
        <f>IFERROR(X127*I127/H127,"0")</f>
        <v>471</v>
      </c>
      <c r="BN127" s="64">
        <f>IFERROR(Y127*I127/H127,"0")</f>
        <v>471</v>
      </c>
      <c r="BO127" s="64">
        <f>IFERROR(1/J127*(X127/H127),"0")</f>
        <v>0.75757575757575757</v>
      </c>
      <c r="BP127" s="64">
        <f>IFERROR(1/J127*(Y127/H127),"0")</f>
        <v>0.75757575757575757</v>
      </c>
    </row>
    <row r="128" spans="1:68" ht="27" customHeight="1" x14ac:dyDescent="0.25">
      <c r="A128" s="54" t="s">
        <v>257</v>
      </c>
      <c r="B128" s="54" t="s">
        <v>258</v>
      </c>
      <c r="C128" s="31">
        <v>4301011462</v>
      </c>
      <c r="D128" s="788">
        <v>4680115881457</v>
      </c>
      <c r="E128" s="789"/>
      <c r="F128" s="780">
        <v>0.75</v>
      </c>
      <c r="G128" s="32">
        <v>6</v>
      </c>
      <c r="H128" s="780">
        <v>4.5</v>
      </c>
      <c r="I128" s="780">
        <v>4.71</v>
      </c>
      <c r="J128" s="32">
        <v>132</v>
      </c>
      <c r="K128" s="32" t="s">
        <v>76</v>
      </c>
      <c r="L128" s="32"/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4"/>
      <c r="V128" s="34"/>
      <c r="W128" s="35" t="s">
        <v>69</v>
      </c>
      <c r="X128" s="781">
        <v>0</v>
      </c>
      <c r="Y128" s="782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252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8"/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809"/>
      <c r="P129" s="799" t="s">
        <v>71</v>
      </c>
      <c r="Q129" s="800"/>
      <c r="R129" s="800"/>
      <c r="S129" s="800"/>
      <c r="T129" s="800"/>
      <c r="U129" s="800"/>
      <c r="V129" s="801"/>
      <c r="W129" s="37" t="s">
        <v>72</v>
      </c>
      <c r="X129" s="783">
        <f>IFERROR(X124/H124,"0")+IFERROR(X125/H125,"0")+IFERROR(X126/H126,"0")+IFERROR(X127/H127,"0")+IFERROR(X128/H128,"0")</f>
        <v>108.92857142857143</v>
      </c>
      <c r="Y129" s="783">
        <f>IFERROR(Y124/H124,"0")+IFERROR(Y125/H125,"0")+IFERROR(Y126/H126,"0")+IFERROR(Y127/H127,"0")+IFERROR(Y128/H128,"0")</f>
        <v>109</v>
      </c>
      <c r="Z129" s="783">
        <f>IFERROR(IF(Z124="",0,Z124),"0")+IFERROR(IF(Z125="",0,Z125),"0")+IFERROR(IF(Z126="",0,Z126),"0")+IFERROR(IF(Z127="",0,Z127),"0")+IFERROR(IF(Z128="",0,Z128),"0")</f>
        <v>1.09775</v>
      </c>
      <c r="AA129" s="784"/>
      <c r="AB129" s="784"/>
      <c r="AC129" s="784"/>
    </row>
    <row r="130" spans="1:68" x14ac:dyDescent="0.2">
      <c r="A130" s="797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09"/>
      <c r="P130" s="799" t="s">
        <v>71</v>
      </c>
      <c r="Q130" s="800"/>
      <c r="R130" s="800"/>
      <c r="S130" s="800"/>
      <c r="T130" s="800"/>
      <c r="U130" s="800"/>
      <c r="V130" s="801"/>
      <c r="W130" s="37" t="s">
        <v>69</v>
      </c>
      <c r="X130" s="783">
        <f>IFERROR(SUM(X124:X128),"0")</f>
        <v>550</v>
      </c>
      <c r="Y130" s="783">
        <f>IFERROR(SUM(Y124:Y128),"0")</f>
        <v>550.79999999999995</v>
      </c>
      <c r="Z130" s="37"/>
      <c r="AA130" s="784"/>
      <c r="AB130" s="784"/>
      <c r="AC130" s="784"/>
    </row>
    <row r="131" spans="1:68" ht="14.25" customHeight="1" x14ac:dyDescent="0.25">
      <c r="A131" s="796" t="s">
        <v>173</v>
      </c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797"/>
      <c r="P131" s="797"/>
      <c r="Q131" s="797"/>
      <c r="R131" s="797"/>
      <c r="S131" s="797"/>
      <c r="T131" s="797"/>
      <c r="U131" s="797"/>
      <c r="V131" s="797"/>
      <c r="W131" s="797"/>
      <c r="X131" s="797"/>
      <c r="Y131" s="797"/>
      <c r="Z131" s="797"/>
      <c r="AA131" s="777"/>
      <c r="AB131" s="777"/>
      <c r="AC131" s="777"/>
    </row>
    <row r="132" spans="1:68" ht="16.5" customHeight="1" x14ac:dyDescent="0.25">
      <c r="A132" s="54" t="s">
        <v>259</v>
      </c>
      <c r="B132" s="54" t="s">
        <v>260</v>
      </c>
      <c r="C132" s="31">
        <v>4301020345</v>
      </c>
      <c r="D132" s="788">
        <v>4680115881488</v>
      </c>
      <c r="E132" s="789"/>
      <c r="F132" s="780">
        <v>1.35</v>
      </c>
      <c r="G132" s="32">
        <v>8</v>
      </c>
      <c r="H132" s="780">
        <v>10.8</v>
      </c>
      <c r="I132" s="780">
        <v>11.28</v>
      </c>
      <c r="J132" s="32">
        <v>56</v>
      </c>
      <c r="K132" s="32" t="s">
        <v>121</v>
      </c>
      <c r="L132" s="32"/>
      <c r="M132" s="33" t="s">
        <v>122</v>
      </c>
      <c r="N132" s="33"/>
      <c r="O132" s="32">
        <v>55</v>
      </c>
      <c r="P132" s="97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4"/>
      <c r="V132" s="34"/>
      <c r="W132" s="35" t="s">
        <v>69</v>
      </c>
      <c r="X132" s="781">
        <v>0</v>
      </c>
      <c r="Y132" s="78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262</v>
      </c>
      <c r="B133" s="54" t="s">
        <v>263</v>
      </c>
      <c r="C133" s="31">
        <v>4301020258</v>
      </c>
      <c r="D133" s="788">
        <v>4680115882775</v>
      </c>
      <c r="E133" s="789"/>
      <c r="F133" s="780">
        <v>0.3</v>
      </c>
      <c r="G133" s="32">
        <v>8</v>
      </c>
      <c r="H133" s="780">
        <v>2.4</v>
      </c>
      <c r="I133" s="780">
        <v>2.5</v>
      </c>
      <c r="J133" s="32">
        <v>234</v>
      </c>
      <c r="K133" s="32" t="s">
        <v>67</v>
      </c>
      <c r="L133" s="32"/>
      <c r="M133" s="33" t="s">
        <v>77</v>
      </c>
      <c r="N133" s="33"/>
      <c r="O133" s="32">
        <v>50</v>
      </c>
      <c r="P133" s="115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4"/>
      <c r="V133" s="34"/>
      <c r="W133" s="35" t="s">
        <v>69</v>
      </c>
      <c r="X133" s="781">
        <v>0</v>
      </c>
      <c r="Y133" s="78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262</v>
      </c>
      <c r="B134" s="54" t="s">
        <v>265</v>
      </c>
      <c r="C134" s="31">
        <v>4301020346</v>
      </c>
      <c r="D134" s="788">
        <v>4680115882775</v>
      </c>
      <c r="E134" s="789"/>
      <c r="F134" s="780">
        <v>0.3</v>
      </c>
      <c r="G134" s="32">
        <v>8</v>
      </c>
      <c r="H134" s="780">
        <v>2.4</v>
      </c>
      <c r="I134" s="780">
        <v>2.5</v>
      </c>
      <c r="J134" s="32">
        <v>234</v>
      </c>
      <c r="K134" s="32" t="s">
        <v>67</v>
      </c>
      <c r="L134" s="32"/>
      <c r="M134" s="33" t="s">
        <v>122</v>
      </c>
      <c r="N134" s="33"/>
      <c r="O134" s="32">
        <v>55</v>
      </c>
      <c r="P134" s="12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4"/>
      <c r="V134" s="34"/>
      <c r="W134" s="35" t="s">
        <v>69</v>
      </c>
      <c r="X134" s="781">
        <v>0</v>
      </c>
      <c r="Y134" s="78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266</v>
      </c>
      <c r="B135" s="54" t="s">
        <v>267</v>
      </c>
      <c r="C135" s="31">
        <v>4301020344</v>
      </c>
      <c r="D135" s="788">
        <v>4680115880658</v>
      </c>
      <c r="E135" s="789"/>
      <c r="F135" s="780">
        <v>0.4</v>
      </c>
      <c r="G135" s="32">
        <v>6</v>
      </c>
      <c r="H135" s="780">
        <v>2.4</v>
      </c>
      <c r="I135" s="780">
        <v>2.58</v>
      </c>
      <c r="J135" s="32">
        <v>182</v>
      </c>
      <c r="K135" s="32" t="s">
        <v>184</v>
      </c>
      <c r="L135" s="32"/>
      <c r="M135" s="33" t="s">
        <v>122</v>
      </c>
      <c r="N135" s="33"/>
      <c r="O135" s="32">
        <v>55</v>
      </c>
      <c r="P135" s="11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4"/>
      <c r="V135" s="34"/>
      <c r="W135" s="35" t="s">
        <v>69</v>
      </c>
      <c r="X135" s="781">
        <v>0</v>
      </c>
      <c r="Y135" s="78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261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808"/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809"/>
      <c r="P136" s="799" t="s">
        <v>71</v>
      </c>
      <c r="Q136" s="800"/>
      <c r="R136" s="800"/>
      <c r="S136" s="800"/>
      <c r="T136" s="800"/>
      <c r="U136" s="800"/>
      <c r="V136" s="801"/>
      <c r="W136" s="37" t="s">
        <v>72</v>
      </c>
      <c r="X136" s="783">
        <f>IFERROR(X132/H132,"0")+IFERROR(X133/H133,"0")+IFERROR(X134/H134,"0")+IFERROR(X135/H135,"0")</f>
        <v>0</v>
      </c>
      <c r="Y136" s="783">
        <f>IFERROR(Y132/H132,"0")+IFERROR(Y133/H133,"0")+IFERROR(Y134/H134,"0")+IFERROR(Y135/H135,"0")</f>
        <v>0</v>
      </c>
      <c r="Z136" s="783">
        <f>IFERROR(IF(Z132="",0,Z132),"0")+IFERROR(IF(Z133="",0,Z133),"0")+IFERROR(IF(Z134="",0,Z134),"0")+IFERROR(IF(Z135="",0,Z135),"0")</f>
        <v>0</v>
      </c>
      <c r="AA136" s="784"/>
      <c r="AB136" s="784"/>
      <c r="AC136" s="784"/>
    </row>
    <row r="137" spans="1:68" x14ac:dyDescent="0.2">
      <c r="A137" s="797"/>
      <c r="B137" s="797"/>
      <c r="C137" s="797"/>
      <c r="D137" s="797"/>
      <c r="E137" s="797"/>
      <c r="F137" s="797"/>
      <c r="G137" s="797"/>
      <c r="H137" s="797"/>
      <c r="I137" s="797"/>
      <c r="J137" s="797"/>
      <c r="K137" s="797"/>
      <c r="L137" s="797"/>
      <c r="M137" s="797"/>
      <c r="N137" s="797"/>
      <c r="O137" s="809"/>
      <c r="P137" s="799" t="s">
        <v>71</v>
      </c>
      <c r="Q137" s="800"/>
      <c r="R137" s="800"/>
      <c r="S137" s="800"/>
      <c r="T137" s="800"/>
      <c r="U137" s="800"/>
      <c r="V137" s="801"/>
      <c r="W137" s="37" t="s">
        <v>69</v>
      </c>
      <c r="X137" s="783">
        <f>IFERROR(SUM(X132:X135),"0")</f>
        <v>0</v>
      </c>
      <c r="Y137" s="783">
        <f>IFERROR(SUM(Y132:Y135),"0")</f>
        <v>0</v>
      </c>
      <c r="Z137" s="37"/>
      <c r="AA137" s="784"/>
      <c r="AB137" s="784"/>
      <c r="AC137" s="784"/>
    </row>
    <row r="138" spans="1:68" ht="14.25" customHeight="1" x14ac:dyDescent="0.25">
      <c r="A138" s="796" t="s">
        <v>73</v>
      </c>
      <c r="B138" s="797"/>
      <c r="C138" s="797"/>
      <c r="D138" s="797"/>
      <c r="E138" s="797"/>
      <c r="F138" s="797"/>
      <c r="G138" s="797"/>
      <c r="H138" s="797"/>
      <c r="I138" s="797"/>
      <c r="J138" s="797"/>
      <c r="K138" s="797"/>
      <c r="L138" s="797"/>
      <c r="M138" s="797"/>
      <c r="N138" s="797"/>
      <c r="O138" s="797"/>
      <c r="P138" s="797"/>
      <c r="Q138" s="797"/>
      <c r="R138" s="797"/>
      <c r="S138" s="797"/>
      <c r="T138" s="797"/>
      <c r="U138" s="797"/>
      <c r="V138" s="797"/>
      <c r="W138" s="797"/>
      <c r="X138" s="797"/>
      <c r="Y138" s="797"/>
      <c r="Z138" s="797"/>
      <c r="AA138" s="777"/>
      <c r="AB138" s="777"/>
      <c r="AC138" s="777"/>
    </row>
    <row r="139" spans="1:68" ht="27" customHeight="1" x14ac:dyDescent="0.25">
      <c r="A139" s="54" t="s">
        <v>268</v>
      </c>
      <c r="B139" s="54" t="s">
        <v>269</v>
      </c>
      <c r="C139" s="31">
        <v>4301051625</v>
      </c>
      <c r="D139" s="788">
        <v>4607091385168</v>
      </c>
      <c r="E139" s="789"/>
      <c r="F139" s="780">
        <v>1.4</v>
      </c>
      <c r="G139" s="32">
        <v>6</v>
      </c>
      <c r="H139" s="780">
        <v>8.4</v>
      </c>
      <c r="I139" s="780">
        <v>8.9580000000000002</v>
      </c>
      <c r="J139" s="32">
        <v>56</v>
      </c>
      <c r="K139" s="32" t="s">
        <v>121</v>
      </c>
      <c r="L139" s="32"/>
      <c r="M139" s="33" t="s">
        <v>77</v>
      </c>
      <c r="N139" s="33"/>
      <c r="O139" s="32">
        <v>45</v>
      </c>
      <c r="P139" s="112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4"/>
      <c r="V139" s="34"/>
      <c r="W139" s="35" t="s">
        <v>69</v>
      </c>
      <c r="X139" s="781">
        <v>650</v>
      </c>
      <c r="Y139" s="782">
        <f t="shared" ref="Y139:Y145" si="31">IFERROR(IF(X139="",0,CEILING((X139/$H139),1)*$H139),"")</f>
        <v>655.20000000000005</v>
      </c>
      <c r="Z139" s="36">
        <f>IFERROR(IF(Y139=0,"",ROUNDUP(Y139/H139,0)*0.02175),"")</f>
        <v>1.6964999999999999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ref="BM139:BM145" si="32">IFERROR(X139*I139/H139,"0")</f>
        <v>693.17857142857133</v>
      </c>
      <c r="BN139" s="64">
        <f t="shared" ref="BN139:BN145" si="33">IFERROR(Y139*I139/H139,"0")</f>
        <v>698.72400000000005</v>
      </c>
      <c r="BO139" s="64">
        <f t="shared" ref="BO139:BO145" si="34">IFERROR(1/J139*(X139/H139),"0")</f>
        <v>1.3818027210884354</v>
      </c>
      <c r="BP139" s="64">
        <f t="shared" ref="BP139:BP145" si="35">IFERROR(1/J139*(Y139/H139),"0")</f>
        <v>1.3928571428571428</v>
      </c>
    </row>
    <row r="140" spans="1:68" ht="37.5" customHeight="1" x14ac:dyDescent="0.25">
      <c r="A140" s="54" t="s">
        <v>268</v>
      </c>
      <c r="B140" s="54" t="s">
        <v>271</v>
      </c>
      <c r="C140" s="31">
        <v>4301051360</v>
      </c>
      <c r="D140" s="788">
        <v>4607091385168</v>
      </c>
      <c r="E140" s="789"/>
      <c r="F140" s="780">
        <v>1.35</v>
      </c>
      <c r="G140" s="32">
        <v>6</v>
      </c>
      <c r="H140" s="780">
        <v>8.1</v>
      </c>
      <c r="I140" s="780">
        <v>8.6579999999999995</v>
      </c>
      <c r="J140" s="32">
        <v>56</v>
      </c>
      <c r="K140" s="32" t="s">
        <v>121</v>
      </c>
      <c r="L140" s="32"/>
      <c r="M140" s="33" t="s">
        <v>77</v>
      </c>
      <c r="N140" s="33"/>
      <c r="O140" s="32">
        <v>45</v>
      </c>
      <c r="P140" s="10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6"/>
      <c r="R140" s="786"/>
      <c r="S140" s="786"/>
      <c r="T140" s="787"/>
      <c r="U140" s="34"/>
      <c r="V140" s="34"/>
      <c r="W140" s="35" t="s">
        <v>69</v>
      </c>
      <c r="X140" s="781">
        <v>0</v>
      </c>
      <c r="Y140" s="782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272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273</v>
      </c>
      <c r="B141" s="54" t="s">
        <v>274</v>
      </c>
      <c r="C141" s="31">
        <v>4301051742</v>
      </c>
      <c r="D141" s="788">
        <v>4680115884540</v>
      </c>
      <c r="E141" s="789"/>
      <c r="F141" s="780">
        <v>1.4</v>
      </c>
      <c r="G141" s="32">
        <v>6</v>
      </c>
      <c r="H141" s="780">
        <v>8.4</v>
      </c>
      <c r="I141" s="780">
        <v>8.8800000000000008</v>
      </c>
      <c r="J141" s="32">
        <v>56</v>
      </c>
      <c r="K141" s="32" t="s">
        <v>121</v>
      </c>
      <c r="L141" s="32"/>
      <c r="M141" s="33" t="s">
        <v>77</v>
      </c>
      <c r="N141" s="33"/>
      <c r="O141" s="32">
        <v>45</v>
      </c>
      <c r="P141" s="104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4"/>
      <c r="V141" s="34"/>
      <c r="W141" s="35" t="s">
        <v>69</v>
      </c>
      <c r="X141" s="781">
        <v>0</v>
      </c>
      <c r="Y141" s="782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275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276</v>
      </c>
      <c r="B142" s="54" t="s">
        <v>277</v>
      </c>
      <c r="C142" s="31">
        <v>4301051362</v>
      </c>
      <c r="D142" s="788">
        <v>4607091383256</v>
      </c>
      <c r="E142" s="789"/>
      <c r="F142" s="780">
        <v>0.33</v>
      </c>
      <c r="G142" s="32">
        <v>6</v>
      </c>
      <c r="H142" s="780">
        <v>1.98</v>
      </c>
      <c r="I142" s="780">
        <v>2.226</v>
      </c>
      <c r="J142" s="32">
        <v>182</v>
      </c>
      <c r="K142" s="32" t="s">
        <v>184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4"/>
      <c r="V142" s="34"/>
      <c r="W142" s="35" t="s">
        <v>69</v>
      </c>
      <c r="X142" s="781">
        <v>0</v>
      </c>
      <c r="Y142" s="782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48" customHeight="1" x14ac:dyDescent="0.25">
      <c r="A143" s="54" t="s">
        <v>279</v>
      </c>
      <c r="B143" s="54" t="s">
        <v>280</v>
      </c>
      <c r="C143" s="31">
        <v>4301051358</v>
      </c>
      <c r="D143" s="788">
        <v>4607091385748</v>
      </c>
      <c r="E143" s="789"/>
      <c r="F143" s="780">
        <v>0.45</v>
      </c>
      <c r="G143" s="32">
        <v>6</v>
      </c>
      <c r="H143" s="780">
        <v>2.7</v>
      </c>
      <c r="I143" s="780">
        <v>2.952</v>
      </c>
      <c r="J143" s="32">
        <v>182</v>
      </c>
      <c r="K143" s="32" t="s">
        <v>184</v>
      </c>
      <c r="L143" s="32" t="s">
        <v>131</v>
      </c>
      <c r="M143" s="33" t="s">
        <v>77</v>
      </c>
      <c r="N143" s="33"/>
      <c r="O143" s="32">
        <v>45</v>
      </c>
      <c r="P143" s="104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4"/>
      <c r="V143" s="34"/>
      <c r="W143" s="35" t="s">
        <v>69</v>
      </c>
      <c r="X143" s="781">
        <v>405</v>
      </c>
      <c r="Y143" s="782">
        <f t="shared" si="31"/>
        <v>405</v>
      </c>
      <c r="Z143" s="36">
        <f>IFERROR(IF(Y143=0,"",ROUNDUP(Y143/H143,0)*0.00651),"")</f>
        <v>0.97650000000000003</v>
      </c>
      <c r="AA143" s="56"/>
      <c r="AB143" s="57"/>
      <c r="AC143" s="211" t="s">
        <v>278</v>
      </c>
      <c r="AG143" s="64"/>
      <c r="AJ143" s="68" t="s">
        <v>132</v>
      </c>
      <c r="AK143" s="68">
        <v>491.4</v>
      </c>
      <c r="BB143" s="212" t="s">
        <v>1</v>
      </c>
      <c r="BM143" s="64">
        <f t="shared" si="32"/>
        <v>442.79999999999995</v>
      </c>
      <c r="BN143" s="64">
        <f t="shared" si="33"/>
        <v>442.79999999999995</v>
      </c>
      <c r="BO143" s="64">
        <f t="shared" si="34"/>
        <v>0.82417582417582425</v>
      </c>
      <c r="BP143" s="64">
        <f t="shared" si="35"/>
        <v>0.82417582417582425</v>
      </c>
    </row>
    <row r="144" spans="1:68" ht="27" customHeight="1" x14ac:dyDescent="0.25">
      <c r="A144" s="54" t="s">
        <v>281</v>
      </c>
      <c r="B144" s="54" t="s">
        <v>282</v>
      </c>
      <c r="C144" s="31">
        <v>4301051740</v>
      </c>
      <c r="D144" s="788">
        <v>4680115884533</v>
      </c>
      <c r="E144" s="789"/>
      <c r="F144" s="780">
        <v>0.3</v>
      </c>
      <c r="G144" s="32">
        <v>6</v>
      </c>
      <c r="H144" s="780">
        <v>1.8</v>
      </c>
      <c r="I144" s="780">
        <v>1.98</v>
      </c>
      <c r="J144" s="32">
        <v>182</v>
      </c>
      <c r="K144" s="32" t="s">
        <v>184</v>
      </c>
      <c r="L144" s="32"/>
      <c r="M144" s="33" t="s">
        <v>77</v>
      </c>
      <c r="N144" s="33"/>
      <c r="O144" s="32">
        <v>45</v>
      </c>
      <c r="P144" s="7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4"/>
      <c r="V144" s="34"/>
      <c r="W144" s="35" t="s">
        <v>69</v>
      </c>
      <c r="X144" s="781">
        <v>36</v>
      </c>
      <c r="Y144" s="782">
        <f t="shared" si="31"/>
        <v>36</v>
      </c>
      <c r="Z144" s="36">
        <f>IFERROR(IF(Y144=0,"",ROUNDUP(Y144/H144,0)*0.00651),"")</f>
        <v>0.13020000000000001</v>
      </c>
      <c r="AA144" s="56"/>
      <c r="AB144" s="57"/>
      <c r="AC144" s="213" t="s">
        <v>283</v>
      </c>
      <c r="AG144" s="64"/>
      <c r="AJ144" s="68"/>
      <c r="AK144" s="68">
        <v>0</v>
      </c>
      <c r="BB144" s="214" t="s">
        <v>1</v>
      </c>
      <c r="BM144" s="64">
        <f t="shared" si="32"/>
        <v>39.6</v>
      </c>
      <c r="BN144" s="64">
        <f t="shared" si="33"/>
        <v>39.6</v>
      </c>
      <c r="BO144" s="64">
        <f t="shared" si="34"/>
        <v>0.1098901098901099</v>
      </c>
      <c r="BP144" s="64">
        <f t="shared" si="35"/>
        <v>0.1098901098901099</v>
      </c>
    </row>
    <row r="145" spans="1:68" ht="37.5" customHeight="1" x14ac:dyDescent="0.25">
      <c r="A145" s="54" t="s">
        <v>284</v>
      </c>
      <c r="B145" s="54" t="s">
        <v>285</v>
      </c>
      <c r="C145" s="31">
        <v>4301051480</v>
      </c>
      <c r="D145" s="788">
        <v>4680115882645</v>
      </c>
      <c r="E145" s="789"/>
      <c r="F145" s="780">
        <v>0.3</v>
      </c>
      <c r="G145" s="32">
        <v>6</v>
      </c>
      <c r="H145" s="780">
        <v>1.8</v>
      </c>
      <c r="I145" s="78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83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4"/>
      <c r="V145" s="34"/>
      <c r="W145" s="35" t="s">
        <v>69</v>
      </c>
      <c r="X145" s="781">
        <v>0</v>
      </c>
      <c r="Y145" s="782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x14ac:dyDescent="0.2">
      <c r="A146" s="808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09"/>
      <c r="P146" s="799" t="s">
        <v>71</v>
      </c>
      <c r="Q146" s="800"/>
      <c r="R146" s="800"/>
      <c r="S146" s="800"/>
      <c r="T146" s="800"/>
      <c r="U146" s="800"/>
      <c r="V146" s="801"/>
      <c r="W146" s="37" t="s">
        <v>72</v>
      </c>
      <c r="X146" s="783">
        <f>IFERROR(X139/H139,"0")+IFERROR(X140/H140,"0")+IFERROR(X141/H141,"0")+IFERROR(X142/H142,"0")+IFERROR(X143/H143,"0")+IFERROR(X144/H144,"0")+IFERROR(X145/H145,"0")</f>
        <v>247.38095238095238</v>
      </c>
      <c r="Y146" s="783">
        <f>IFERROR(Y139/H139,"0")+IFERROR(Y140/H140,"0")+IFERROR(Y141/H141,"0")+IFERROR(Y142/H142,"0")+IFERROR(Y143/H143,"0")+IFERROR(Y144/H144,"0")+IFERROR(Y145/H145,"0")</f>
        <v>248</v>
      </c>
      <c r="Z146" s="783">
        <f>IFERROR(IF(Z139="",0,Z139),"0")+IFERROR(IF(Z140="",0,Z140),"0")+IFERROR(IF(Z141="",0,Z141),"0")+IFERROR(IF(Z142="",0,Z142),"0")+IFERROR(IF(Z143="",0,Z143),"0")+IFERROR(IF(Z144="",0,Z144),"0")+IFERROR(IF(Z145="",0,Z145),"0")</f>
        <v>2.8031999999999999</v>
      </c>
      <c r="AA146" s="784"/>
      <c r="AB146" s="784"/>
      <c r="AC146" s="784"/>
    </row>
    <row r="147" spans="1:68" x14ac:dyDescent="0.2">
      <c r="A147" s="797"/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809"/>
      <c r="P147" s="799" t="s">
        <v>71</v>
      </c>
      <c r="Q147" s="800"/>
      <c r="R147" s="800"/>
      <c r="S147" s="800"/>
      <c r="T147" s="800"/>
      <c r="U147" s="800"/>
      <c r="V147" s="801"/>
      <c r="W147" s="37" t="s">
        <v>69</v>
      </c>
      <c r="X147" s="783">
        <f>IFERROR(SUM(X139:X145),"0")</f>
        <v>1091</v>
      </c>
      <c r="Y147" s="783">
        <f>IFERROR(SUM(Y139:Y145),"0")</f>
        <v>1096.2</v>
      </c>
      <c r="Z147" s="37"/>
      <c r="AA147" s="784"/>
      <c r="AB147" s="784"/>
      <c r="AC147" s="784"/>
    </row>
    <row r="148" spans="1:68" ht="14.25" customHeight="1" x14ac:dyDescent="0.25">
      <c r="A148" s="796" t="s">
        <v>215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7"/>
      <c r="AB148" s="777"/>
      <c r="AC148" s="777"/>
    </row>
    <row r="149" spans="1:68" ht="37.5" customHeight="1" x14ac:dyDescent="0.25">
      <c r="A149" s="54" t="s">
        <v>287</v>
      </c>
      <c r="B149" s="54" t="s">
        <v>288</v>
      </c>
      <c r="C149" s="31">
        <v>4301060356</v>
      </c>
      <c r="D149" s="788">
        <v>4680115882652</v>
      </c>
      <c r="E149" s="789"/>
      <c r="F149" s="780">
        <v>0.33</v>
      </c>
      <c r="G149" s="32">
        <v>6</v>
      </c>
      <c r="H149" s="780">
        <v>1.98</v>
      </c>
      <c r="I149" s="78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2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4"/>
      <c r="V149" s="34"/>
      <c r="W149" s="35" t="s">
        <v>69</v>
      </c>
      <c r="X149" s="781">
        <v>0</v>
      </c>
      <c r="Y149" s="78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289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290</v>
      </c>
      <c r="B150" s="54" t="s">
        <v>291</v>
      </c>
      <c r="C150" s="31">
        <v>4301060309</v>
      </c>
      <c r="D150" s="788">
        <v>4680115880238</v>
      </c>
      <c r="E150" s="789"/>
      <c r="F150" s="780">
        <v>0.33</v>
      </c>
      <c r="G150" s="32">
        <v>6</v>
      </c>
      <c r="H150" s="780">
        <v>1.98</v>
      </c>
      <c r="I150" s="78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4"/>
      <c r="V150" s="34"/>
      <c r="W150" s="35" t="s">
        <v>69</v>
      </c>
      <c r="X150" s="781">
        <v>23.1</v>
      </c>
      <c r="Y150" s="782">
        <f>IFERROR(IF(X150="",0,CEILING((X150/$H150),1)*$H150),"")</f>
        <v>23.759999999999998</v>
      </c>
      <c r="Z150" s="36">
        <f>IFERROR(IF(Y150=0,"",ROUNDUP(Y150/H150,0)*0.00753),"")</f>
        <v>9.0359999999999996E-2</v>
      </c>
      <c r="AA150" s="56"/>
      <c r="AB150" s="57"/>
      <c r="AC150" s="219" t="s">
        <v>292</v>
      </c>
      <c r="AG150" s="64"/>
      <c r="AJ150" s="68"/>
      <c r="AK150" s="68">
        <v>0</v>
      </c>
      <c r="BB150" s="220" t="s">
        <v>1</v>
      </c>
      <c r="BM150" s="64">
        <f>IFERROR(X150*I150/H150,"0")</f>
        <v>26.343333333333337</v>
      </c>
      <c r="BN150" s="64">
        <f>IFERROR(Y150*I150/H150,"0")</f>
        <v>27.095999999999997</v>
      </c>
      <c r="BO150" s="64">
        <f>IFERROR(1/J150*(X150/H150),"0")</f>
        <v>7.4786324786324798E-2</v>
      </c>
      <c r="BP150" s="64">
        <f>IFERROR(1/J150*(Y150/H150),"0")</f>
        <v>7.6923076923076913E-2</v>
      </c>
    </row>
    <row r="151" spans="1:68" x14ac:dyDescent="0.2">
      <c r="A151" s="808"/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809"/>
      <c r="P151" s="799" t="s">
        <v>71</v>
      </c>
      <c r="Q151" s="800"/>
      <c r="R151" s="800"/>
      <c r="S151" s="800"/>
      <c r="T151" s="800"/>
      <c r="U151" s="800"/>
      <c r="V151" s="801"/>
      <c r="W151" s="37" t="s">
        <v>72</v>
      </c>
      <c r="X151" s="783">
        <f>IFERROR(X149/H149,"0")+IFERROR(X150/H150,"0")</f>
        <v>11.666666666666668</v>
      </c>
      <c r="Y151" s="783">
        <f>IFERROR(Y149/H149,"0")+IFERROR(Y150/H150,"0")</f>
        <v>11.999999999999998</v>
      </c>
      <c r="Z151" s="783">
        <f>IFERROR(IF(Z149="",0,Z149),"0")+IFERROR(IF(Z150="",0,Z150),"0")</f>
        <v>9.0359999999999996E-2</v>
      </c>
      <c r="AA151" s="784"/>
      <c r="AB151" s="784"/>
      <c r="AC151" s="784"/>
    </row>
    <row r="152" spans="1:68" x14ac:dyDescent="0.2">
      <c r="A152" s="797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09"/>
      <c r="P152" s="799" t="s">
        <v>71</v>
      </c>
      <c r="Q152" s="800"/>
      <c r="R152" s="800"/>
      <c r="S152" s="800"/>
      <c r="T152" s="800"/>
      <c r="U152" s="800"/>
      <c r="V152" s="801"/>
      <c r="W152" s="37" t="s">
        <v>69</v>
      </c>
      <c r="X152" s="783">
        <f>IFERROR(SUM(X149:X150),"0")</f>
        <v>23.1</v>
      </c>
      <c r="Y152" s="783">
        <f>IFERROR(SUM(Y149:Y150),"0")</f>
        <v>23.759999999999998</v>
      </c>
      <c r="Z152" s="37"/>
      <c r="AA152" s="784"/>
      <c r="AB152" s="784"/>
      <c r="AC152" s="784"/>
    </row>
    <row r="153" spans="1:68" ht="16.5" customHeight="1" x14ac:dyDescent="0.25">
      <c r="A153" s="872" t="s">
        <v>293</v>
      </c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797"/>
      <c r="P153" s="797"/>
      <c r="Q153" s="797"/>
      <c r="R153" s="797"/>
      <c r="S153" s="797"/>
      <c r="T153" s="797"/>
      <c r="U153" s="797"/>
      <c r="V153" s="797"/>
      <c r="W153" s="797"/>
      <c r="X153" s="797"/>
      <c r="Y153" s="797"/>
      <c r="Z153" s="797"/>
      <c r="AA153" s="776"/>
      <c r="AB153" s="776"/>
      <c r="AC153" s="776"/>
    </row>
    <row r="154" spans="1:68" ht="14.25" customHeight="1" x14ac:dyDescent="0.25">
      <c r="A154" s="796" t="s">
        <v>118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7"/>
      <c r="AB154" s="777"/>
      <c r="AC154" s="777"/>
    </row>
    <row r="155" spans="1:68" ht="16.5" customHeight="1" x14ac:dyDescent="0.25">
      <c r="A155" s="54" t="s">
        <v>294</v>
      </c>
      <c r="B155" s="54" t="s">
        <v>295</v>
      </c>
      <c r="C155" s="31">
        <v>4301011988</v>
      </c>
      <c r="D155" s="788">
        <v>4680115885561</v>
      </c>
      <c r="E155" s="789"/>
      <c r="F155" s="780">
        <v>1.35</v>
      </c>
      <c r="G155" s="32">
        <v>4</v>
      </c>
      <c r="H155" s="780">
        <v>5.4</v>
      </c>
      <c r="I155" s="780">
        <v>7.24</v>
      </c>
      <c r="J155" s="32">
        <v>104</v>
      </c>
      <c r="K155" s="32" t="s">
        <v>121</v>
      </c>
      <c r="L155" s="32"/>
      <c r="M155" s="33" t="s">
        <v>296</v>
      </c>
      <c r="N155" s="33"/>
      <c r="O155" s="32">
        <v>90</v>
      </c>
      <c r="P155" s="807" t="s">
        <v>297</v>
      </c>
      <c r="Q155" s="786"/>
      <c r="R155" s="786"/>
      <c r="S155" s="786"/>
      <c r="T155" s="787"/>
      <c r="U155" s="34" t="s">
        <v>298</v>
      </c>
      <c r="V155" s="34"/>
      <c r="W155" s="35" t="s">
        <v>69</v>
      </c>
      <c r="X155" s="781">
        <v>0</v>
      </c>
      <c r="Y155" s="782">
        <f>IFERROR(IF(X155="",0,CEILING((X155/$H155),1)*$H155),"")</f>
        <v>0</v>
      </c>
      <c r="Z155" s="36" t="str">
        <f>IFERROR(IF(Y155=0,"",ROUNDUP(Y155/H155,0)*0.01196),"")</f>
        <v/>
      </c>
      <c r="AA155" s="56"/>
      <c r="AB155" s="57" t="s">
        <v>299</v>
      </c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301</v>
      </c>
      <c r="B156" s="54" t="s">
        <v>302</v>
      </c>
      <c r="C156" s="31">
        <v>4301011564</v>
      </c>
      <c r="D156" s="788">
        <v>4680115882577</v>
      </c>
      <c r="E156" s="789"/>
      <c r="F156" s="780">
        <v>0.4</v>
      </c>
      <c r="G156" s="32">
        <v>8</v>
      </c>
      <c r="H156" s="780">
        <v>3.2</v>
      </c>
      <c r="I156" s="780">
        <v>3.4</v>
      </c>
      <c r="J156" s="32">
        <v>156</v>
      </c>
      <c r="K156" s="32" t="s">
        <v>76</v>
      </c>
      <c r="L156" s="32"/>
      <c r="M156" s="33" t="s">
        <v>110</v>
      </c>
      <c r="N156" s="33"/>
      <c r="O156" s="32">
        <v>90</v>
      </c>
      <c r="P156" s="107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6"/>
      <c r="R156" s="786"/>
      <c r="S156" s="786"/>
      <c r="T156" s="787"/>
      <c r="U156" s="34"/>
      <c r="V156" s="34"/>
      <c r="W156" s="35" t="s">
        <v>69</v>
      </c>
      <c r="X156" s="781">
        <v>0</v>
      </c>
      <c r="Y156" s="78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303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301</v>
      </c>
      <c r="B157" s="54" t="s">
        <v>304</v>
      </c>
      <c r="C157" s="31">
        <v>4301011562</v>
      </c>
      <c r="D157" s="788">
        <v>4680115882577</v>
      </c>
      <c r="E157" s="789"/>
      <c r="F157" s="780">
        <v>0.4</v>
      </c>
      <c r="G157" s="32">
        <v>8</v>
      </c>
      <c r="H157" s="780">
        <v>3.2</v>
      </c>
      <c r="I157" s="780">
        <v>3.4</v>
      </c>
      <c r="J157" s="32">
        <v>156</v>
      </c>
      <c r="K157" s="32" t="s">
        <v>76</v>
      </c>
      <c r="L157" s="32"/>
      <c r="M157" s="33" t="s">
        <v>110</v>
      </c>
      <c r="N157" s="33"/>
      <c r="O157" s="32">
        <v>90</v>
      </c>
      <c r="P157" s="81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6"/>
      <c r="R157" s="786"/>
      <c r="S157" s="786"/>
      <c r="T157" s="787"/>
      <c r="U157" s="34"/>
      <c r="V157" s="34"/>
      <c r="W157" s="35" t="s">
        <v>69</v>
      </c>
      <c r="X157" s="781">
        <v>80</v>
      </c>
      <c r="Y157" s="782">
        <f>IFERROR(IF(X157="",0,CEILING((X157/$H157),1)*$H157),"")</f>
        <v>80</v>
      </c>
      <c r="Z157" s="36">
        <f>IFERROR(IF(Y157=0,"",ROUNDUP(Y157/H157,0)*0.00753),"")</f>
        <v>0.18825</v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85</v>
      </c>
      <c r="BN157" s="64">
        <f>IFERROR(Y157*I157/H157,"0")</f>
        <v>85</v>
      </c>
      <c r="BO157" s="64">
        <f>IFERROR(1/J157*(X157/H157),"0")</f>
        <v>0.16025641025641024</v>
      </c>
      <c r="BP157" s="64">
        <f>IFERROR(1/J157*(Y157/H157),"0")</f>
        <v>0.16025641025641024</v>
      </c>
    </row>
    <row r="158" spans="1:68" x14ac:dyDescent="0.2">
      <c r="A158" s="808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09"/>
      <c r="P158" s="799" t="s">
        <v>71</v>
      </c>
      <c r="Q158" s="800"/>
      <c r="R158" s="800"/>
      <c r="S158" s="800"/>
      <c r="T158" s="800"/>
      <c r="U158" s="800"/>
      <c r="V158" s="801"/>
      <c r="W158" s="37" t="s">
        <v>72</v>
      </c>
      <c r="X158" s="783">
        <f>IFERROR(X155/H155,"0")+IFERROR(X156/H156,"0")+IFERROR(X157/H157,"0")</f>
        <v>25</v>
      </c>
      <c r="Y158" s="783">
        <f>IFERROR(Y155/H155,"0")+IFERROR(Y156/H156,"0")+IFERROR(Y157/H157,"0")</f>
        <v>25</v>
      </c>
      <c r="Z158" s="783">
        <f>IFERROR(IF(Z155="",0,Z155),"0")+IFERROR(IF(Z156="",0,Z156),"0")+IFERROR(IF(Z157="",0,Z157),"0")</f>
        <v>0.18825</v>
      </c>
      <c r="AA158" s="784"/>
      <c r="AB158" s="784"/>
      <c r="AC158" s="784"/>
    </row>
    <row r="159" spans="1:68" x14ac:dyDescent="0.2">
      <c r="A159" s="797"/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809"/>
      <c r="P159" s="799" t="s">
        <v>71</v>
      </c>
      <c r="Q159" s="800"/>
      <c r="R159" s="800"/>
      <c r="S159" s="800"/>
      <c r="T159" s="800"/>
      <c r="U159" s="800"/>
      <c r="V159" s="801"/>
      <c r="W159" s="37" t="s">
        <v>69</v>
      </c>
      <c r="X159" s="783">
        <f>IFERROR(SUM(X155:X157),"0")</f>
        <v>80</v>
      </c>
      <c r="Y159" s="783">
        <f>IFERROR(SUM(Y155:Y157),"0")</f>
        <v>80</v>
      </c>
      <c r="Z159" s="37"/>
      <c r="AA159" s="784"/>
      <c r="AB159" s="784"/>
      <c r="AC159" s="784"/>
    </row>
    <row r="160" spans="1:68" ht="14.25" customHeight="1" x14ac:dyDescent="0.25">
      <c r="A160" s="796" t="s">
        <v>64</v>
      </c>
      <c r="B160" s="797"/>
      <c r="C160" s="797"/>
      <c r="D160" s="797"/>
      <c r="E160" s="797"/>
      <c r="F160" s="797"/>
      <c r="G160" s="797"/>
      <c r="H160" s="797"/>
      <c r="I160" s="797"/>
      <c r="J160" s="797"/>
      <c r="K160" s="797"/>
      <c r="L160" s="797"/>
      <c r="M160" s="797"/>
      <c r="N160" s="797"/>
      <c r="O160" s="797"/>
      <c r="P160" s="797"/>
      <c r="Q160" s="797"/>
      <c r="R160" s="797"/>
      <c r="S160" s="797"/>
      <c r="T160" s="797"/>
      <c r="U160" s="797"/>
      <c r="V160" s="797"/>
      <c r="W160" s="797"/>
      <c r="X160" s="797"/>
      <c r="Y160" s="797"/>
      <c r="Z160" s="797"/>
      <c r="AA160" s="777"/>
      <c r="AB160" s="777"/>
      <c r="AC160" s="777"/>
    </row>
    <row r="161" spans="1:68" ht="27" customHeight="1" x14ac:dyDescent="0.25">
      <c r="A161" s="54" t="s">
        <v>305</v>
      </c>
      <c r="B161" s="54" t="s">
        <v>306</v>
      </c>
      <c r="C161" s="31">
        <v>4301031234</v>
      </c>
      <c r="D161" s="788">
        <v>4680115883444</v>
      </c>
      <c r="E161" s="789"/>
      <c r="F161" s="780">
        <v>0.35</v>
      </c>
      <c r="G161" s="32">
        <v>8</v>
      </c>
      <c r="H161" s="780">
        <v>2.8</v>
      </c>
      <c r="I161" s="780">
        <v>3.0880000000000001</v>
      </c>
      <c r="J161" s="32">
        <v>156</v>
      </c>
      <c r="K161" s="32" t="s">
        <v>76</v>
      </c>
      <c r="L161" s="32"/>
      <c r="M161" s="33" t="s">
        <v>110</v>
      </c>
      <c r="N161" s="33"/>
      <c r="O161" s="32">
        <v>90</v>
      </c>
      <c r="P161" s="122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6"/>
      <c r="R161" s="786"/>
      <c r="S161" s="786"/>
      <c r="T161" s="787"/>
      <c r="U161" s="34"/>
      <c r="V161" s="34"/>
      <c r="W161" s="35" t="s">
        <v>69</v>
      </c>
      <c r="X161" s="781">
        <v>56</v>
      </c>
      <c r="Y161" s="782">
        <f>IFERROR(IF(X161="",0,CEILING((X161/$H161),1)*$H161),"")</f>
        <v>56</v>
      </c>
      <c r="Z161" s="36">
        <f>IFERROR(IF(Y161=0,"",ROUNDUP(Y161/H161,0)*0.00753),"")</f>
        <v>0.15060000000000001</v>
      </c>
      <c r="AA161" s="56"/>
      <c r="AB161" s="57"/>
      <c r="AC161" s="227" t="s">
        <v>307</v>
      </c>
      <c r="AG161" s="64"/>
      <c r="AJ161" s="68"/>
      <c r="AK161" s="68">
        <v>0</v>
      </c>
      <c r="BB161" s="228" t="s">
        <v>1</v>
      </c>
      <c r="BM161" s="64">
        <f>IFERROR(X161*I161/H161,"0")</f>
        <v>61.760000000000005</v>
      </c>
      <c r="BN161" s="64">
        <f>IFERROR(Y161*I161/H161,"0")</f>
        <v>61.760000000000005</v>
      </c>
      <c r="BO161" s="64">
        <f>IFERROR(1/J161*(X161/H161),"0")</f>
        <v>0.12820512820512819</v>
      </c>
      <c r="BP161" s="64">
        <f>IFERROR(1/J161*(Y161/H161),"0")</f>
        <v>0.12820512820512819</v>
      </c>
    </row>
    <row r="162" spans="1:68" ht="27" customHeight="1" x14ac:dyDescent="0.25">
      <c r="A162" s="54" t="s">
        <v>305</v>
      </c>
      <c r="B162" s="54" t="s">
        <v>308</v>
      </c>
      <c r="C162" s="31">
        <v>4301031235</v>
      </c>
      <c r="D162" s="788">
        <v>4680115883444</v>
      </c>
      <c r="E162" s="789"/>
      <c r="F162" s="780">
        <v>0.35</v>
      </c>
      <c r="G162" s="32">
        <v>8</v>
      </c>
      <c r="H162" s="780">
        <v>2.8</v>
      </c>
      <c r="I162" s="780">
        <v>3.0880000000000001</v>
      </c>
      <c r="J162" s="32">
        <v>156</v>
      </c>
      <c r="K162" s="32" t="s">
        <v>76</v>
      </c>
      <c r="L162" s="32"/>
      <c r="M162" s="33" t="s">
        <v>110</v>
      </c>
      <c r="N162" s="33"/>
      <c r="O162" s="32">
        <v>90</v>
      </c>
      <c r="P162" s="109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6"/>
      <c r="R162" s="786"/>
      <c r="S162" s="786"/>
      <c r="T162" s="787"/>
      <c r="U162" s="34"/>
      <c r="V162" s="34"/>
      <c r="W162" s="35" t="s">
        <v>69</v>
      </c>
      <c r="X162" s="781">
        <v>0</v>
      </c>
      <c r="Y162" s="782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8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09"/>
      <c r="P163" s="799" t="s">
        <v>71</v>
      </c>
      <c r="Q163" s="800"/>
      <c r="R163" s="800"/>
      <c r="S163" s="800"/>
      <c r="T163" s="800"/>
      <c r="U163" s="800"/>
      <c r="V163" s="801"/>
      <c r="W163" s="37" t="s">
        <v>72</v>
      </c>
      <c r="X163" s="783">
        <f>IFERROR(X161/H161,"0")+IFERROR(X162/H162,"0")</f>
        <v>20</v>
      </c>
      <c r="Y163" s="783">
        <f>IFERROR(Y161/H161,"0")+IFERROR(Y162/H162,"0")</f>
        <v>20</v>
      </c>
      <c r="Z163" s="783">
        <f>IFERROR(IF(Z161="",0,Z161),"0")+IFERROR(IF(Z162="",0,Z162),"0")</f>
        <v>0.15060000000000001</v>
      </c>
      <c r="AA163" s="784"/>
      <c r="AB163" s="784"/>
      <c r="AC163" s="784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09"/>
      <c r="P164" s="799" t="s">
        <v>71</v>
      </c>
      <c r="Q164" s="800"/>
      <c r="R164" s="800"/>
      <c r="S164" s="800"/>
      <c r="T164" s="800"/>
      <c r="U164" s="800"/>
      <c r="V164" s="801"/>
      <c r="W164" s="37" t="s">
        <v>69</v>
      </c>
      <c r="X164" s="783">
        <f>IFERROR(SUM(X161:X162),"0")</f>
        <v>56</v>
      </c>
      <c r="Y164" s="783">
        <f>IFERROR(SUM(Y161:Y162),"0")</f>
        <v>56</v>
      </c>
      <c r="Z164" s="37"/>
      <c r="AA164" s="784"/>
      <c r="AB164" s="784"/>
      <c r="AC164" s="784"/>
    </row>
    <row r="165" spans="1:68" ht="14.25" customHeight="1" x14ac:dyDescent="0.25">
      <c r="A165" s="796" t="s">
        <v>73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7"/>
      <c r="AB165" s="777"/>
      <c r="AC165" s="777"/>
    </row>
    <row r="166" spans="1:68" ht="16.5" customHeight="1" x14ac:dyDescent="0.25">
      <c r="A166" s="54" t="s">
        <v>309</v>
      </c>
      <c r="B166" s="54" t="s">
        <v>310</v>
      </c>
      <c r="C166" s="31">
        <v>4301051817</v>
      </c>
      <c r="D166" s="788">
        <v>4680115885585</v>
      </c>
      <c r="E166" s="789"/>
      <c r="F166" s="780">
        <v>1</v>
      </c>
      <c r="G166" s="32">
        <v>4</v>
      </c>
      <c r="H166" s="780">
        <v>4</v>
      </c>
      <c r="I166" s="780">
        <v>5.69</v>
      </c>
      <c r="J166" s="32">
        <v>120</v>
      </c>
      <c r="K166" s="32" t="s">
        <v>76</v>
      </c>
      <c r="L166" s="32"/>
      <c r="M166" s="33" t="s">
        <v>296</v>
      </c>
      <c r="N166" s="33"/>
      <c r="O166" s="32">
        <v>45</v>
      </c>
      <c r="P166" s="890" t="s">
        <v>311</v>
      </c>
      <c r="Q166" s="786"/>
      <c r="R166" s="786"/>
      <c r="S166" s="786"/>
      <c r="T166" s="787"/>
      <c r="U166" s="34" t="s">
        <v>298</v>
      </c>
      <c r="V166" s="34"/>
      <c r="W166" s="35" t="s">
        <v>69</v>
      </c>
      <c r="X166" s="781">
        <v>0</v>
      </c>
      <c r="Y166" s="782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 t="s">
        <v>299</v>
      </c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312</v>
      </c>
      <c r="B167" s="54" t="s">
        <v>313</v>
      </c>
      <c r="C167" s="31">
        <v>4301051477</v>
      </c>
      <c r="D167" s="788">
        <v>4680115882584</v>
      </c>
      <c r="E167" s="789"/>
      <c r="F167" s="780">
        <v>0.33</v>
      </c>
      <c r="G167" s="32">
        <v>8</v>
      </c>
      <c r="H167" s="780">
        <v>2.64</v>
      </c>
      <c r="I167" s="780">
        <v>2.9279999999999999</v>
      </c>
      <c r="J167" s="32">
        <v>156</v>
      </c>
      <c r="K167" s="32" t="s">
        <v>76</v>
      </c>
      <c r="L167" s="32"/>
      <c r="M167" s="33" t="s">
        <v>110</v>
      </c>
      <c r="N167" s="33"/>
      <c r="O167" s="32">
        <v>60</v>
      </c>
      <c r="P167" s="93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6"/>
      <c r="R167" s="786"/>
      <c r="S167" s="786"/>
      <c r="T167" s="787"/>
      <c r="U167" s="34"/>
      <c r="V167" s="34"/>
      <c r="W167" s="35" t="s">
        <v>69</v>
      </c>
      <c r="X167" s="781">
        <v>0</v>
      </c>
      <c r="Y167" s="78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312</v>
      </c>
      <c r="B168" s="54" t="s">
        <v>314</v>
      </c>
      <c r="C168" s="31">
        <v>4301051476</v>
      </c>
      <c r="D168" s="788">
        <v>4680115882584</v>
      </c>
      <c r="E168" s="789"/>
      <c r="F168" s="780">
        <v>0.33</v>
      </c>
      <c r="G168" s="32">
        <v>8</v>
      </c>
      <c r="H168" s="780">
        <v>2.64</v>
      </c>
      <c r="I168" s="780">
        <v>2.9279999999999999</v>
      </c>
      <c r="J168" s="32">
        <v>156</v>
      </c>
      <c r="K168" s="32" t="s">
        <v>76</v>
      </c>
      <c r="L168" s="32"/>
      <c r="M168" s="33" t="s">
        <v>110</v>
      </c>
      <c r="N168" s="33"/>
      <c r="O168" s="32">
        <v>60</v>
      </c>
      <c r="P168" s="9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6"/>
      <c r="R168" s="786"/>
      <c r="S168" s="786"/>
      <c r="T168" s="787"/>
      <c r="U168" s="34"/>
      <c r="V168" s="34"/>
      <c r="W168" s="35" t="s">
        <v>69</v>
      </c>
      <c r="X168" s="781">
        <v>82.5</v>
      </c>
      <c r="Y168" s="782">
        <f>IFERROR(IF(X168="",0,CEILING((X168/$H168),1)*$H168),"")</f>
        <v>84.48</v>
      </c>
      <c r="Z168" s="36">
        <f>IFERROR(IF(Y168=0,"",ROUNDUP(Y168/H168,0)*0.00753),"")</f>
        <v>0.24096000000000001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91.5</v>
      </c>
      <c r="BN168" s="64">
        <f>IFERROR(Y168*I168/H168,"0")</f>
        <v>93.695999999999998</v>
      </c>
      <c r="BO168" s="64">
        <f>IFERROR(1/J168*(X168/H168),"0")</f>
        <v>0.2003205128205128</v>
      </c>
      <c r="BP168" s="64">
        <f>IFERROR(1/J168*(Y168/H168),"0")</f>
        <v>0.20512820512820512</v>
      </c>
    </row>
    <row r="169" spans="1:68" x14ac:dyDescent="0.2">
      <c r="A169" s="808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09"/>
      <c r="P169" s="799" t="s">
        <v>71</v>
      </c>
      <c r="Q169" s="800"/>
      <c r="R169" s="800"/>
      <c r="S169" s="800"/>
      <c r="T169" s="800"/>
      <c r="U169" s="800"/>
      <c r="V169" s="801"/>
      <c r="W169" s="37" t="s">
        <v>72</v>
      </c>
      <c r="X169" s="783">
        <f>IFERROR(X166/H166,"0")+IFERROR(X167/H167,"0")+IFERROR(X168/H168,"0")</f>
        <v>31.25</v>
      </c>
      <c r="Y169" s="783">
        <f>IFERROR(Y166/H166,"0")+IFERROR(Y167/H167,"0")+IFERROR(Y168/H168,"0")</f>
        <v>32</v>
      </c>
      <c r="Z169" s="783">
        <f>IFERROR(IF(Z166="",0,Z166),"0")+IFERROR(IF(Z167="",0,Z167),"0")+IFERROR(IF(Z168="",0,Z168),"0")</f>
        <v>0.24096000000000001</v>
      </c>
      <c r="AA169" s="784"/>
      <c r="AB169" s="784"/>
      <c r="AC169" s="784"/>
    </row>
    <row r="170" spans="1:68" x14ac:dyDescent="0.2">
      <c r="A170" s="797"/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809"/>
      <c r="P170" s="799" t="s">
        <v>71</v>
      </c>
      <c r="Q170" s="800"/>
      <c r="R170" s="800"/>
      <c r="S170" s="800"/>
      <c r="T170" s="800"/>
      <c r="U170" s="800"/>
      <c r="V170" s="801"/>
      <c r="W170" s="37" t="s">
        <v>69</v>
      </c>
      <c r="X170" s="783">
        <f>IFERROR(SUM(X166:X168),"0")</f>
        <v>82.5</v>
      </c>
      <c r="Y170" s="783">
        <f>IFERROR(SUM(Y166:Y168),"0")</f>
        <v>84.48</v>
      </c>
      <c r="Z170" s="37"/>
      <c r="AA170" s="784"/>
      <c r="AB170" s="784"/>
      <c r="AC170" s="784"/>
    </row>
    <row r="171" spans="1:68" ht="16.5" customHeight="1" x14ac:dyDescent="0.25">
      <c r="A171" s="872" t="s">
        <v>116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776"/>
      <c r="AB171" s="776"/>
      <c r="AC171" s="776"/>
    </row>
    <row r="172" spans="1:68" ht="14.25" customHeight="1" x14ac:dyDescent="0.25">
      <c r="A172" s="796" t="s">
        <v>118</v>
      </c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797"/>
      <c r="P172" s="797"/>
      <c r="Q172" s="797"/>
      <c r="R172" s="797"/>
      <c r="S172" s="797"/>
      <c r="T172" s="797"/>
      <c r="U172" s="797"/>
      <c r="V172" s="797"/>
      <c r="W172" s="797"/>
      <c r="X172" s="797"/>
      <c r="Y172" s="797"/>
      <c r="Z172" s="797"/>
      <c r="AA172" s="777"/>
      <c r="AB172" s="777"/>
      <c r="AC172" s="777"/>
    </row>
    <row r="173" spans="1:68" ht="27" customHeight="1" x14ac:dyDescent="0.25">
      <c r="A173" s="54" t="s">
        <v>315</v>
      </c>
      <c r="B173" s="54" t="s">
        <v>316</v>
      </c>
      <c r="C173" s="31">
        <v>4301011705</v>
      </c>
      <c r="D173" s="788">
        <v>4607091384604</v>
      </c>
      <c r="E173" s="789"/>
      <c r="F173" s="780">
        <v>0.4</v>
      </c>
      <c r="G173" s="32">
        <v>10</v>
      </c>
      <c r="H173" s="780">
        <v>4</v>
      </c>
      <c r="I173" s="780">
        <v>4.21</v>
      </c>
      <c r="J173" s="32">
        <v>132</v>
      </c>
      <c r="K173" s="32" t="s">
        <v>76</v>
      </c>
      <c r="L173" s="32"/>
      <c r="M173" s="33" t="s">
        <v>122</v>
      </c>
      <c r="N173" s="33"/>
      <c r="O173" s="32">
        <v>50</v>
      </c>
      <c r="P173" s="8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6"/>
      <c r="R173" s="786"/>
      <c r="S173" s="786"/>
      <c r="T173" s="787"/>
      <c r="U173" s="34"/>
      <c r="V173" s="34"/>
      <c r="W173" s="35" t="s">
        <v>69</v>
      </c>
      <c r="X173" s="781">
        <v>0</v>
      </c>
      <c r="Y173" s="78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317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8"/>
      <c r="B174" s="797"/>
      <c r="C174" s="797"/>
      <c r="D174" s="797"/>
      <c r="E174" s="797"/>
      <c r="F174" s="797"/>
      <c r="G174" s="797"/>
      <c r="H174" s="797"/>
      <c r="I174" s="797"/>
      <c r="J174" s="797"/>
      <c r="K174" s="797"/>
      <c r="L174" s="797"/>
      <c r="M174" s="797"/>
      <c r="N174" s="797"/>
      <c r="O174" s="809"/>
      <c r="P174" s="799" t="s">
        <v>71</v>
      </c>
      <c r="Q174" s="800"/>
      <c r="R174" s="800"/>
      <c r="S174" s="800"/>
      <c r="T174" s="800"/>
      <c r="U174" s="800"/>
      <c r="V174" s="801"/>
      <c r="W174" s="37" t="s">
        <v>72</v>
      </c>
      <c r="X174" s="783">
        <f>IFERROR(X173/H173,"0")</f>
        <v>0</v>
      </c>
      <c r="Y174" s="783">
        <f>IFERROR(Y173/H173,"0")</f>
        <v>0</v>
      </c>
      <c r="Z174" s="783">
        <f>IFERROR(IF(Z173="",0,Z173),"0")</f>
        <v>0</v>
      </c>
      <c r="AA174" s="784"/>
      <c r="AB174" s="784"/>
      <c r="AC174" s="784"/>
    </row>
    <row r="175" spans="1:68" x14ac:dyDescent="0.2">
      <c r="A175" s="797"/>
      <c r="B175" s="797"/>
      <c r="C175" s="797"/>
      <c r="D175" s="797"/>
      <c r="E175" s="797"/>
      <c r="F175" s="797"/>
      <c r="G175" s="797"/>
      <c r="H175" s="797"/>
      <c r="I175" s="797"/>
      <c r="J175" s="797"/>
      <c r="K175" s="797"/>
      <c r="L175" s="797"/>
      <c r="M175" s="797"/>
      <c r="N175" s="797"/>
      <c r="O175" s="809"/>
      <c r="P175" s="799" t="s">
        <v>71</v>
      </c>
      <c r="Q175" s="800"/>
      <c r="R175" s="800"/>
      <c r="S175" s="800"/>
      <c r="T175" s="800"/>
      <c r="U175" s="800"/>
      <c r="V175" s="801"/>
      <c r="W175" s="37" t="s">
        <v>69</v>
      </c>
      <c r="X175" s="783">
        <f>IFERROR(SUM(X173:X173),"0")</f>
        <v>0</v>
      </c>
      <c r="Y175" s="783">
        <f>IFERROR(SUM(Y173:Y173),"0")</f>
        <v>0</v>
      </c>
      <c r="Z175" s="37"/>
      <c r="AA175" s="784"/>
      <c r="AB175" s="784"/>
      <c r="AC175" s="784"/>
    </row>
    <row r="176" spans="1:68" ht="14.25" customHeight="1" x14ac:dyDescent="0.25">
      <c r="A176" s="796" t="s">
        <v>64</v>
      </c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797"/>
      <c r="P176" s="797"/>
      <c r="Q176" s="797"/>
      <c r="R176" s="797"/>
      <c r="S176" s="797"/>
      <c r="T176" s="797"/>
      <c r="U176" s="797"/>
      <c r="V176" s="797"/>
      <c r="W176" s="797"/>
      <c r="X176" s="797"/>
      <c r="Y176" s="797"/>
      <c r="Z176" s="797"/>
      <c r="AA176" s="777"/>
      <c r="AB176" s="777"/>
      <c r="AC176" s="777"/>
    </row>
    <row r="177" spans="1:68" ht="16.5" customHeight="1" x14ac:dyDescent="0.25">
      <c r="A177" s="54" t="s">
        <v>318</v>
      </c>
      <c r="B177" s="54" t="s">
        <v>319</v>
      </c>
      <c r="C177" s="31">
        <v>4301030895</v>
      </c>
      <c r="D177" s="788">
        <v>4607091387667</v>
      </c>
      <c r="E177" s="789"/>
      <c r="F177" s="780">
        <v>0.9</v>
      </c>
      <c r="G177" s="32">
        <v>10</v>
      </c>
      <c r="H177" s="780">
        <v>9</v>
      </c>
      <c r="I177" s="780">
        <v>9.6300000000000008</v>
      </c>
      <c r="J177" s="32">
        <v>56</v>
      </c>
      <c r="K177" s="32" t="s">
        <v>121</v>
      </c>
      <c r="L177" s="32"/>
      <c r="M177" s="33" t="s">
        <v>122</v>
      </c>
      <c r="N177" s="33"/>
      <c r="O177" s="32">
        <v>40</v>
      </c>
      <c r="P177" s="11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6"/>
      <c r="R177" s="786"/>
      <c r="S177" s="786"/>
      <c r="T177" s="787"/>
      <c r="U177" s="34"/>
      <c r="V177" s="34"/>
      <c r="W177" s="35" t="s">
        <v>69</v>
      </c>
      <c r="X177" s="781">
        <v>0</v>
      </c>
      <c r="Y177" s="7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4301030961</v>
      </c>
      <c r="D178" s="788">
        <v>4607091387636</v>
      </c>
      <c r="E178" s="789"/>
      <c r="F178" s="780">
        <v>0.7</v>
      </c>
      <c r="G178" s="32">
        <v>6</v>
      </c>
      <c r="H178" s="780">
        <v>4.2</v>
      </c>
      <c r="I178" s="780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6"/>
      <c r="R178" s="786"/>
      <c r="S178" s="786"/>
      <c r="T178" s="787"/>
      <c r="U178" s="34"/>
      <c r="V178" s="34"/>
      <c r="W178" s="35" t="s">
        <v>69</v>
      </c>
      <c r="X178" s="781">
        <v>0</v>
      </c>
      <c r="Y178" s="782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324</v>
      </c>
      <c r="B179" s="54" t="s">
        <v>325</v>
      </c>
      <c r="C179" s="31">
        <v>4301030963</v>
      </c>
      <c r="D179" s="788">
        <v>4607091382426</v>
      </c>
      <c r="E179" s="789"/>
      <c r="F179" s="780">
        <v>0.9</v>
      </c>
      <c r="G179" s="32">
        <v>10</v>
      </c>
      <c r="H179" s="780">
        <v>9</v>
      </c>
      <c r="I179" s="780">
        <v>9.6300000000000008</v>
      </c>
      <c r="J179" s="32">
        <v>56</v>
      </c>
      <c r="K179" s="32" t="s">
        <v>121</v>
      </c>
      <c r="L179" s="32"/>
      <c r="M179" s="33" t="s">
        <v>68</v>
      </c>
      <c r="N179" s="33"/>
      <c r="O179" s="32">
        <v>40</v>
      </c>
      <c r="P179" s="103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6"/>
      <c r="R179" s="786"/>
      <c r="S179" s="786"/>
      <c r="T179" s="787"/>
      <c r="U179" s="34"/>
      <c r="V179" s="34"/>
      <c r="W179" s="35" t="s">
        <v>69</v>
      </c>
      <c r="X179" s="781">
        <v>0</v>
      </c>
      <c r="Y179" s="782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327</v>
      </c>
      <c r="B180" s="54" t="s">
        <v>328</v>
      </c>
      <c r="C180" s="31">
        <v>4301030962</v>
      </c>
      <c r="D180" s="788">
        <v>4607091386547</v>
      </c>
      <c r="E180" s="789"/>
      <c r="F180" s="780">
        <v>0.35</v>
      </c>
      <c r="G180" s="32">
        <v>8</v>
      </c>
      <c r="H180" s="780">
        <v>2.8</v>
      </c>
      <c r="I180" s="780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6"/>
      <c r="R180" s="786"/>
      <c r="S180" s="786"/>
      <c r="T180" s="787"/>
      <c r="U180" s="34"/>
      <c r="V180" s="34"/>
      <c r="W180" s="35" t="s">
        <v>69</v>
      </c>
      <c r="X180" s="781">
        <v>0</v>
      </c>
      <c r="Y180" s="782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323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329</v>
      </c>
      <c r="B181" s="54" t="s">
        <v>330</v>
      </c>
      <c r="C181" s="31">
        <v>4301030964</v>
      </c>
      <c r="D181" s="788">
        <v>4607091382464</v>
      </c>
      <c r="E181" s="789"/>
      <c r="F181" s="780">
        <v>0.35</v>
      </c>
      <c r="G181" s="32">
        <v>8</v>
      </c>
      <c r="H181" s="780">
        <v>2.8</v>
      </c>
      <c r="I181" s="780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6"/>
      <c r="R181" s="786"/>
      <c r="S181" s="786"/>
      <c r="T181" s="787"/>
      <c r="U181" s="34"/>
      <c r="V181" s="34"/>
      <c r="W181" s="35" t="s">
        <v>69</v>
      </c>
      <c r="X181" s="781">
        <v>0</v>
      </c>
      <c r="Y181" s="782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326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8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09"/>
      <c r="P182" s="799" t="s">
        <v>71</v>
      </c>
      <c r="Q182" s="800"/>
      <c r="R182" s="800"/>
      <c r="S182" s="800"/>
      <c r="T182" s="800"/>
      <c r="U182" s="800"/>
      <c r="V182" s="801"/>
      <c r="W182" s="37" t="s">
        <v>72</v>
      </c>
      <c r="X182" s="783">
        <f>IFERROR(X177/H177,"0")+IFERROR(X178/H178,"0")+IFERROR(X179/H179,"0")+IFERROR(X180/H180,"0")+IFERROR(X181/H181,"0")</f>
        <v>0</v>
      </c>
      <c r="Y182" s="783">
        <f>IFERROR(Y177/H177,"0")+IFERROR(Y178/H178,"0")+IFERROR(Y179/H179,"0")+IFERROR(Y180/H180,"0")+IFERROR(Y181/H181,"0")</f>
        <v>0</v>
      </c>
      <c r="Z182" s="783">
        <f>IFERROR(IF(Z177="",0,Z177),"0")+IFERROR(IF(Z178="",0,Z178),"0")+IFERROR(IF(Z179="",0,Z179),"0")+IFERROR(IF(Z180="",0,Z180),"0")+IFERROR(IF(Z181="",0,Z181),"0")</f>
        <v>0</v>
      </c>
      <c r="AA182" s="784"/>
      <c r="AB182" s="784"/>
      <c r="AC182" s="784"/>
    </row>
    <row r="183" spans="1:68" x14ac:dyDescent="0.2">
      <c r="A183" s="797"/>
      <c r="B183" s="797"/>
      <c r="C183" s="797"/>
      <c r="D183" s="797"/>
      <c r="E183" s="797"/>
      <c r="F183" s="797"/>
      <c r="G183" s="797"/>
      <c r="H183" s="797"/>
      <c r="I183" s="797"/>
      <c r="J183" s="797"/>
      <c r="K183" s="797"/>
      <c r="L183" s="797"/>
      <c r="M183" s="797"/>
      <c r="N183" s="797"/>
      <c r="O183" s="809"/>
      <c r="P183" s="799" t="s">
        <v>71</v>
      </c>
      <c r="Q183" s="800"/>
      <c r="R183" s="800"/>
      <c r="S183" s="800"/>
      <c r="T183" s="800"/>
      <c r="U183" s="800"/>
      <c r="V183" s="801"/>
      <c r="W183" s="37" t="s">
        <v>69</v>
      </c>
      <c r="X183" s="783">
        <f>IFERROR(SUM(X177:X181),"0")</f>
        <v>0</v>
      </c>
      <c r="Y183" s="783">
        <f>IFERROR(SUM(Y177:Y181),"0")</f>
        <v>0</v>
      </c>
      <c r="Z183" s="37"/>
      <c r="AA183" s="784"/>
      <c r="AB183" s="784"/>
      <c r="AC183" s="784"/>
    </row>
    <row r="184" spans="1:68" ht="14.25" customHeight="1" x14ac:dyDescent="0.25">
      <c r="A184" s="796" t="s">
        <v>73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7"/>
      <c r="AB184" s="777"/>
      <c r="AC184" s="777"/>
    </row>
    <row r="185" spans="1:68" ht="16.5" customHeight="1" x14ac:dyDescent="0.25">
      <c r="A185" s="54" t="s">
        <v>331</v>
      </c>
      <c r="B185" s="54" t="s">
        <v>332</v>
      </c>
      <c r="C185" s="31">
        <v>4301051653</v>
      </c>
      <c r="D185" s="788">
        <v>4607091386264</v>
      </c>
      <c r="E185" s="789"/>
      <c r="F185" s="780">
        <v>0.5</v>
      </c>
      <c r="G185" s="32">
        <v>6</v>
      </c>
      <c r="H185" s="780">
        <v>3</v>
      </c>
      <c r="I185" s="780">
        <v>3.258</v>
      </c>
      <c r="J185" s="32">
        <v>182</v>
      </c>
      <c r="K185" s="32" t="s">
        <v>184</v>
      </c>
      <c r="L185" s="32"/>
      <c r="M185" s="33" t="s">
        <v>77</v>
      </c>
      <c r="N185" s="33"/>
      <c r="O185" s="32">
        <v>31</v>
      </c>
      <c r="P185" s="9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6"/>
      <c r="R185" s="786"/>
      <c r="S185" s="786"/>
      <c r="T185" s="787"/>
      <c r="U185" s="34"/>
      <c r="V185" s="34"/>
      <c r="W185" s="35" t="s">
        <v>69</v>
      </c>
      <c r="X185" s="781">
        <v>0</v>
      </c>
      <c r="Y185" s="782">
        <f>IFERROR(IF(X185="",0,CEILING((X185/$H185),1)*$H185),"")</f>
        <v>0</v>
      </c>
      <c r="Z185" s="36" t="str">
        <f>IFERROR(IF(Y185=0,"",ROUNDUP(Y185/H185,0)*0.00651),"")</f>
        <v/>
      </c>
      <c r="AA185" s="56"/>
      <c r="AB185" s="57"/>
      <c r="AC185" s="249" t="s">
        <v>333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334</v>
      </c>
      <c r="B186" s="54" t="s">
        <v>335</v>
      </c>
      <c r="C186" s="31">
        <v>4301051313</v>
      </c>
      <c r="D186" s="788">
        <v>4607091385427</v>
      </c>
      <c r="E186" s="789"/>
      <c r="F186" s="780">
        <v>0.5</v>
      </c>
      <c r="G186" s="32">
        <v>6</v>
      </c>
      <c r="H186" s="780">
        <v>3</v>
      </c>
      <c r="I186" s="780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6"/>
      <c r="R186" s="786"/>
      <c r="S186" s="786"/>
      <c r="T186" s="787"/>
      <c r="U186" s="34"/>
      <c r="V186" s="34"/>
      <c r="W186" s="35" t="s">
        <v>69</v>
      </c>
      <c r="X186" s="781">
        <v>0</v>
      </c>
      <c r="Y186" s="782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8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09"/>
      <c r="P187" s="799" t="s">
        <v>71</v>
      </c>
      <c r="Q187" s="800"/>
      <c r="R187" s="800"/>
      <c r="S187" s="800"/>
      <c r="T187" s="800"/>
      <c r="U187" s="800"/>
      <c r="V187" s="801"/>
      <c r="W187" s="37" t="s">
        <v>72</v>
      </c>
      <c r="X187" s="783">
        <f>IFERROR(X185/H185,"0")+IFERROR(X186/H186,"0")</f>
        <v>0</v>
      </c>
      <c r="Y187" s="783">
        <f>IFERROR(Y185/H185,"0")+IFERROR(Y186/H186,"0")</f>
        <v>0</v>
      </c>
      <c r="Z187" s="783">
        <f>IFERROR(IF(Z185="",0,Z185),"0")+IFERROR(IF(Z186="",0,Z186),"0")</f>
        <v>0</v>
      </c>
      <c r="AA187" s="784"/>
      <c r="AB187" s="784"/>
      <c r="AC187" s="784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09"/>
      <c r="P188" s="799" t="s">
        <v>71</v>
      </c>
      <c r="Q188" s="800"/>
      <c r="R188" s="800"/>
      <c r="S188" s="800"/>
      <c r="T188" s="800"/>
      <c r="U188" s="800"/>
      <c r="V188" s="801"/>
      <c r="W188" s="37" t="s">
        <v>69</v>
      </c>
      <c r="X188" s="783">
        <f>IFERROR(SUM(X185:X186),"0")</f>
        <v>0</v>
      </c>
      <c r="Y188" s="783">
        <f>IFERROR(SUM(Y185:Y186),"0")</f>
        <v>0</v>
      </c>
      <c r="Z188" s="37"/>
      <c r="AA188" s="784"/>
      <c r="AB188" s="784"/>
      <c r="AC188" s="784"/>
    </row>
    <row r="189" spans="1:68" ht="27.75" customHeight="1" x14ac:dyDescent="0.2">
      <c r="A189" s="885" t="s">
        <v>337</v>
      </c>
      <c r="B189" s="886"/>
      <c r="C189" s="886"/>
      <c r="D189" s="886"/>
      <c r="E189" s="886"/>
      <c r="F189" s="886"/>
      <c r="G189" s="886"/>
      <c r="H189" s="886"/>
      <c r="I189" s="886"/>
      <c r="J189" s="886"/>
      <c r="K189" s="886"/>
      <c r="L189" s="886"/>
      <c r="M189" s="886"/>
      <c r="N189" s="886"/>
      <c r="O189" s="886"/>
      <c r="P189" s="886"/>
      <c r="Q189" s="886"/>
      <c r="R189" s="886"/>
      <c r="S189" s="886"/>
      <c r="T189" s="886"/>
      <c r="U189" s="886"/>
      <c r="V189" s="886"/>
      <c r="W189" s="886"/>
      <c r="X189" s="886"/>
      <c r="Y189" s="886"/>
      <c r="Z189" s="886"/>
      <c r="AA189" s="48"/>
      <c r="AB189" s="48"/>
      <c r="AC189" s="48"/>
    </row>
    <row r="190" spans="1:68" ht="16.5" customHeight="1" x14ac:dyDescent="0.25">
      <c r="A190" s="872" t="s">
        <v>338</v>
      </c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797"/>
      <c r="P190" s="797"/>
      <c r="Q190" s="797"/>
      <c r="R190" s="797"/>
      <c r="S190" s="797"/>
      <c r="T190" s="797"/>
      <c r="U190" s="797"/>
      <c r="V190" s="797"/>
      <c r="W190" s="797"/>
      <c r="X190" s="797"/>
      <c r="Y190" s="797"/>
      <c r="Z190" s="797"/>
      <c r="AA190" s="776"/>
      <c r="AB190" s="776"/>
      <c r="AC190" s="776"/>
    </row>
    <row r="191" spans="1:68" ht="14.25" customHeight="1" x14ac:dyDescent="0.25">
      <c r="A191" s="796" t="s">
        <v>173</v>
      </c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797"/>
      <c r="P191" s="797"/>
      <c r="Q191" s="797"/>
      <c r="R191" s="797"/>
      <c r="S191" s="797"/>
      <c r="T191" s="797"/>
      <c r="U191" s="797"/>
      <c r="V191" s="797"/>
      <c r="W191" s="797"/>
      <c r="X191" s="797"/>
      <c r="Y191" s="797"/>
      <c r="Z191" s="797"/>
      <c r="AA191" s="777"/>
      <c r="AB191" s="777"/>
      <c r="AC191" s="777"/>
    </row>
    <row r="192" spans="1:68" ht="27" customHeight="1" x14ac:dyDescent="0.25">
      <c r="A192" s="54" t="s">
        <v>339</v>
      </c>
      <c r="B192" s="54" t="s">
        <v>340</v>
      </c>
      <c r="C192" s="31">
        <v>4301020323</v>
      </c>
      <c r="D192" s="788">
        <v>4680115886223</v>
      </c>
      <c r="E192" s="789"/>
      <c r="F192" s="780">
        <v>0.33</v>
      </c>
      <c r="G192" s="32">
        <v>6</v>
      </c>
      <c r="H192" s="780">
        <v>1.98</v>
      </c>
      <c r="I192" s="780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2" s="786"/>
      <c r="R192" s="786"/>
      <c r="S192" s="786"/>
      <c r="T192" s="787"/>
      <c r="U192" s="34"/>
      <c r="V192" s="34"/>
      <c r="W192" s="35" t="s">
        <v>69</v>
      </c>
      <c r="X192" s="781">
        <v>6.6000000000000014</v>
      </c>
      <c r="Y192" s="782">
        <f>IFERROR(IF(X192="",0,CEILING((X192/$H192),1)*$H192),"")</f>
        <v>7.92</v>
      </c>
      <c r="Z192" s="36">
        <f>IFERROR(IF(Y192=0,"",ROUNDUP(Y192/H192,0)*0.00502),"")</f>
        <v>2.0080000000000001E-2</v>
      </c>
      <c r="AA192" s="56"/>
      <c r="AB192" s="57"/>
      <c r="AC192" s="253" t="s">
        <v>341</v>
      </c>
      <c r="AG192" s="64"/>
      <c r="AJ192" s="68"/>
      <c r="AK192" s="68">
        <v>0</v>
      </c>
      <c r="BB192" s="254" t="s">
        <v>1</v>
      </c>
      <c r="BM192" s="64">
        <f>IFERROR(X192*I192/H192,"0")</f>
        <v>6.9333333333333353</v>
      </c>
      <c r="BN192" s="64">
        <f>IFERROR(Y192*I192/H192,"0")</f>
        <v>8.32</v>
      </c>
      <c r="BO192" s="64">
        <f>IFERROR(1/J192*(X192/H192),"0")</f>
        <v>1.4245014245014249E-2</v>
      </c>
      <c r="BP192" s="64">
        <f>IFERROR(1/J192*(Y192/H192),"0")</f>
        <v>1.7094017094017096E-2</v>
      </c>
    </row>
    <row r="193" spans="1:68" x14ac:dyDescent="0.2">
      <c r="A193" s="808"/>
      <c r="B193" s="797"/>
      <c r="C193" s="797"/>
      <c r="D193" s="797"/>
      <c r="E193" s="797"/>
      <c r="F193" s="797"/>
      <c r="G193" s="797"/>
      <c r="H193" s="797"/>
      <c r="I193" s="797"/>
      <c r="J193" s="797"/>
      <c r="K193" s="797"/>
      <c r="L193" s="797"/>
      <c r="M193" s="797"/>
      <c r="N193" s="797"/>
      <c r="O193" s="809"/>
      <c r="P193" s="799" t="s">
        <v>71</v>
      </c>
      <c r="Q193" s="800"/>
      <c r="R193" s="800"/>
      <c r="S193" s="800"/>
      <c r="T193" s="800"/>
      <c r="U193" s="800"/>
      <c r="V193" s="801"/>
      <c r="W193" s="37" t="s">
        <v>72</v>
      </c>
      <c r="X193" s="783">
        <f>IFERROR(X192/H192,"0")</f>
        <v>3.3333333333333339</v>
      </c>
      <c r="Y193" s="783">
        <f>IFERROR(Y192/H192,"0")</f>
        <v>4</v>
      </c>
      <c r="Z193" s="783">
        <f>IFERROR(IF(Z192="",0,Z192),"0")</f>
        <v>2.0080000000000001E-2</v>
      </c>
      <c r="AA193" s="784"/>
      <c r="AB193" s="784"/>
      <c r="AC193" s="784"/>
    </row>
    <row r="194" spans="1:68" x14ac:dyDescent="0.2">
      <c r="A194" s="797"/>
      <c r="B194" s="797"/>
      <c r="C194" s="797"/>
      <c r="D194" s="797"/>
      <c r="E194" s="797"/>
      <c r="F194" s="797"/>
      <c r="G194" s="797"/>
      <c r="H194" s="797"/>
      <c r="I194" s="797"/>
      <c r="J194" s="797"/>
      <c r="K194" s="797"/>
      <c r="L194" s="797"/>
      <c r="M194" s="797"/>
      <c r="N194" s="797"/>
      <c r="O194" s="809"/>
      <c r="P194" s="799" t="s">
        <v>71</v>
      </c>
      <c r="Q194" s="800"/>
      <c r="R194" s="800"/>
      <c r="S194" s="800"/>
      <c r="T194" s="800"/>
      <c r="U194" s="800"/>
      <c r="V194" s="801"/>
      <c r="W194" s="37" t="s">
        <v>69</v>
      </c>
      <c r="X194" s="783">
        <f>IFERROR(SUM(X192:X192),"0")</f>
        <v>6.6000000000000014</v>
      </c>
      <c r="Y194" s="783">
        <f>IFERROR(SUM(Y192:Y192),"0")</f>
        <v>7.92</v>
      </c>
      <c r="Z194" s="37"/>
      <c r="AA194" s="784"/>
      <c r="AB194" s="784"/>
      <c r="AC194" s="784"/>
    </row>
    <row r="195" spans="1:68" ht="14.25" customHeight="1" x14ac:dyDescent="0.25">
      <c r="A195" s="796" t="s">
        <v>64</v>
      </c>
      <c r="B195" s="797"/>
      <c r="C195" s="797"/>
      <c r="D195" s="797"/>
      <c r="E195" s="797"/>
      <c r="F195" s="797"/>
      <c r="G195" s="797"/>
      <c r="H195" s="797"/>
      <c r="I195" s="797"/>
      <c r="J195" s="797"/>
      <c r="K195" s="797"/>
      <c r="L195" s="797"/>
      <c r="M195" s="797"/>
      <c r="N195" s="797"/>
      <c r="O195" s="797"/>
      <c r="P195" s="797"/>
      <c r="Q195" s="797"/>
      <c r="R195" s="797"/>
      <c r="S195" s="797"/>
      <c r="T195" s="797"/>
      <c r="U195" s="797"/>
      <c r="V195" s="797"/>
      <c r="W195" s="797"/>
      <c r="X195" s="797"/>
      <c r="Y195" s="797"/>
      <c r="Z195" s="797"/>
      <c r="AA195" s="777"/>
      <c r="AB195" s="777"/>
      <c r="AC195" s="777"/>
    </row>
    <row r="196" spans="1:68" ht="27" customHeight="1" x14ac:dyDescent="0.25">
      <c r="A196" s="54" t="s">
        <v>342</v>
      </c>
      <c r="B196" s="54" t="s">
        <v>343</v>
      </c>
      <c r="C196" s="31">
        <v>4301031191</v>
      </c>
      <c r="D196" s="788">
        <v>4680115880993</v>
      </c>
      <c r="E196" s="789"/>
      <c r="F196" s="780">
        <v>0.7</v>
      </c>
      <c r="G196" s="32">
        <v>6</v>
      </c>
      <c r="H196" s="780">
        <v>4.2</v>
      </c>
      <c r="I196" s="78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6"/>
      <c r="R196" s="786"/>
      <c r="S196" s="786"/>
      <c r="T196" s="787"/>
      <c r="U196" s="34"/>
      <c r="V196" s="34"/>
      <c r="W196" s="35" t="s">
        <v>69</v>
      </c>
      <c r="X196" s="781">
        <v>30</v>
      </c>
      <c r="Y196" s="782">
        <f t="shared" ref="Y196:Y203" si="36">IFERROR(IF(X196="",0,CEILING((X196/$H196),1)*$H196),"")</f>
        <v>33.6</v>
      </c>
      <c r="Z196" s="36">
        <f>IFERROR(IF(Y196=0,"",ROUNDUP(Y196/H196,0)*0.00753),"")</f>
        <v>6.0240000000000002E-2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31.857142857142858</v>
      </c>
      <c r="BN196" s="64">
        <f t="shared" ref="BN196:BN203" si="38">IFERROR(Y196*I196/H196,"0")</f>
        <v>35.68</v>
      </c>
      <c r="BO196" s="64">
        <f t="shared" ref="BO196:BO203" si="39">IFERROR(1/J196*(X196/H196),"0")</f>
        <v>4.5787545787545784E-2</v>
      </c>
      <c r="BP196" s="64">
        <f t="shared" ref="BP196:BP203" si="40">IFERROR(1/J196*(Y196/H196),"0")</f>
        <v>5.128205128205128E-2</v>
      </c>
    </row>
    <row r="197" spans="1:68" ht="27" customHeight="1" x14ac:dyDescent="0.25">
      <c r="A197" s="54" t="s">
        <v>345</v>
      </c>
      <c r="B197" s="54" t="s">
        <v>346</v>
      </c>
      <c r="C197" s="31">
        <v>4301031204</v>
      </c>
      <c r="D197" s="788">
        <v>4680115881761</v>
      </c>
      <c r="E197" s="789"/>
      <c r="F197" s="780">
        <v>0.7</v>
      </c>
      <c r="G197" s="32">
        <v>6</v>
      </c>
      <c r="H197" s="780">
        <v>4.2</v>
      </c>
      <c r="I197" s="780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6"/>
      <c r="R197" s="786"/>
      <c r="S197" s="786"/>
      <c r="T197" s="787"/>
      <c r="U197" s="34"/>
      <c r="V197" s="34"/>
      <c r="W197" s="35" t="s">
        <v>69</v>
      </c>
      <c r="X197" s="781">
        <v>0</v>
      </c>
      <c r="Y197" s="782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4301031201</v>
      </c>
      <c r="D198" s="788">
        <v>4680115881563</v>
      </c>
      <c r="E198" s="789"/>
      <c r="F198" s="780">
        <v>0.7</v>
      </c>
      <c r="G198" s="32">
        <v>6</v>
      </c>
      <c r="H198" s="780">
        <v>4.2</v>
      </c>
      <c r="I198" s="780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6"/>
      <c r="R198" s="786"/>
      <c r="S198" s="786"/>
      <c r="T198" s="787"/>
      <c r="U198" s="34"/>
      <c r="V198" s="34"/>
      <c r="W198" s="35" t="s">
        <v>69</v>
      </c>
      <c r="X198" s="781">
        <v>20</v>
      </c>
      <c r="Y198" s="782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350</v>
      </c>
      <c r="AG198" s="64"/>
      <c r="AJ198" s="68"/>
      <c r="AK198" s="68">
        <v>0</v>
      </c>
      <c r="BB198" s="260" t="s">
        <v>1</v>
      </c>
      <c r="BM198" s="64">
        <f t="shared" si="37"/>
        <v>20.952380952380953</v>
      </c>
      <c r="BN198" s="64">
        <f t="shared" si="38"/>
        <v>22</v>
      </c>
      <c r="BO198" s="64">
        <f t="shared" si="39"/>
        <v>3.0525030525030524E-2</v>
      </c>
      <c r="BP198" s="64">
        <f t="shared" si="40"/>
        <v>3.2051282051282048E-2</v>
      </c>
    </row>
    <row r="199" spans="1:68" ht="27" customHeight="1" x14ac:dyDescent="0.25">
      <c r="A199" s="54" t="s">
        <v>351</v>
      </c>
      <c r="B199" s="54" t="s">
        <v>352</v>
      </c>
      <c r="C199" s="31">
        <v>4301031199</v>
      </c>
      <c r="D199" s="788">
        <v>4680115880986</v>
      </c>
      <c r="E199" s="789"/>
      <c r="F199" s="780">
        <v>0.35</v>
      </c>
      <c r="G199" s="32">
        <v>6</v>
      </c>
      <c r="H199" s="780">
        <v>2.1</v>
      </c>
      <c r="I199" s="78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6"/>
      <c r="R199" s="786"/>
      <c r="S199" s="786"/>
      <c r="T199" s="787"/>
      <c r="U199" s="34"/>
      <c r="V199" s="34"/>
      <c r="W199" s="35" t="s">
        <v>69</v>
      </c>
      <c r="X199" s="781">
        <v>35</v>
      </c>
      <c r="Y199" s="782">
        <f t="shared" si="36"/>
        <v>35.700000000000003</v>
      </c>
      <c r="Z199" s="36">
        <f>IFERROR(IF(Y199=0,"",ROUNDUP(Y199/H199,0)*0.00502),"")</f>
        <v>8.5339999999999999E-2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7"/>
        <v>37.166666666666664</v>
      </c>
      <c r="BN199" s="64">
        <f t="shared" si="38"/>
        <v>37.910000000000004</v>
      </c>
      <c r="BO199" s="64">
        <f t="shared" si="39"/>
        <v>7.1225071225071226E-2</v>
      </c>
      <c r="BP199" s="64">
        <f t="shared" si="40"/>
        <v>7.2649572649572655E-2</v>
      </c>
    </row>
    <row r="200" spans="1:68" ht="27" customHeight="1" x14ac:dyDescent="0.25">
      <c r="A200" s="54" t="s">
        <v>353</v>
      </c>
      <c r="B200" s="54" t="s">
        <v>354</v>
      </c>
      <c r="C200" s="31">
        <v>4301031205</v>
      </c>
      <c r="D200" s="788">
        <v>4680115881785</v>
      </c>
      <c r="E200" s="789"/>
      <c r="F200" s="780">
        <v>0.35</v>
      </c>
      <c r="G200" s="32">
        <v>6</v>
      </c>
      <c r="H200" s="780">
        <v>2.1</v>
      </c>
      <c r="I200" s="780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6"/>
      <c r="R200" s="786"/>
      <c r="S200" s="786"/>
      <c r="T200" s="787"/>
      <c r="U200" s="34"/>
      <c r="V200" s="34"/>
      <c r="W200" s="35" t="s">
        <v>69</v>
      </c>
      <c r="X200" s="781">
        <v>140</v>
      </c>
      <c r="Y200" s="782">
        <f t="shared" si="36"/>
        <v>140.70000000000002</v>
      </c>
      <c r="Z200" s="36">
        <f>IFERROR(IF(Y200=0,"",ROUNDUP(Y200/H200,0)*0.00502),"")</f>
        <v>0.33634000000000003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148.66666666666666</v>
      </c>
      <c r="BN200" s="64">
        <f t="shared" si="38"/>
        <v>149.41</v>
      </c>
      <c r="BO200" s="64">
        <f t="shared" si="39"/>
        <v>0.28490028490028491</v>
      </c>
      <c r="BP200" s="64">
        <f t="shared" si="40"/>
        <v>0.28632478632478636</v>
      </c>
    </row>
    <row r="201" spans="1:68" ht="27" customHeight="1" x14ac:dyDescent="0.25">
      <c r="A201" s="54" t="s">
        <v>355</v>
      </c>
      <c r="B201" s="54" t="s">
        <v>356</v>
      </c>
      <c r="C201" s="31">
        <v>4301031202</v>
      </c>
      <c r="D201" s="788">
        <v>4680115881679</v>
      </c>
      <c r="E201" s="789"/>
      <c r="F201" s="780">
        <v>0.35</v>
      </c>
      <c r="G201" s="32">
        <v>6</v>
      </c>
      <c r="H201" s="780">
        <v>2.1</v>
      </c>
      <c r="I201" s="780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6"/>
      <c r="R201" s="786"/>
      <c r="S201" s="786"/>
      <c r="T201" s="787"/>
      <c r="U201" s="34"/>
      <c r="V201" s="34"/>
      <c r="W201" s="35" t="s">
        <v>69</v>
      </c>
      <c r="X201" s="781">
        <v>175</v>
      </c>
      <c r="Y201" s="782">
        <f t="shared" si="36"/>
        <v>176.4</v>
      </c>
      <c r="Z201" s="36">
        <f>IFERROR(IF(Y201=0,"",ROUNDUP(Y201/H201,0)*0.00502),"")</f>
        <v>0.42168</v>
      </c>
      <c r="AA201" s="56"/>
      <c r="AB201" s="57"/>
      <c r="AC201" s="265" t="s">
        <v>350</v>
      </c>
      <c r="AG201" s="64"/>
      <c r="AJ201" s="68"/>
      <c r="AK201" s="68">
        <v>0</v>
      </c>
      <c r="BB201" s="266" t="s">
        <v>1</v>
      </c>
      <c r="BM201" s="64">
        <f t="shared" si="37"/>
        <v>183.33333333333334</v>
      </c>
      <c r="BN201" s="64">
        <f t="shared" si="38"/>
        <v>184.8</v>
      </c>
      <c r="BO201" s="64">
        <f t="shared" si="39"/>
        <v>0.35612535612535612</v>
      </c>
      <c r="BP201" s="64">
        <f t="shared" si="40"/>
        <v>0.35897435897435903</v>
      </c>
    </row>
    <row r="202" spans="1:68" ht="27" customHeight="1" x14ac:dyDescent="0.25">
      <c r="A202" s="54" t="s">
        <v>357</v>
      </c>
      <c r="B202" s="54" t="s">
        <v>358</v>
      </c>
      <c r="C202" s="31">
        <v>4301031158</v>
      </c>
      <c r="D202" s="788">
        <v>4680115880191</v>
      </c>
      <c r="E202" s="789"/>
      <c r="F202" s="780">
        <v>0.4</v>
      </c>
      <c r="G202" s="32">
        <v>6</v>
      </c>
      <c r="H202" s="780">
        <v>2.4</v>
      </c>
      <c r="I202" s="780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6"/>
      <c r="R202" s="786"/>
      <c r="S202" s="786"/>
      <c r="T202" s="787"/>
      <c r="U202" s="34"/>
      <c r="V202" s="34"/>
      <c r="W202" s="35" t="s">
        <v>69</v>
      </c>
      <c r="X202" s="781">
        <v>0</v>
      </c>
      <c r="Y202" s="782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350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359</v>
      </c>
      <c r="B203" s="54" t="s">
        <v>360</v>
      </c>
      <c r="C203" s="31">
        <v>4301031245</v>
      </c>
      <c r="D203" s="788">
        <v>4680115883963</v>
      </c>
      <c r="E203" s="789"/>
      <c r="F203" s="780">
        <v>0.28000000000000003</v>
      </c>
      <c r="G203" s="32">
        <v>6</v>
      </c>
      <c r="H203" s="780">
        <v>1.68</v>
      </c>
      <c r="I203" s="780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6"/>
      <c r="R203" s="786"/>
      <c r="S203" s="786"/>
      <c r="T203" s="787"/>
      <c r="U203" s="34"/>
      <c r="V203" s="34"/>
      <c r="W203" s="35" t="s">
        <v>69</v>
      </c>
      <c r="X203" s="781">
        <v>0</v>
      </c>
      <c r="Y203" s="782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361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8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09"/>
      <c r="P204" s="799" t="s">
        <v>71</v>
      </c>
      <c r="Q204" s="800"/>
      <c r="R204" s="800"/>
      <c r="S204" s="800"/>
      <c r="T204" s="800"/>
      <c r="U204" s="800"/>
      <c r="V204" s="801"/>
      <c r="W204" s="37" t="s">
        <v>72</v>
      </c>
      <c r="X204" s="783">
        <f>IFERROR(X196/H196,"0")+IFERROR(X197/H197,"0")+IFERROR(X198/H198,"0")+IFERROR(X199/H199,"0")+IFERROR(X200/H200,"0")+IFERROR(X201/H201,"0")+IFERROR(X202/H202,"0")+IFERROR(X203/H203,"0")</f>
        <v>178.57142857142856</v>
      </c>
      <c r="Y204" s="783">
        <f>IFERROR(Y196/H196,"0")+IFERROR(Y197/H197,"0")+IFERROR(Y198/H198,"0")+IFERROR(Y199/H199,"0")+IFERROR(Y200/H200,"0")+IFERROR(Y201/H201,"0")+IFERROR(Y202/H202,"0")+IFERROR(Y203/H203,"0")</f>
        <v>181</v>
      </c>
      <c r="Z204" s="78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0.94125000000000014</v>
      </c>
      <c r="AA204" s="784"/>
      <c r="AB204" s="784"/>
      <c r="AC204" s="784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09"/>
      <c r="P205" s="799" t="s">
        <v>71</v>
      </c>
      <c r="Q205" s="800"/>
      <c r="R205" s="800"/>
      <c r="S205" s="800"/>
      <c r="T205" s="800"/>
      <c r="U205" s="800"/>
      <c r="V205" s="801"/>
      <c r="W205" s="37" t="s">
        <v>69</v>
      </c>
      <c r="X205" s="783">
        <f>IFERROR(SUM(X196:X203),"0")</f>
        <v>400</v>
      </c>
      <c r="Y205" s="783">
        <f>IFERROR(SUM(Y196:Y203),"0")</f>
        <v>407.40000000000003</v>
      </c>
      <c r="Z205" s="37"/>
      <c r="AA205" s="784"/>
      <c r="AB205" s="784"/>
      <c r="AC205" s="784"/>
    </row>
    <row r="206" spans="1:68" ht="16.5" customHeight="1" x14ac:dyDescent="0.25">
      <c r="A206" s="872" t="s">
        <v>362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6"/>
      <c r="AB206" s="776"/>
      <c r="AC206" s="776"/>
    </row>
    <row r="207" spans="1:68" ht="14.25" customHeight="1" x14ac:dyDescent="0.25">
      <c r="A207" s="796" t="s">
        <v>118</v>
      </c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797"/>
      <c r="P207" s="797"/>
      <c r="Q207" s="797"/>
      <c r="R207" s="797"/>
      <c r="S207" s="797"/>
      <c r="T207" s="797"/>
      <c r="U207" s="797"/>
      <c r="V207" s="797"/>
      <c r="W207" s="797"/>
      <c r="X207" s="797"/>
      <c r="Y207" s="797"/>
      <c r="Z207" s="797"/>
      <c r="AA207" s="777"/>
      <c r="AB207" s="777"/>
      <c r="AC207" s="777"/>
    </row>
    <row r="208" spans="1:68" ht="16.5" customHeight="1" x14ac:dyDescent="0.25">
      <c r="A208" s="54" t="s">
        <v>363</v>
      </c>
      <c r="B208" s="54" t="s">
        <v>364</v>
      </c>
      <c r="C208" s="31">
        <v>4301011450</v>
      </c>
      <c r="D208" s="788">
        <v>4680115881402</v>
      </c>
      <c r="E208" s="789"/>
      <c r="F208" s="780">
        <v>1.35</v>
      </c>
      <c r="G208" s="32">
        <v>8</v>
      </c>
      <c r="H208" s="780">
        <v>10.8</v>
      </c>
      <c r="I208" s="780">
        <v>11.28</v>
      </c>
      <c r="J208" s="32">
        <v>56</v>
      </c>
      <c r="K208" s="32" t="s">
        <v>121</v>
      </c>
      <c r="L208" s="32"/>
      <c r="M208" s="33" t="s">
        <v>122</v>
      </c>
      <c r="N208" s="33"/>
      <c r="O208" s="32">
        <v>55</v>
      </c>
      <c r="P208" s="9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6"/>
      <c r="R208" s="786"/>
      <c r="S208" s="786"/>
      <c r="T208" s="787"/>
      <c r="U208" s="34"/>
      <c r="V208" s="34"/>
      <c r="W208" s="35" t="s">
        <v>69</v>
      </c>
      <c r="X208" s="781">
        <v>0</v>
      </c>
      <c r="Y208" s="782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365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366</v>
      </c>
      <c r="B209" s="54" t="s">
        <v>367</v>
      </c>
      <c r="C209" s="31">
        <v>4301011767</v>
      </c>
      <c r="D209" s="788">
        <v>4680115881396</v>
      </c>
      <c r="E209" s="789"/>
      <c r="F209" s="780">
        <v>0.45</v>
      </c>
      <c r="G209" s="32">
        <v>6</v>
      </c>
      <c r="H209" s="780">
        <v>2.7</v>
      </c>
      <c r="I209" s="780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6"/>
      <c r="R209" s="786"/>
      <c r="S209" s="786"/>
      <c r="T209" s="787"/>
      <c r="U209" s="34"/>
      <c r="V209" s="34"/>
      <c r="W209" s="35" t="s">
        <v>69</v>
      </c>
      <c r="X209" s="781">
        <v>0</v>
      </c>
      <c r="Y209" s="782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368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8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09"/>
      <c r="P210" s="799" t="s">
        <v>71</v>
      </c>
      <c r="Q210" s="800"/>
      <c r="R210" s="800"/>
      <c r="S210" s="800"/>
      <c r="T210" s="800"/>
      <c r="U210" s="800"/>
      <c r="V210" s="801"/>
      <c r="W210" s="37" t="s">
        <v>72</v>
      </c>
      <c r="X210" s="783">
        <f>IFERROR(X208/H208,"0")+IFERROR(X209/H209,"0")</f>
        <v>0</v>
      </c>
      <c r="Y210" s="783">
        <f>IFERROR(Y208/H208,"0")+IFERROR(Y209/H209,"0")</f>
        <v>0</v>
      </c>
      <c r="Z210" s="783">
        <f>IFERROR(IF(Z208="",0,Z208),"0")+IFERROR(IF(Z209="",0,Z209),"0")</f>
        <v>0</v>
      </c>
      <c r="AA210" s="784"/>
      <c r="AB210" s="784"/>
      <c r="AC210" s="784"/>
    </row>
    <row r="211" spans="1:68" x14ac:dyDescent="0.2">
      <c r="A211" s="797"/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809"/>
      <c r="P211" s="799" t="s">
        <v>71</v>
      </c>
      <c r="Q211" s="800"/>
      <c r="R211" s="800"/>
      <c r="S211" s="800"/>
      <c r="T211" s="800"/>
      <c r="U211" s="800"/>
      <c r="V211" s="801"/>
      <c r="W211" s="37" t="s">
        <v>69</v>
      </c>
      <c r="X211" s="783">
        <f>IFERROR(SUM(X208:X209),"0")</f>
        <v>0</v>
      </c>
      <c r="Y211" s="783">
        <f>IFERROR(SUM(Y208:Y209),"0")</f>
        <v>0</v>
      </c>
      <c r="Z211" s="37"/>
      <c r="AA211" s="784"/>
      <c r="AB211" s="784"/>
      <c r="AC211" s="784"/>
    </row>
    <row r="212" spans="1:68" ht="14.25" customHeight="1" x14ac:dyDescent="0.25">
      <c r="A212" s="796" t="s">
        <v>173</v>
      </c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797"/>
      <c r="P212" s="797"/>
      <c r="Q212" s="797"/>
      <c r="R212" s="797"/>
      <c r="S212" s="797"/>
      <c r="T212" s="797"/>
      <c r="U212" s="797"/>
      <c r="V212" s="797"/>
      <c r="W212" s="797"/>
      <c r="X212" s="797"/>
      <c r="Y212" s="797"/>
      <c r="Z212" s="797"/>
      <c r="AA212" s="777"/>
      <c r="AB212" s="777"/>
      <c r="AC212" s="777"/>
    </row>
    <row r="213" spans="1:68" ht="16.5" customHeight="1" x14ac:dyDescent="0.25">
      <c r="A213" s="54" t="s">
        <v>369</v>
      </c>
      <c r="B213" s="54" t="s">
        <v>370</v>
      </c>
      <c r="C213" s="31">
        <v>4301020262</v>
      </c>
      <c r="D213" s="788">
        <v>4680115882935</v>
      </c>
      <c r="E213" s="789"/>
      <c r="F213" s="780">
        <v>1.35</v>
      </c>
      <c r="G213" s="32">
        <v>8</v>
      </c>
      <c r="H213" s="780">
        <v>10.8</v>
      </c>
      <c r="I213" s="780">
        <v>11.28</v>
      </c>
      <c r="J213" s="32">
        <v>56</v>
      </c>
      <c r="K213" s="32" t="s">
        <v>121</v>
      </c>
      <c r="L213" s="32"/>
      <c r="M213" s="33" t="s">
        <v>77</v>
      </c>
      <c r="N213" s="33"/>
      <c r="O213" s="32">
        <v>50</v>
      </c>
      <c r="P21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6"/>
      <c r="R213" s="786"/>
      <c r="S213" s="786"/>
      <c r="T213" s="787"/>
      <c r="U213" s="34"/>
      <c r="V213" s="34"/>
      <c r="W213" s="35" t="s">
        <v>69</v>
      </c>
      <c r="X213" s="781">
        <v>0</v>
      </c>
      <c r="Y213" s="782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371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372</v>
      </c>
      <c r="B214" s="54" t="s">
        <v>373</v>
      </c>
      <c r="C214" s="31">
        <v>4301020220</v>
      </c>
      <c r="D214" s="788">
        <v>4680115880764</v>
      </c>
      <c r="E214" s="789"/>
      <c r="F214" s="780">
        <v>0.35</v>
      </c>
      <c r="G214" s="32">
        <v>6</v>
      </c>
      <c r="H214" s="780">
        <v>2.1</v>
      </c>
      <c r="I214" s="780">
        <v>2.2799999999999998</v>
      </c>
      <c r="J214" s="32">
        <v>182</v>
      </c>
      <c r="K214" s="32" t="s">
        <v>184</v>
      </c>
      <c r="L214" s="32"/>
      <c r="M214" s="33" t="s">
        <v>122</v>
      </c>
      <c r="N214" s="33"/>
      <c r="O214" s="32">
        <v>50</v>
      </c>
      <c r="P214" s="11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6"/>
      <c r="R214" s="786"/>
      <c r="S214" s="786"/>
      <c r="T214" s="787"/>
      <c r="U214" s="34"/>
      <c r="V214" s="34"/>
      <c r="W214" s="35" t="s">
        <v>69</v>
      </c>
      <c r="X214" s="781">
        <v>0</v>
      </c>
      <c r="Y214" s="782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77" t="s">
        <v>371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8"/>
      <c r="B215" s="797"/>
      <c r="C215" s="797"/>
      <c r="D215" s="797"/>
      <c r="E215" s="797"/>
      <c r="F215" s="797"/>
      <c r="G215" s="797"/>
      <c r="H215" s="797"/>
      <c r="I215" s="797"/>
      <c r="J215" s="797"/>
      <c r="K215" s="797"/>
      <c r="L215" s="797"/>
      <c r="M215" s="797"/>
      <c r="N215" s="797"/>
      <c r="O215" s="809"/>
      <c r="P215" s="799" t="s">
        <v>71</v>
      </c>
      <c r="Q215" s="800"/>
      <c r="R215" s="800"/>
      <c r="S215" s="800"/>
      <c r="T215" s="800"/>
      <c r="U215" s="800"/>
      <c r="V215" s="801"/>
      <c r="W215" s="37" t="s">
        <v>72</v>
      </c>
      <c r="X215" s="783">
        <f>IFERROR(X213/H213,"0")+IFERROR(X214/H214,"0")</f>
        <v>0</v>
      </c>
      <c r="Y215" s="783">
        <f>IFERROR(Y213/H213,"0")+IFERROR(Y214/H214,"0")</f>
        <v>0</v>
      </c>
      <c r="Z215" s="783">
        <f>IFERROR(IF(Z213="",0,Z213),"0")+IFERROR(IF(Z214="",0,Z214),"0")</f>
        <v>0</v>
      </c>
      <c r="AA215" s="784"/>
      <c r="AB215" s="784"/>
      <c r="AC215" s="784"/>
    </row>
    <row r="216" spans="1:68" x14ac:dyDescent="0.2">
      <c r="A216" s="797"/>
      <c r="B216" s="797"/>
      <c r="C216" s="797"/>
      <c r="D216" s="797"/>
      <c r="E216" s="797"/>
      <c r="F216" s="797"/>
      <c r="G216" s="797"/>
      <c r="H216" s="797"/>
      <c r="I216" s="797"/>
      <c r="J216" s="797"/>
      <c r="K216" s="797"/>
      <c r="L216" s="797"/>
      <c r="M216" s="797"/>
      <c r="N216" s="797"/>
      <c r="O216" s="809"/>
      <c r="P216" s="799" t="s">
        <v>71</v>
      </c>
      <c r="Q216" s="800"/>
      <c r="R216" s="800"/>
      <c r="S216" s="800"/>
      <c r="T216" s="800"/>
      <c r="U216" s="800"/>
      <c r="V216" s="801"/>
      <c r="W216" s="37" t="s">
        <v>69</v>
      </c>
      <c r="X216" s="783">
        <f>IFERROR(SUM(X213:X214),"0")</f>
        <v>0</v>
      </c>
      <c r="Y216" s="783">
        <f>IFERROR(SUM(Y213:Y214),"0")</f>
        <v>0</v>
      </c>
      <c r="Z216" s="37"/>
      <c r="AA216" s="784"/>
      <c r="AB216" s="784"/>
      <c r="AC216" s="784"/>
    </row>
    <row r="217" spans="1:68" ht="14.25" customHeight="1" x14ac:dyDescent="0.25">
      <c r="A217" s="796" t="s">
        <v>64</v>
      </c>
      <c r="B217" s="797"/>
      <c r="C217" s="797"/>
      <c r="D217" s="797"/>
      <c r="E217" s="797"/>
      <c r="F217" s="797"/>
      <c r="G217" s="797"/>
      <c r="H217" s="797"/>
      <c r="I217" s="797"/>
      <c r="J217" s="797"/>
      <c r="K217" s="797"/>
      <c r="L217" s="797"/>
      <c r="M217" s="797"/>
      <c r="N217" s="797"/>
      <c r="O217" s="797"/>
      <c r="P217" s="797"/>
      <c r="Q217" s="797"/>
      <c r="R217" s="797"/>
      <c r="S217" s="797"/>
      <c r="T217" s="797"/>
      <c r="U217" s="797"/>
      <c r="V217" s="797"/>
      <c r="W217" s="797"/>
      <c r="X217" s="797"/>
      <c r="Y217" s="797"/>
      <c r="Z217" s="797"/>
      <c r="AA217" s="777"/>
      <c r="AB217" s="777"/>
      <c r="AC217" s="777"/>
    </row>
    <row r="218" spans="1:68" ht="27" customHeight="1" x14ac:dyDescent="0.25">
      <c r="A218" s="54" t="s">
        <v>374</v>
      </c>
      <c r="B218" s="54" t="s">
        <v>375</v>
      </c>
      <c r="C218" s="31">
        <v>4301031224</v>
      </c>
      <c r="D218" s="788">
        <v>4680115882683</v>
      </c>
      <c r="E218" s="789"/>
      <c r="F218" s="780">
        <v>0.9</v>
      </c>
      <c r="G218" s="32">
        <v>6</v>
      </c>
      <c r="H218" s="780">
        <v>5.4</v>
      </c>
      <c r="I218" s="78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6"/>
      <c r="R218" s="786"/>
      <c r="S218" s="786"/>
      <c r="T218" s="787"/>
      <c r="U218" s="34"/>
      <c r="V218" s="34"/>
      <c r="W218" s="35" t="s">
        <v>69</v>
      </c>
      <c r="X218" s="781">
        <v>150</v>
      </c>
      <c r="Y218" s="782">
        <f t="shared" ref="Y218:Y225" si="41">IFERROR(IF(X218="",0,CEILING((X218/$H218),1)*$H218),"")</f>
        <v>151.20000000000002</v>
      </c>
      <c r="Z218" s="36">
        <f>IFERROR(IF(Y218=0,"",ROUNDUP(Y218/H218,0)*0.00902),"")</f>
        <v>0.25256000000000001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155.83333333333331</v>
      </c>
      <c r="BN218" s="64">
        <f t="shared" ref="BN218:BN225" si="43">IFERROR(Y218*I218/H218,"0")</f>
        <v>157.08000000000001</v>
      </c>
      <c r="BO218" s="64">
        <f t="shared" ref="BO218:BO225" si="44">IFERROR(1/J218*(X218/H218),"0")</f>
        <v>0.21043771043771042</v>
      </c>
      <c r="BP218" s="64">
        <f t="shared" ref="BP218:BP225" si="45">IFERROR(1/J218*(Y218/H218),"0")</f>
        <v>0.21212121212121213</v>
      </c>
    </row>
    <row r="219" spans="1:68" ht="27" customHeight="1" x14ac:dyDescent="0.25">
      <c r="A219" s="54" t="s">
        <v>377</v>
      </c>
      <c r="B219" s="54" t="s">
        <v>378</v>
      </c>
      <c r="C219" s="31">
        <v>4301031230</v>
      </c>
      <c r="D219" s="788">
        <v>4680115882690</v>
      </c>
      <c r="E219" s="789"/>
      <c r="F219" s="780">
        <v>0.9</v>
      </c>
      <c r="G219" s="32">
        <v>6</v>
      </c>
      <c r="H219" s="780">
        <v>5.4</v>
      </c>
      <c r="I219" s="78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6"/>
      <c r="R219" s="786"/>
      <c r="S219" s="786"/>
      <c r="T219" s="787"/>
      <c r="U219" s="34"/>
      <c r="V219" s="34"/>
      <c r="W219" s="35" t="s">
        <v>69</v>
      </c>
      <c r="X219" s="781">
        <v>40</v>
      </c>
      <c r="Y219" s="782">
        <f t="shared" si="41"/>
        <v>43.2</v>
      </c>
      <c r="Z219" s="36">
        <f>IFERROR(IF(Y219=0,"",ROUNDUP(Y219/H219,0)*0.00902),"")</f>
        <v>7.2160000000000002E-2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42"/>
        <v>41.555555555555557</v>
      </c>
      <c r="BN219" s="64">
        <f t="shared" si="43"/>
        <v>44.88</v>
      </c>
      <c r="BO219" s="64">
        <f t="shared" si="44"/>
        <v>5.6116722783389444E-2</v>
      </c>
      <c r="BP219" s="64">
        <f t="shared" si="45"/>
        <v>6.0606060606060608E-2</v>
      </c>
    </row>
    <row r="220" spans="1:68" ht="27" customHeight="1" x14ac:dyDescent="0.25">
      <c r="A220" s="54" t="s">
        <v>380</v>
      </c>
      <c r="B220" s="54" t="s">
        <v>381</v>
      </c>
      <c r="C220" s="31">
        <v>4301031220</v>
      </c>
      <c r="D220" s="788">
        <v>4680115882669</v>
      </c>
      <c r="E220" s="789"/>
      <c r="F220" s="780">
        <v>0.9</v>
      </c>
      <c r="G220" s="32">
        <v>6</v>
      </c>
      <c r="H220" s="780">
        <v>5.4</v>
      </c>
      <c r="I220" s="78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6"/>
      <c r="R220" s="786"/>
      <c r="S220" s="786"/>
      <c r="T220" s="787"/>
      <c r="U220" s="34"/>
      <c r="V220" s="34"/>
      <c r="W220" s="35" t="s">
        <v>69</v>
      </c>
      <c r="X220" s="781">
        <v>300</v>
      </c>
      <c r="Y220" s="782">
        <f t="shared" si="41"/>
        <v>302.40000000000003</v>
      </c>
      <c r="Z220" s="36">
        <f>IFERROR(IF(Y220=0,"",ROUNDUP(Y220/H220,0)*0.00902),"")</f>
        <v>0.50512000000000001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42"/>
        <v>311.66666666666663</v>
      </c>
      <c r="BN220" s="64">
        <f t="shared" si="43"/>
        <v>314.16000000000003</v>
      </c>
      <c r="BO220" s="64">
        <f t="shared" si="44"/>
        <v>0.42087542087542085</v>
      </c>
      <c r="BP220" s="64">
        <f t="shared" si="45"/>
        <v>0.42424242424242425</v>
      </c>
    </row>
    <row r="221" spans="1:68" ht="27" customHeight="1" x14ac:dyDescent="0.25">
      <c r="A221" s="54" t="s">
        <v>383</v>
      </c>
      <c r="B221" s="54" t="s">
        <v>384</v>
      </c>
      <c r="C221" s="31">
        <v>4301031221</v>
      </c>
      <c r="D221" s="788">
        <v>4680115882676</v>
      </c>
      <c r="E221" s="789"/>
      <c r="F221" s="780">
        <v>0.9</v>
      </c>
      <c r="G221" s="32">
        <v>6</v>
      </c>
      <c r="H221" s="780">
        <v>5.4</v>
      </c>
      <c r="I221" s="780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6"/>
      <c r="R221" s="786"/>
      <c r="S221" s="786"/>
      <c r="T221" s="787"/>
      <c r="U221" s="34"/>
      <c r="V221" s="34"/>
      <c r="W221" s="35" t="s">
        <v>69</v>
      </c>
      <c r="X221" s="781">
        <v>150</v>
      </c>
      <c r="Y221" s="782">
        <f t="shared" si="41"/>
        <v>151.20000000000002</v>
      </c>
      <c r="Z221" s="36">
        <f>IFERROR(IF(Y221=0,"",ROUNDUP(Y221/H221,0)*0.00902),"")</f>
        <v>0.25256000000000001</v>
      </c>
      <c r="AA221" s="56"/>
      <c r="AB221" s="57"/>
      <c r="AC221" s="285" t="s">
        <v>385</v>
      </c>
      <c r="AG221" s="64"/>
      <c r="AJ221" s="68"/>
      <c r="AK221" s="68">
        <v>0</v>
      </c>
      <c r="BB221" s="286" t="s">
        <v>1</v>
      </c>
      <c r="BM221" s="64">
        <f t="shared" si="42"/>
        <v>155.83333333333331</v>
      </c>
      <c r="BN221" s="64">
        <f t="shared" si="43"/>
        <v>157.08000000000001</v>
      </c>
      <c r="BO221" s="64">
        <f t="shared" si="44"/>
        <v>0.21043771043771042</v>
      </c>
      <c r="BP221" s="64">
        <f t="shared" si="45"/>
        <v>0.21212121212121213</v>
      </c>
    </row>
    <row r="222" spans="1:68" ht="27" customHeight="1" x14ac:dyDescent="0.25">
      <c r="A222" s="54" t="s">
        <v>386</v>
      </c>
      <c r="B222" s="54" t="s">
        <v>387</v>
      </c>
      <c r="C222" s="31">
        <v>4301031223</v>
      </c>
      <c r="D222" s="788">
        <v>4680115884014</v>
      </c>
      <c r="E222" s="789"/>
      <c r="F222" s="780">
        <v>0.3</v>
      </c>
      <c r="G222" s="32">
        <v>6</v>
      </c>
      <c r="H222" s="780">
        <v>1.8</v>
      </c>
      <c r="I222" s="780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6"/>
      <c r="R222" s="786"/>
      <c r="S222" s="786"/>
      <c r="T222" s="787"/>
      <c r="U222" s="34"/>
      <c r="V222" s="34"/>
      <c r="W222" s="35" t="s">
        <v>69</v>
      </c>
      <c r="X222" s="781">
        <v>60</v>
      </c>
      <c r="Y222" s="782">
        <f t="shared" si="41"/>
        <v>61.2</v>
      </c>
      <c r="Z222" s="36">
        <f>IFERROR(IF(Y222=0,"",ROUNDUP(Y222/H222,0)*0.00502),"")</f>
        <v>0.17068</v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42"/>
        <v>64.333333333333329</v>
      </c>
      <c r="BN222" s="64">
        <f t="shared" si="43"/>
        <v>65.62</v>
      </c>
      <c r="BO222" s="64">
        <f t="shared" si="44"/>
        <v>0.14245014245014248</v>
      </c>
      <c r="BP222" s="64">
        <f t="shared" si="45"/>
        <v>0.14529914529914531</v>
      </c>
    </row>
    <row r="223" spans="1:68" ht="27" customHeight="1" x14ac:dyDescent="0.25">
      <c r="A223" s="54" t="s">
        <v>388</v>
      </c>
      <c r="B223" s="54" t="s">
        <v>389</v>
      </c>
      <c r="C223" s="31">
        <v>4301031222</v>
      </c>
      <c r="D223" s="788">
        <v>4680115884007</v>
      </c>
      <c r="E223" s="789"/>
      <c r="F223" s="780">
        <v>0.3</v>
      </c>
      <c r="G223" s="32">
        <v>6</v>
      </c>
      <c r="H223" s="780">
        <v>1.8</v>
      </c>
      <c r="I223" s="78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6"/>
      <c r="R223" s="786"/>
      <c r="S223" s="786"/>
      <c r="T223" s="787"/>
      <c r="U223" s="34"/>
      <c r="V223" s="34"/>
      <c r="W223" s="35" t="s">
        <v>69</v>
      </c>
      <c r="X223" s="781">
        <v>33</v>
      </c>
      <c r="Y223" s="782">
        <f t="shared" si="41"/>
        <v>34.200000000000003</v>
      </c>
      <c r="Z223" s="36">
        <f>IFERROR(IF(Y223=0,"",ROUNDUP(Y223/H223,0)*0.00502),"")</f>
        <v>9.5380000000000006E-2</v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42"/>
        <v>34.833333333333329</v>
      </c>
      <c r="BN223" s="64">
        <f t="shared" si="43"/>
        <v>36.1</v>
      </c>
      <c r="BO223" s="64">
        <f t="shared" si="44"/>
        <v>7.8347578347578356E-2</v>
      </c>
      <c r="BP223" s="64">
        <f t="shared" si="45"/>
        <v>8.11965811965812E-2</v>
      </c>
    </row>
    <row r="224" spans="1:68" ht="27" customHeight="1" x14ac:dyDescent="0.25">
      <c r="A224" s="54" t="s">
        <v>390</v>
      </c>
      <c r="B224" s="54" t="s">
        <v>391</v>
      </c>
      <c r="C224" s="31">
        <v>4301031229</v>
      </c>
      <c r="D224" s="788">
        <v>4680115884038</v>
      </c>
      <c r="E224" s="789"/>
      <c r="F224" s="780">
        <v>0.3</v>
      </c>
      <c r="G224" s="32">
        <v>6</v>
      </c>
      <c r="H224" s="780">
        <v>1.8</v>
      </c>
      <c r="I224" s="78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6"/>
      <c r="R224" s="786"/>
      <c r="S224" s="786"/>
      <c r="T224" s="787"/>
      <c r="U224" s="34"/>
      <c r="V224" s="34"/>
      <c r="W224" s="35" t="s">
        <v>69</v>
      </c>
      <c r="X224" s="781">
        <v>45</v>
      </c>
      <c r="Y224" s="782">
        <f t="shared" si="41"/>
        <v>45</v>
      </c>
      <c r="Z224" s="36">
        <f>IFERROR(IF(Y224=0,"",ROUNDUP(Y224/H224,0)*0.00502),"")</f>
        <v>0.1255</v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2"/>
        <v>47.5</v>
      </c>
      <c r="BN224" s="64">
        <f t="shared" si="43"/>
        <v>47.5</v>
      </c>
      <c r="BO224" s="64">
        <f t="shared" si="44"/>
        <v>0.10683760683760685</v>
      </c>
      <c r="BP224" s="64">
        <f t="shared" si="45"/>
        <v>0.10683760683760685</v>
      </c>
    </row>
    <row r="225" spans="1:68" ht="27" customHeight="1" x14ac:dyDescent="0.25">
      <c r="A225" s="54" t="s">
        <v>392</v>
      </c>
      <c r="B225" s="54" t="s">
        <v>393</v>
      </c>
      <c r="C225" s="31">
        <v>4301031225</v>
      </c>
      <c r="D225" s="788">
        <v>4680115884021</v>
      </c>
      <c r="E225" s="789"/>
      <c r="F225" s="780">
        <v>0.3</v>
      </c>
      <c r="G225" s="32">
        <v>6</v>
      </c>
      <c r="H225" s="780">
        <v>1.8</v>
      </c>
      <c r="I225" s="780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6"/>
      <c r="R225" s="786"/>
      <c r="S225" s="786"/>
      <c r="T225" s="787"/>
      <c r="U225" s="34"/>
      <c r="V225" s="34"/>
      <c r="W225" s="35" t="s">
        <v>69</v>
      </c>
      <c r="X225" s="781">
        <v>30</v>
      </c>
      <c r="Y225" s="782">
        <f t="shared" si="41"/>
        <v>30.6</v>
      </c>
      <c r="Z225" s="36">
        <f>IFERROR(IF(Y225=0,"",ROUNDUP(Y225/H225,0)*0.00502),"")</f>
        <v>8.5339999999999999E-2</v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2"/>
        <v>31.666666666666664</v>
      </c>
      <c r="BN225" s="64">
        <f t="shared" si="43"/>
        <v>32.299999999999997</v>
      </c>
      <c r="BO225" s="64">
        <f t="shared" si="44"/>
        <v>7.122507122507124E-2</v>
      </c>
      <c r="BP225" s="64">
        <f t="shared" si="45"/>
        <v>7.2649572649572655E-2</v>
      </c>
    </row>
    <row r="226" spans="1:68" x14ac:dyDescent="0.2">
      <c r="A226" s="808"/>
      <c r="B226" s="797"/>
      <c r="C226" s="797"/>
      <c r="D226" s="797"/>
      <c r="E226" s="797"/>
      <c r="F226" s="797"/>
      <c r="G226" s="797"/>
      <c r="H226" s="797"/>
      <c r="I226" s="797"/>
      <c r="J226" s="797"/>
      <c r="K226" s="797"/>
      <c r="L226" s="797"/>
      <c r="M226" s="797"/>
      <c r="N226" s="797"/>
      <c r="O226" s="809"/>
      <c r="P226" s="799" t="s">
        <v>71</v>
      </c>
      <c r="Q226" s="800"/>
      <c r="R226" s="800"/>
      <c r="S226" s="800"/>
      <c r="T226" s="800"/>
      <c r="U226" s="800"/>
      <c r="V226" s="801"/>
      <c r="W226" s="37" t="s">
        <v>72</v>
      </c>
      <c r="X226" s="783">
        <f>IFERROR(X218/H218,"0")+IFERROR(X219/H219,"0")+IFERROR(X220/H220,"0")+IFERROR(X221/H221,"0")+IFERROR(X222/H222,"0")+IFERROR(X223/H223,"0")+IFERROR(X224/H224,"0")+IFERROR(X225/H225,"0")</f>
        <v>211.85185185185185</v>
      </c>
      <c r="Y226" s="783">
        <f>IFERROR(Y218/H218,"0")+IFERROR(Y219/H219,"0")+IFERROR(Y220/H220,"0")+IFERROR(Y221/H221,"0")+IFERROR(Y222/H222,"0")+IFERROR(Y223/H223,"0")+IFERROR(Y224/H224,"0")+IFERROR(Y225/H225,"0")</f>
        <v>215</v>
      </c>
      <c r="Z226" s="783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1.5592999999999999</v>
      </c>
      <c r="AA226" s="784"/>
      <c r="AB226" s="784"/>
      <c r="AC226" s="784"/>
    </row>
    <row r="227" spans="1:68" x14ac:dyDescent="0.2">
      <c r="A227" s="797"/>
      <c r="B227" s="797"/>
      <c r="C227" s="797"/>
      <c r="D227" s="797"/>
      <c r="E227" s="797"/>
      <c r="F227" s="797"/>
      <c r="G227" s="797"/>
      <c r="H227" s="797"/>
      <c r="I227" s="797"/>
      <c r="J227" s="797"/>
      <c r="K227" s="797"/>
      <c r="L227" s="797"/>
      <c r="M227" s="797"/>
      <c r="N227" s="797"/>
      <c r="O227" s="809"/>
      <c r="P227" s="799" t="s">
        <v>71</v>
      </c>
      <c r="Q227" s="800"/>
      <c r="R227" s="800"/>
      <c r="S227" s="800"/>
      <c r="T227" s="800"/>
      <c r="U227" s="800"/>
      <c r="V227" s="801"/>
      <c r="W227" s="37" t="s">
        <v>69</v>
      </c>
      <c r="X227" s="783">
        <f>IFERROR(SUM(X218:X225),"0")</f>
        <v>808</v>
      </c>
      <c r="Y227" s="783">
        <f>IFERROR(SUM(Y218:Y225),"0")</f>
        <v>819.00000000000023</v>
      </c>
      <c r="Z227" s="37"/>
      <c r="AA227" s="784"/>
      <c r="AB227" s="784"/>
      <c r="AC227" s="784"/>
    </row>
    <row r="228" spans="1:68" ht="14.25" customHeight="1" x14ac:dyDescent="0.25">
      <c r="A228" s="796" t="s">
        <v>73</v>
      </c>
      <c r="B228" s="797"/>
      <c r="C228" s="797"/>
      <c r="D228" s="797"/>
      <c r="E228" s="797"/>
      <c r="F228" s="797"/>
      <c r="G228" s="797"/>
      <c r="H228" s="797"/>
      <c r="I228" s="797"/>
      <c r="J228" s="797"/>
      <c r="K228" s="797"/>
      <c r="L228" s="797"/>
      <c r="M228" s="797"/>
      <c r="N228" s="797"/>
      <c r="O228" s="797"/>
      <c r="P228" s="797"/>
      <c r="Q228" s="797"/>
      <c r="R228" s="797"/>
      <c r="S228" s="797"/>
      <c r="T228" s="797"/>
      <c r="U228" s="797"/>
      <c r="V228" s="797"/>
      <c r="W228" s="797"/>
      <c r="X228" s="797"/>
      <c r="Y228" s="797"/>
      <c r="Z228" s="797"/>
      <c r="AA228" s="777"/>
      <c r="AB228" s="777"/>
      <c r="AC228" s="777"/>
    </row>
    <row r="229" spans="1:68" ht="37.5" customHeight="1" x14ac:dyDescent="0.25">
      <c r="A229" s="54" t="s">
        <v>394</v>
      </c>
      <c r="B229" s="54" t="s">
        <v>395</v>
      </c>
      <c r="C229" s="31">
        <v>4301051408</v>
      </c>
      <c r="D229" s="788">
        <v>4680115881594</v>
      </c>
      <c r="E229" s="789"/>
      <c r="F229" s="780">
        <v>1.35</v>
      </c>
      <c r="G229" s="32">
        <v>6</v>
      </c>
      <c r="H229" s="780">
        <v>8.1</v>
      </c>
      <c r="I229" s="780">
        <v>8.6639999999999997</v>
      </c>
      <c r="J229" s="32">
        <v>56</v>
      </c>
      <c r="K229" s="32" t="s">
        <v>121</v>
      </c>
      <c r="L229" s="32"/>
      <c r="M229" s="33" t="s">
        <v>77</v>
      </c>
      <c r="N229" s="33"/>
      <c r="O229" s="32">
        <v>40</v>
      </c>
      <c r="P229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6"/>
      <c r="R229" s="786"/>
      <c r="S229" s="786"/>
      <c r="T229" s="787"/>
      <c r="U229" s="34"/>
      <c r="V229" s="34"/>
      <c r="W229" s="35" t="s">
        <v>69</v>
      </c>
      <c r="X229" s="781">
        <v>0</v>
      </c>
      <c r="Y229" s="782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4301051754</v>
      </c>
      <c r="D230" s="788">
        <v>4680115880962</v>
      </c>
      <c r="E230" s="789"/>
      <c r="F230" s="780">
        <v>1.3</v>
      </c>
      <c r="G230" s="32">
        <v>6</v>
      </c>
      <c r="H230" s="780">
        <v>7.8</v>
      </c>
      <c r="I230" s="780">
        <v>8.3640000000000008</v>
      </c>
      <c r="J230" s="32">
        <v>56</v>
      </c>
      <c r="K230" s="32" t="s">
        <v>121</v>
      </c>
      <c r="L230" s="32"/>
      <c r="M230" s="33" t="s">
        <v>68</v>
      </c>
      <c r="N230" s="33"/>
      <c r="O230" s="32">
        <v>40</v>
      </c>
      <c r="P230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6"/>
      <c r="R230" s="786"/>
      <c r="S230" s="786"/>
      <c r="T230" s="787"/>
      <c r="U230" s="34"/>
      <c r="V230" s="34"/>
      <c r="W230" s="35" t="s">
        <v>69</v>
      </c>
      <c r="X230" s="781">
        <v>0</v>
      </c>
      <c r="Y230" s="782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400</v>
      </c>
      <c r="B231" s="54" t="s">
        <v>401</v>
      </c>
      <c r="C231" s="31">
        <v>4301051411</v>
      </c>
      <c r="D231" s="788">
        <v>4680115881617</v>
      </c>
      <c r="E231" s="789"/>
      <c r="F231" s="780">
        <v>1.35</v>
      </c>
      <c r="G231" s="32">
        <v>6</v>
      </c>
      <c r="H231" s="780">
        <v>8.1</v>
      </c>
      <c r="I231" s="780">
        <v>8.6460000000000008</v>
      </c>
      <c r="J231" s="32">
        <v>56</v>
      </c>
      <c r="K231" s="32" t="s">
        <v>121</v>
      </c>
      <c r="L231" s="32"/>
      <c r="M231" s="33" t="s">
        <v>77</v>
      </c>
      <c r="N231" s="33"/>
      <c r="O231" s="32">
        <v>40</v>
      </c>
      <c r="P231" s="79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1" s="786"/>
      <c r="R231" s="786"/>
      <c r="S231" s="786"/>
      <c r="T231" s="787"/>
      <c r="U231" s="34"/>
      <c r="V231" s="34"/>
      <c r="W231" s="35" t="s">
        <v>69</v>
      </c>
      <c r="X231" s="781">
        <v>0</v>
      </c>
      <c r="Y231" s="782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4301051632</v>
      </c>
      <c r="D232" s="788">
        <v>4680115880573</v>
      </c>
      <c r="E232" s="789"/>
      <c r="F232" s="780">
        <v>1.45</v>
      </c>
      <c r="G232" s="32">
        <v>6</v>
      </c>
      <c r="H232" s="780">
        <v>8.6999999999999993</v>
      </c>
      <c r="I232" s="780">
        <v>9.2639999999999993</v>
      </c>
      <c r="J232" s="32">
        <v>56</v>
      </c>
      <c r="K232" s="32" t="s">
        <v>121</v>
      </c>
      <c r="L232" s="32"/>
      <c r="M232" s="33" t="s">
        <v>68</v>
      </c>
      <c r="N232" s="33"/>
      <c r="O232" s="32">
        <v>45</v>
      </c>
      <c r="P232" s="10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6"/>
      <c r="R232" s="786"/>
      <c r="S232" s="786"/>
      <c r="T232" s="787"/>
      <c r="U232" s="34"/>
      <c r="V232" s="34"/>
      <c r="W232" s="35" t="s">
        <v>69</v>
      </c>
      <c r="X232" s="781">
        <v>150</v>
      </c>
      <c r="Y232" s="782">
        <f t="shared" si="46"/>
        <v>156.6</v>
      </c>
      <c r="Z232" s="36">
        <f>IFERROR(IF(Y232=0,"",ROUNDUP(Y232/H232,0)*0.02175),"")</f>
        <v>0.39149999999999996</v>
      </c>
      <c r="AA232" s="56"/>
      <c r="AB232" s="57"/>
      <c r="AC232" s="301" t="s">
        <v>405</v>
      </c>
      <c r="AG232" s="64"/>
      <c r="AJ232" s="68"/>
      <c r="AK232" s="68">
        <v>0</v>
      </c>
      <c r="BB232" s="302" t="s">
        <v>1</v>
      </c>
      <c r="BM232" s="64">
        <f t="shared" si="47"/>
        <v>159.72413793103448</v>
      </c>
      <c r="BN232" s="64">
        <f t="shared" si="48"/>
        <v>166.75200000000001</v>
      </c>
      <c r="BO232" s="64">
        <f t="shared" si="49"/>
        <v>0.30788177339901479</v>
      </c>
      <c r="BP232" s="64">
        <f t="shared" si="50"/>
        <v>0.3214285714285714</v>
      </c>
    </row>
    <row r="233" spans="1:68" ht="37.5" customHeight="1" x14ac:dyDescent="0.25">
      <c r="A233" s="54" t="s">
        <v>406</v>
      </c>
      <c r="B233" s="54" t="s">
        <v>407</v>
      </c>
      <c r="C233" s="31">
        <v>4301051407</v>
      </c>
      <c r="D233" s="788">
        <v>4680115882195</v>
      </c>
      <c r="E233" s="789"/>
      <c r="F233" s="780">
        <v>0.4</v>
      </c>
      <c r="G233" s="32">
        <v>6</v>
      </c>
      <c r="H233" s="780">
        <v>2.4</v>
      </c>
      <c r="I233" s="780">
        <v>2.67</v>
      </c>
      <c r="J233" s="32">
        <v>182</v>
      </c>
      <c r="K233" s="32" t="s">
        <v>184</v>
      </c>
      <c r="L233" s="32"/>
      <c r="M233" s="33" t="s">
        <v>77</v>
      </c>
      <c r="N233" s="33"/>
      <c r="O233" s="32">
        <v>40</v>
      </c>
      <c r="P233" s="10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6"/>
      <c r="R233" s="786"/>
      <c r="S233" s="786"/>
      <c r="T233" s="787"/>
      <c r="U233" s="34"/>
      <c r="V233" s="34"/>
      <c r="W233" s="35" t="s">
        <v>69</v>
      </c>
      <c r="X233" s="781">
        <v>360</v>
      </c>
      <c r="Y233" s="782">
        <f t="shared" si="46"/>
        <v>360</v>
      </c>
      <c r="Z233" s="36">
        <f>IFERROR(IF(Y233=0,"",ROUNDUP(Y233/H233,0)*0.00651),"")</f>
        <v>0.97650000000000003</v>
      </c>
      <c r="AA233" s="56"/>
      <c r="AB233" s="57"/>
      <c r="AC233" s="303" t="s">
        <v>396</v>
      </c>
      <c r="AG233" s="64"/>
      <c r="AJ233" s="68"/>
      <c r="AK233" s="68">
        <v>0</v>
      </c>
      <c r="BB233" s="304" t="s">
        <v>1</v>
      </c>
      <c r="BM233" s="64">
        <f t="shared" si="47"/>
        <v>400.5</v>
      </c>
      <c r="BN233" s="64">
        <f t="shared" si="48"/>
        <v>400.5</v>
      </c>
      <c r="BO233" s="64">
        <f t="shared" si="49"/>
        <v>0.82417582417582425</v>
      </c>
      <c r="BP233" s="64">
        <f t="shared" si="50"/>
        <v>0.82417582417582425</v>
      </c>
    </row>
    <row r="234" spans="1:68" ht="37.5" customHeight="1" x14ac:dyDescent="0.25">
      <c r="A234" s="54" t="s">
        <v>408</v>
      </c>
      <c r="B234" s="54" t="s">
        <v>409</v>
      </c>
      <c r="C234" s="31">
        <v>4301051752</v>
      </c>
      <c r="D234" s="788">
        <v>4680115882607</v>
      </c>
      <c r="E234" s="789"/>
      <c r="F234" s="780">
        <v>0.3</v>
      </c>
      <c r="G234" s="32">
        <v>6</v>
      </c>
      <c r="H234" s="780">
        <v>1.8</v>
      </c>
      <c r="I234" s="780">
        <v>2.052</v>
      </c>
      <c r="J234" s="32">
        <v>182</v>
      </c>
      <c r="K234" s="32" t="s">
        <v>184</v>
      </c>
      <c r="L234" s="32"/>
      <c r="M234" s="33" t="s">
        <v>168</v>
      </c>
      <c r="N234" s="33"/>
      <c r="O234" s="32">
        <v>45</v>
      </c>
      <c r="P234" s="84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6"/>
      <c r="R234" s="786"/>
      <c r="S234" s="786"/>
      <c r="T234" s="787"/>
      <c r="U234" s="34"/>
      <c r="V234" s="34"/>
      <c r="W234" s="35" t="s">
        <v>69</v>
      </c>
      <c r="X234" s="781">
        <v>0</v>
      </c>
      <c r="Y234" s="782">
        <f t="shared" si="46"/>
        <v>0</v>
      </c>
      <c r="Z234" s="36" t="str">
        <f>IFERROR(IF(Y234=0,"",ROUNDUP(Y234/H234,0)*0.00651),"")</f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411</v>
      </c>
      <c r="B235" s="54" t="s">
        <v>412</v>
      </c>
      <c r="C235" s="31">
        <v>4301051630</v>
      </c>
      <c r="D235" s="788">
        <v>4680115880092</v>
      </c>
      <c r="E235" s="789"/>
      <c r="F235" s="780">
        <v>0.4</v>
      </c>
      <c r="G235" s="32">
        <v>6</v>
      </c>
      <c r="H235" s="780">
        <v>2.4</v>
      </c>
      <c r="I235" s="78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4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6"/>
      <c r="R235" s="786"/>
      <c r="S235" s="786"/>
      <c r="T235" s="787"/>
      <c r="U235" s="34"/>
      <c r="V235" s="34"/>
      <c r="W235" s="35" t="s">
        <v>69</v>
      </c>
      <c r="X235" s="781">
        <v>400</v>
      </c>
      <c r="Y235" s="782">
        <f t="shared" si="46"/>
        <v>400.8</v>
      </c>
      <c r="Z235" s="36">
        <f>IFERROR(IF(Y235=0,"",ROUNDUP(Y235/H235,0)*0.00753),"")</f>
        <v>1.2575100000000001</v>
      </c>
      <c r="AA235" s="56"/>
      <c r="AB235" s="57"/>
      <c r="AC235" s="307" t="s">
        <v>413</v>
      </c>
      <c r="AG235" s="64"/>
      <c r="AJ235" s="68"/>
      <c r="AK235" s="68">
        <v>0</v>
      </c>
      <c r="BB235" s="308" t="s">
        <v>1</v>
      </c>
      <c r="BM235" s="64">
        <f t="shared" si="47"/>
        <v>445.33333333333331</v>
      </c>
      <c r="BN235" s="64">
        <f t="shared" si="48"/>
        <v>446.2240000000001</v>
      </c>
      <c r="BO235" s="64">
        <f t="shared" si="49"/>
        <v>1.0683760683760684</v>
      </c>
      <c r="BP235" s="64">
        <f t="shared" si="50"/>
        <v>1.0705128205128205</v>
      </c>
    </row>
    <row r="236" spans="1:68" ht="27" customHeight="1" x14ac:dyDescent="0.25">
      <c r="A236" s="54" t="s">
        <v>414</v>
      </c>
      <c r="B236" s="54" t="s">
        <v>415</v>
      </c>
      <c r="C236" s="31">
        <v>4301051631</v>
      </c>
      <c r="D236" s="788">
        <v>4680115880221</v>
      </c>
      <c r="E236" s="789"/>
      <c r="F236" s="780">
        <v>0.4</v>
      </c>
      <c r="G236" s="32">
        <v>6</v>
      </c>
      <c r="H236" s="780">
        <v>2.4</v>
      </c>
      <c r="I236" s="780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6"/>
      <c r="R236" s="786"/>
      <c r="S236" s="786"/>
      <c r="T236" s="787"/>
      <c r="U236" s="34"/>
      <c r="V236" s="34"/>
      <c r="W236" s="35" t="s">
        <v>69</v>
      </c>
      <c r="X236" s="781">
        <v>0</v>
      </c>
      <c r="Y236" s="782">
        <f t="shared" si="46"/>
        <v>0</v>
      </c>
      <c r="Z236" s="36" t="str">
        <f>IFERROR(IF(Y236=0,"",ROUNDUP(Y236/H236,0)*0.00753),"")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416</v>
      </c>
      <c r="B237" s="54" t="s">
        <v>417</v>
      </c>
      <c r="C237" s="31">
        <v>4301051749</v>
      </c>
      <c r="D237" s="788">
        <v>4680115882942</v>
      </c>
      <c r="E237" s="789"/>
      <c r="F237" s="780">
        <v>0.3</v>
      </c>
      <c r="G237" s="32">
        <v>6</v>
      </c>
      <c r="H237" s="780">
        <v>1.8</v>
      </c>
      <c r="I237" s="780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6"/>
      <c r="R237" s="786"/>
      <c r="S237" s="786"/>
      <c r="T237" s="787"/>
      <c r="U237" s="34"/>
      <c r="V237" s="34"/>
      <c r="W237" s="35" t="s">
        <v>69</v>
      </c>
      <c r="X237" s="781">
        <v>0</v>
      </c>
      <c r="Y237" s="782">
        <f t="shared" si="46"/>
        <v>0</v>
      </c>
      <c r="Z237" s="36" t="str">
        <f>IFERROR(IF(Y237=0,"",ROUNDUP(Y237/H237,0)*0.00753),"")</f>
        <v/>
      </c>
      <c r="AA237" s="56"/>
      <c r="AB237" s="57"/>
      <c r="AC237" s="311" t="s">
        <v>399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418</v>
      </c>
      <c r="B238" s="54" t="s">
        <v>419</v>
      </c>
      <c r="C238" s="31">
        <v>4301051753</v>
      </c>
      <c r="D238" s="788">
        <v>4680115880504</v>
      </c>
      <c r="E238" s="789"/>
      <c r="F238" s="780">
        <v>0.4</v>
      </c>
      <c r="G238" s="32">
        <v>6</v>
      </c>
      <c r="H238" s="780">
        <v>2.4</v>
      </c>
      <c r="I238" s="780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6"/>
      <c r="R238" s="786"/>
      <c r="S238" s="786"/>
      <c r="T238" s="787"/>
      <c r="U238" s="34"/>
      <c r="V238" s="34"/>
      <c r="W238" s="35" t="s">
        <v>69</v>
      </c>
      <c r="X238" s="781">
        <v>168</v>
      </c>
      <c r="Y238" s="782">
        <f t="shared" si="46"/>
        <v>168</v>
      </c>
      <c r="Z238" s="36">
        <f>IFERROR(IF(Y238=0,"",ROUNDUP(Y238/H238,0)*0.00753),"")</f>
        <v>0.52710000000000001</v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7"/>
        <v>187.04000000000002</v>
      </c>
      <c r="BN238" s="64">
        <f t="shared" si="48"/>
        <v>187.04000000000002</v>
      </c>
      <c r="BO238" s="64">
        <f t="shared" si="49"/>
        <v>0.44871794871794868</v>
      </c>
      <c r="BP238" s="64">
        <f t="shared" si="50"/>
        <v>0.44871794871794868</v>
      </c>
    </row>
    <row r="239" spans="1:68" ht="27" customHeight="1" x14ac:dyDescent="0.25">
      <c r="A239" s="54" t="s">
        <v>420</v>
      </c>
      <c r="B239" s="54" t="s">
        <v>421</v>
      </c>
      <c r="C239" s="31">
        <v>4301051410</v>
      </c>
      <c r="D239" s="788">
        <v>4680115882164</v>
      </c>
      <c r="E239" s="789"/>
      <c r="F239" s="780">
        <v>0.4</v>
      </c>
      <c r="G239" s="32">
        <v>6</v>
      </c>
      <c r="H239" s="780">
        <v>2.4</v>
      </c>
      <c r="I239" s="780">
        <v>2.6579999999999999</v>
      </c>
      <c r="J239" s="32">
        <v>182</v>
      </c>
      <c r="K239" s="32" t="s">
        <v>184</v>
      </c>
      <c r="L239" s="32"/>
      <c r="M239" s="33" t="s">
        <v>77</v>
      </c>
      <c r="N239" s="33"/>
      <c r="O239" s="32">
        <v>40</v>
      </c>
      <c r="P239" s="9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6"/>
      <c r="R239" s="786"/>
      <c r="S239" s="786"/>
      <c r="T239" s="787"/>
      <c r="U239" s="34"/>
      <c r="V239" s="34"/>
      <c r="W239" s="35" t="s">
        <v>69</v>
      </c>
      <c r="X239" s="781">
        <v>360</v>
      </c>
      <c r="Y239" s="782">
        <f t="shared" si="46"/>
        <v>360</v>
      </c>
      <c r="Z239" s="36">
        <f>IFERROR(IF(Y239=0,"",ROUNDUP(Y239/H239,0)*0.00651),"")</f>
        <v>0.97650000000000003</v>
      </c>
      <c r="AA239" s="56"/>
      <c r="AB239" s="57"/>
      <c r="AC239" s="315" t="s">
        <v>422</v>
      </c>
      <c r="AG239" s="64"/>
      <c r="AJ239" s="68"/>
      <c r="AK239" s="68">
        <v>0</v>
      </c>
      <c r="BB239" s="316" t="s">
        <v>1</v>
      </c>
      <c r="BM239" s="64">
        <f t="shared" si="47"/>
        <v>398.7</v>
      </c>
      <c r="BN239" s="64">
        <f t="shared" si="48"/>
        <v>398.7</v>
      </c>
      <c r="BO239" s="64">
        <f t="shared" si="49"/>
        <v>0.82417582417582425</v>
      </c>
      <c r="BP239" s="64">
        <f t="shared" si="50"/>
        <v>0.82417582417582425</v>
      </c>
    </row>
    <row r="240" spans="1:68" x14ac:dyDescent="0.2">
      <c r="A240" s="808"/>
      <c r="B240" s="797"/>
      <c r="C240" s="797"/>
      <c r="D240" s="797"/>
      <c r="E240" s="797"/>
      <c r="F240" s="797"/>
      <c r="G240" s="797"/>
      <c r="H240" s="797"/>
      <c r="I240" s="797"/>
      <c r="J240" s="797"/>
      <c r="K240" s="797"/>
      <c r="L240" s="797"/>
      <c r="M240" s="797"/>
      <c r="N240" s="797"/>
      <c r="O240" s="809"/>
      <c r="P240" s="799" t="s">
        <v>71</v>
      </c>
      <c r="Q240" s="800"/>
      <c r="R240" s="800"/>
      <c r="S240" s="800"/>
      <c r="T240" s="800"/>
      <c r="U240" s="800"/>
      <c r="V240" s="801"/>
      <c r="W240" s="37" t="s">
        <v>72</v>
      </c>
      <c r="X240" s="783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553.90804597701151</v>
      </c>
      <c r="Y240" s="783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555</v>
      </c>
      <c r="Z240" s="783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4.1291099999999998</v>
      </c>
      <c r="AA240" s="784"/>
      <c r="AB240" s="784"/>
      <c r="AC240" s="784"/>
    </row>
    <row r="241" spans="1:68" x14ac:dyDescent="0.2">
      <c r="A241" s="797"/>
      <c r="B241" s="797"/>
      <c r="C241" s="797"/>
      <c r="D241" s="797"/>
      <c r="E241" s="797"/>
      <c r="F241" s="797"/>
      <c r="G241" s="797"/>
      <c r="H241" s="797"/>
      <c r="I241" s="797"/>
      <c r="J241" s="797"/>
      <c r="K241" s="797"/>
      <c r="L241" s="797"/>
      <c r="M241" s="797"/>
      <c r="N241" s="797"/>
      <c r="O241" s="809"/>
      <c r="P241" s="799" t="s">
        <v>71</v>
      </c>
      <c r="Q241" s="800"/>
      <c r="R241" s="800"/>
      <c r="S241" s="800"/>
      <c r="T241" s="800"/>
      <c r="U241" s="800"/>
      <c r="V241" s="801"/>
      <c r="W241" s="37" t="s">
        <v>69</v>
      </c>
      <c r="X241" s="783">
        <f>IFERROR(SUM(X229:X239),"0")</f>
        <v>1438</v>
      </c>
      <c r="Y241" s="783">
        <f>IFERROR(SUM(Y229:Y239),"0")</f>
        <v>1445.4</v>
      </c>
      <c r="Z241" s="37"/>
      <c r="AA241" s="784"/>
      <c r="AB241" s="784"/>
      <c r="AC241" s="784"/>
    </row>
    <row r="242" spans="1:68" ht="14.25" customHeight="1" x14ac:dyDescent="0.25">
      <c r="A242" s="796" t="s">
        <v>215</v>
      </c>
      <c r="B242" s="797"/>
      <c r="C242" s="797"/>
      <c r="D242" s="797"/>
      <c r="E242" s="797"/>
      <c r="F242" s="797"/>
      <c r="G242" s="797"/>
      <c r="H242" s="797"/>
      <c r="I242" s="797"/>
      <c r="J242" s="797"/>
      <c r="K242" s="797"/>
      <c r="L242" s="797"/>
      <c r="M242" s="797"/>
      <c r="N242" s="797"/>
      <c r="O242" s="797"/>
      <c r="P242" s="797"/>
      <c r="Q242" s="797"/>
      <c r="R242" s="797"/>
      <c r="S242" s="797"/>
      <c r="T242" s="797"/>
      <c r="U242" s="797"/>
      <c r="V242" s="797"/>
      <c r="W242" s="797"/>
      <c r="X242" s="797"/>
      <c r="Y242" s="797"/>
      <c r="Z242" s="797"/>
      <c r="AA242" s="777"/>
      <c r="AB242" s="777"/>
      <c r="AC242" s="777"/>
    </row>
    <row r="243" spans="1:68" ht="16.5" customHeight="1" x14ac:dyDescent="0.25">
      <c r="A243" s="54" t="s">
        <v>423</v>
      </c>
      <c r="B243" s="54" t="s">
        <v>424</v>
      </c>
      <c r="C243" s="31">
        <v>4301060360</v>
      </c>
      <c r="D243" s="788">
        <v>4680115882874</v>
      </c>
      <c r="E243" s="789"/>
      <c r="F243" s="780">
        <v>0.8</v>
      </c>
      <c r="G243" s="32">
        <v>4</v>
      </c>
      <c r="H243" s="780">
        <v>3.2</v>
      </c>
      <c r="I243" s="780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20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6"/>
      <c r="R243" s="786"/>
      <c r="S243" s="786"/>
      <c r="T243" s="787"/>
      <c r="U243" s="34"/>
      <c r="V243" s="34"/>
      <c r="W243" s="35" t="s">
        <v>69</v>
      </c>
      <c r="X243" s="781">
        <v>0</v>
      </c>
      <c r="Y243" s="78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425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423</v>
      </c>
      <c r="B244" s="54" t="s">
        <v>426</v>
      </c>
      <c r="C244" s="31">
        <v>4301060404</v>
      </c>
      <c r="D244" s="788">
        <v>4680115882874</v>
      </c>
      <c r="E244" s="789"/>
      <c r="F244" s="780">
        <v>0.8</v>
      </c>
      <c r="G244" s="32">
        <v>4</v>
      </c>
      <c r="H244" s="780">
        <v>3.2</v>
      </c>
      <c r="I244" s="78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6"/>
      <c r="R244" s="786"/>
      <c r="S244" s="786"/>
      <c r="T244" s="787"/>
      <c r="U244" s="34"/>
      <c r="V244" s="34"/>
      <c r="W244" s="35" t="s">
        <v>69</v>
      </c>
      <c r="X244" s="781">
        <v>0</v>
      </c>
      <c r="Y244" s="78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427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428</v>
      </c>
      <c r="B245" s="54" t="s">
        <v>429</v>
      </c>
      <c r="C245" s="31">
        <v>4301060359</v>
      </c>
      <c r="D245" s="788">
        <v>4680115884434</v>
      </c>
      <c r="E245" s="789"/>
      <c r="F245" s="780">
        <v>0.8</v>
      </c>
      <c r="G245" s="32">
        <v>4</v>
      </c>
      <c r="H245" s="780">
        <v>3.2</v>
      </c>
      <c r="I245" s="780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6"/>
      <c r="R245" s="786"/>
      <c r="S245" s="786"/>
      <c r="T245" s="787"/>
      <c r="U245" s="34"/>
      <c r="V245" s="34"/>
      <c r="W245" s="35" t="s">
        <v>69</v>
      </c>
      <c r="X245" s="781">
        <v>0</v>
      </c>
      <c r="Y245" s="782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430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431</v>
      </c>
      <c r="B246" s="54" t="s">
        <v>432</v>
      </c>
      <c r="C246" s="31">
        <v>4301060375</v>
      </c>
      <c r="D246" s="788">
        <v>4680115880818</v>
      </c>
      <c r="E246" s="789"/>
      <c r="F246" s="780">
        <v>0.4</v>
      </c>
      <c r="G246" s="32">
        <v>6</v>
      </c>
      <c r="H246" s="780">
        <v>2.4</v>
      </c>
      <c r="I246" s="780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6"/>
      <c r="R246" s="786"/>
      <c r="S246" s="786"/>
      <c r="T246" s="787"/>
      <c r="U246" s="34"/>
      <c r="V246" s="34"/>
      <c r="W246" s="35" t="s">
        <v>69</v>
      </c>
      <c r="X246" s="781">
        <v>40</v>
      </c>
      <c r="Y246" s="782">
        <f>IFERROR(IF(X246="",0,CEILING((X246/$H246),1)*$H246),"")</f>
        <v>40.799999999999997</v>
      </c>
      <c r="Z246" s="36">
        <f>IFERROR(IF(Y246=0,"",ROUNDUP(Y246/H246,0)*0.00753),"")</f>
        <v>0.12801000000000001</v>
      </c>
      <c r="AA246" s="56"/>
      <c r="AB246" s="57"/>
      <c r="AC246" s="323" t="s">
        <v>433</v>
      </c>
      <c r="AG246" s="64"/>
      <c r="AJ246" s="68"/>
      <c r="AK246" s="68">
        <v>0</v>
      </c>
      <c r="BB246" s="324" t="s">
        <v>1</v>
      </c>
      <c r="BM246" s="64">
        <f>IFERROR(X246*I246/H246,"0")</f>
        <v>44.533333333333339</v>
      </c>
      <c r="BN246" s="64">
        <f>IFERROR(Y246*I246/H246,"0")</f>
        <v>45.423999999999999</v>
      </c>
      <c r="BO246" s="64">
        <f>IFERROR(1/J246*(X246/H246),"0")</f>
        <v>0.10683760683760685</v>
      </c>
      <c r="BP246" s="64">
        <f>IFERROR(1/J246*(Y246/H246),"0")</f>
        <v>0.10897435897435898</v>
      </c>
    </row>
    <row r="247" spans="1:68" ht="37.5" customHeight="1" x14ac:dyDescent="0.25">
      <c r="A247" s="54" t="s">
        <v>434</v>
      </c>
      <c r="B247" s="54" t="s">
        <v>435</v>
      </c>
      <c r="C247" s="31">
        <v>4301060389</v>
      </c>
      <c r="D247" s="788">
        <v>4680115880801</v>
      </c>
      <c r="E247" s="789"/>
      <c r="F247" s="780">
        <v>0.4</v>
      </c>
      <c r="G247" s="32">
        <v>6</v>
      </c>
      <c r="H247" s="780">
        <v>2.4</v>
      </c>
      <c r="I247" s="780">
        <v>2.6520000000000001</v>
      </c>
      <c r="J247" s="32">
        <v>182</v>
      </c>
      <c r="K247" s="32" t="s">
        <v>184</v>
      </c>
      <c r="L247" s="32"/>
      <c r="M247" s="33" t="s">
        <v>77</v>
      </c>
      <c r="N247" s="33"/>
      <c r="O247" s="32">
        <v>40</v>
      </c>
      <c r="P247" s="11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7" s="786"/>
      <c r="R247" s="786"/>
      <c r="S247" s="786"/>
      <c r="T247" s="787"/>
      <c r="U247" s="34"/>
      <c r="V247" s="34"/>
      <c r="W247" s="35" t="s">
        <v>69</v>
      </c>
      <c r="X247" s="781">
        <v>40</v>
      </c>
      <c r="Y247" s="782">
        <f>IFERROR(IF(X247="",0,CEILING((X247/$H247),1)*$H247),"")</f>
        <v>40.799999999999997</v>
      </c>
      <c r="Z247" s="36">
        <f>IFERROR(IF(Y247=0,"",ROUNDUP(Y247/H247,0)*0.00651),"")</f>
        <v>0.11067</v>
      </c>
      <c r="AA247" s="56"/>
      <c r="AB247" s="57"/>
      <c r="AC247" s="325" t="s">
        <v>436</v>
      </c>
      <c r="AG247" s="64"/>
      <c r="AJ247" s="68"/>
      <c r="AK247" s="68">
        <v>0</v>
      </c>
      <c r="BB247" s="326" t="s">
        <v>1</v>
      </c>
      <c r="BM247" s="64">
        <f>IFERROR(X247*I247/H247,"0")</f>
        <v>44.20000000000001</v>
      </c>
      <c r="BN247" s="64">
        <f>IFERROR(Y247*I247/H247,"0")</f>
        <v>45.084000000000003</v>
      </c>
      <c r="BO247" s="64">
        <f>IFERROR(1/J247*(X247/H247),"0")</f>
        <v>9.1575091575091583E-2</v>
      </c>
      <c r="BP247" s="64">
        <f>IFERROR(1/J247*(Y247/H247),"0")</f>
        <v>9.3406593406593408E-2</v>
      </c>
    </row>
    <row r="248" spans="1:68" x14ac:dyDescent="0.2">
      <c r="A248" s="808"/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809"/>
      <c r="P248" s="799" t="s">
        <v>71</v>
      </c>
      <c r="Q248" s="800"/>
      <c r="R248" s="800"/>
      <c r="S248" s="800"/>
      <c r="T248" s="800"/>
      <c r="U248" s="800"/>
      <c r="V248" s="801"/>
      <c r="W248" s="37" t="s">
        <v>72</v>
      </c>
      <c r="X248" s="783">
        <f>IFERROR(X243/H243,"0")+IFERROR(X244/H244,"0")+IFERROR(X245/H245,"0")+IFERROR(X246/H246,"0")+IFERROR(X247/H247,"0")</f>
        <v>33.333333333333336</v>
      </c>
      <c r="Y248" s="783">
        <f>IFERROR(Y243/H243,"0")+IFERROR(Y244/H244,"0")+IFERROR(Y245/H245,"0")+IFERROR(Y246/H246,"0")+IFERROR(Y247/H247,"0")</f>
        <v>34</v>
      </c>
      <c r="Z248" s="783">
        <f>IFERROR(IF(Z243="",0,Z243),"0")+IFERROR(IF(Z244="",0,Z244),"0")+IFERROR(IF(Z245="",0,Z245),"0")+IFERROR(IF(Z246="",0,Z246),"0")+IFERROR(IF(Z247="",0,Z247),"0")</f>
        <v>0.23868</v>
      </c>
      <c r="AA248" s="784"/>
      <c r="AB248" s="784"/>
      <c r="AC248" s="784"/>
    </row>
    <row r="249" spans="1:68" x14ac:dyDescent="0.2">
      <c r="A249" s="797"/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809"/>
      <c r="P249" s="799" t="s">
        <v>71</v>
      </c>
      <c r="Q249" s="800"/>
      <c r="R249" s="800"/>
      <c r="S249" s="800"/>
      <c r="T249" s="800"/>
      <c r="U249" s="800"/>
      <c r="V249" s="801"/>
      <c r="W249" s="37" t="s">
        <v>69</v>
      </c>
      <c r="X249" s="783">
        <f>IFERROR(SUM(X243:X247),"0")</f>
        <v>80</v>
      </c>
      <c r="Y249" s="783">
        <f>IFERROR(SUM(Y243:Y247),"0")</f>
        <v>81.599999999999994</v>
      </c>
      <c r="Z249" s="37"/>
      <c r="AA249" s="784"/>
      <c r="AB249" s="784"/>
      <c r="AC249" s="784"/>
    </row>
    <row r="250" spans="1:68" ht="16.5" customHeight="1" x14ac:dyDescent="0.25">
      <c r="A250" s="872" t="s">
        <v>437</v>
      </c>
      <c r="B250" s="797"/>
      <c r="C250" s="797"/>
      <c r="D250" s="797"/>
      <c r="E250" s="797"/>
      <c r="F250" s="797"/>
      <c r="G250" s="797"/>
      <c r="H250" s="797"/>
      <c r="I250" s="797"/>
      <c r="J250" s="797"/>
      <c r="K250" s="797"/>
      <c r="L250" s="797"/>
      <c r="M250" s="797"/>
      <c r="N250" s="797"/>
      <c r="O250" s="797"/>
      <c r="P250" s="797"/>
      <c r="Q250" s="797"/>
      <c r="R250" s="797"/>
      <c r="S250" s="797"/>
      <c r="T250" s="797"/>
      <c r="U250" s="797"/>
      <c r="V250" s="797"/>
      <c r="W250" s="797"/>
      <c r="X250" s="797"/>
      <c r="Y250" s="797"/>
      <c r="Z250" s="797"/>
      <c r="AA250" s="776"/>
      <c r="AB250" s="776"/>
      <c r="AC250" s="776"/>
    </row>
    <row r="251" spans="1:68" ht="14.25" customHeight="1" x14ac:dyDescent="0.25">
      <c r="A251" s="796" t="s">
        <v>118</v>
      </c>
      <c r="B251" s="797"/>
      <c r="C251" s="797"/>
      <c r="D251" s="797"/>
      <c r="E251" s="797"/>
      <c r="F251" s="797"/>
      <c r="G251" s="797"/>
      <c r="H251" s="797"/>
      <c r="I251" s="797"/>
      <c r="J251" s="797"/>
      <c r="K251" s="797"/>
      <c r="L251" s="797"/>
      <c r="M251" s="797"/>
      <c r="N251" s="797"/>
      <c r="O251" s="797"/>
      <c r="P251" s="797"/>
      <c r="Q251" s="797"/>
      <c r="R251" s="797"/>
      <c r="S251" s="797"/>
      <c r="T251" s="797"/>
      <c r="U251" s="797"/>
      <c r="V251" s="797"/>
      <c r="W251" s="797"/>
      <c r="X251" s="797"/>
      <c r="Y251" s="797"/>
      <c r="Z251" s="797"/>
      <c r="AA251" s="777"/>
      <c r="AB251" s="777"/>
      <c r="AC251" s="777"/>
    </row>
    <row r="252" spans="1:68" ht="27" customHeight="1" x14ac:dyDescent="0.25">
      <c r="A252" s="54" t="s">
        <v>438</v>
      </c>
      <c r="B252" s="54" t="s">
        <v>439</v>
      </c>
      <c r="C252" s="31">
        <v>4301011945</v>
      </c>
      <c r="D252" s="788">
        <v>4680115884274</v>
      </c>
      <c r="E252" s="789"/>
      <c r="F252" s="780">
        <v>1.45</v>
      </c>
      <c r="G252" s="32">
        <v>8</v>
      </c>
      <c r="H252" s="780">
        <v>11.6</v>
      </c>
      <c r="I252" s="780">
        <v>12.08</v>
      </c>
      <c r="J252" s="32">
        <v>48</v>
      </c>
      <c r="K252" s="32" t="s">
        <v>121</v>
      </c>
      <c r="L252" s="32"/>
      <c r="M252" s="33" t="s">
        <v>151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6"/>
      <c r="R252" s="786"/>
      <c r="S252" s="786"/>
      <c r="T252" s="787"/>
      <c r="U252" s="34"/>
      <c r="V252" s="34"/>
      <c r="W252" s="35" t="s">
        <v>69</v>
      </c>
      <c r="X252" s="781">
        <v>0</v>
      </c>
      <c r="Y252" s="782">
        <f t="shared" ref="Y252:Y259" si="51">IFERROR(IF(X252="",0,CEILING((X252/$H252),1)*$H252),"")</f>
        <v>0</v>
      </c>
      <c r="Z252" s="36" t="str">
        <f>IFERROR(IF(Y252=0,"",ROUNDUP(Y252/H252,0)*0.02039),"")</f>
        <v/>
      </c>
      <c r="AA252" s="56"/>
      <c r="AB252" s="57"/>
      <c r="AC252" s="327" t="s">
        <v>440</v>
      </c>
      <c r="AG252" s="64"/>
      <c r="AJ252" s="68"/>
      <c r="AK252" s="68">
        <v>0</v>
      </c>
      <c r="BB252" s="328" t="s">
        <v>1</v>
      </c>
      <c r="BM252" s="64">
        <f t="shared" ref="BM252:BM259" si="52">IFERROR(X252*I252/H252,"0")</f>
        <v>0</v>
      </c>
      <c r="BN252" s="64">
        <f t="shared" ref="BN252:BN259" si="53">IFERROR(Y252*I252/H252,"0")</f>
        <v>0</v>
      </c>
      <c r="BO252" s="64">
        <f t="shared" ref="BO252:BO259" si="54">IFERROR(1/J252*(X252/H252),"0")</f>
        <v>0</v>
      </c>
      <c r="BP252" s="64">
        <f t="shared" ref="BP252:BP259" si="55">IFERROR(1/J252*(Y252/H252),"0")</f>
        <v>0</v>
      </c>
    </row>
    <row r="253" spans="1:68" ht="27" customHeight="1" x14ac:dyDescent="0.25">
      <c r="A253" s="54" t="s">
        <v>438</v>
      </c>
      <c r="B253" s="54" t="s">
        <v>441</v>
      </c>
      <c r="C253" s="31">
        <v>4301011717</v>
      </c>
      <c r="D253" s="788">
        <v>4680115884274</v>
      </c>
      <c r="E253" s="789"/>
      <c r="F253" s="780">
        <v>1.45</v>
      </c>
      <c r="G253" s="32">
        <v>8</v>
      </c>
      <c r="H253" s="780">
        <v>11.6</v>
      </c>
      <c r="I253" s="780">
        <v>12.08</v>
      </c>
      <c r="J253" s="32">
        <v>56</v>
      </c>
      <c r="K253" s="32" t="s">
        <v>121</v>
      </c>
      <c r="L253" s="32"/>
      <c r="M253" s="33" t="s">
        <v>122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6"/>
      <c r="R253" s="786"/>
      <c r="S253" s="786"/>
      <c r="T253" s="787"/>
      <c r="U253" s="34"/>
      <c r="V253" s="34"/>
      <c r="W253" s="35" t="s">
        <v>69</v>
      </c>
      <c r="X253" s="781">
        <v>0</v>
      </c>
      <c r="Y253" s="782">
        <f t="shared" si="51"/>
        <v>0</v>
      </c>
      <c r="Z253" s="36" t="str">
        <f>IFERROR(IF(Y253=0,"",ROUNDUP(Y253/H253,0)*0.02175),"")</f>
        <v/>
      </c>
      <c r="AA253" s="56"/>
      <c r="AB253" s="57"/>
      <c r="AC253" s="329" t="s">
        <v>442</v>
      </c>
      <c r="AG253" s="64"/>
      <c r="AJ253" s="68"/>
      <c r="AK253" s="68">
        <v>0</v>
      </c>
      <c r="BB253" s="330" t="s">
        <v>1</v>
      </c>
      <c r="BM253" s="64">
        <f t="shared" si="52"/>
        <v>0</v>
      </c>
      <c r="BN253" s="64">
        <f t="shared" si="53"/>
        <v>0</v>
      </c>
      <c r="BO253" s="64">
        <f t="shared" si="54"/>
        <v>0</v>
      </c>
      <c r="BP253" s="64">
        <f t="shared" si="55"/>
        <v>0</v>
      </c>
    </row>
    <row r="254" spans="1:68" ht="27" customHeight="1" x14ac:dyDescent="0.25">
      <c r="A254" s="54" t="s">
        <v>443</v>
      </c>
      <c r="B254" s="54" t="s">
        <v>444</v>
      </c>
      <c r="C254" s="31">
        <v>4301011719</v>
      </c>
      <c r="D254" s="788">
        <v>4680115884298</v>
      </c>
      <c r="E254" s="789"/>
      <c r="F254" s="780">
        <v>1.45</v>
      </c>
      <c r="G254" s="32">
        <v>8</v>
      </c>
      <c r="H254" s="780">
        <v>11.6</v>
      </c>
      <c r="I254" s="780">
        <v>12.08</v>
      </c>
      <c r="J254" s="32">
        <v>56</v>
      </c>
      <c r="K254" s="32" t="s">
        <v>121</v>
      </c>
      <c r="L254" s="32"/>
      <c r="M254" s="33" t="s">
        <v>122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6"/>
      <c r="R254" s="786"/>
      <c r="S254" s="786"/>
      <c r="T254" s="787"/>
      <c r="U254" s="34"/>
      <c r="V254" s="34"/>
      <c r="W254" s="35" t="s">
        <v>69</v>
      </c>
      <c r="X254" s="781">
        <v>0</v>
      </c>
      <c r="Y254" s="782">
        <f t="shared" si="51"/>
        <v>0</v>
      </c>
      <c r="Z254" s="36" t="str">
        <f>IFERROR(IF(Y254=0,"",ROUNDUP(Y254/H254,0)*0.02175),"")</f>
        <v/>
      </c>
      <c r="AA254" s="56"/>
      <c r="AB254" s="57"/>
      <c r="AC254" s="331" t="s">
        <v>445</v>
      </c>
      <c r="AG254" s="64"/>
      <c r="AJ254" s="68"/>
      <c r="AK254" s="68">
        <v>0</v>
      </c>
      <c r="BB254" s="332" t="s">
        <v>1</v>
      </c>
      <c r="BM254" s="64">
        <f t="shared" si="52"/>
        <v>0</v>
      </c>
      <c r="BN254" s="64">
        <f t="shared" si="53"/>
        <v>0</v>
      </c>
      <c r="BO254" s="64">
        <f t="shared" si="54"/>
        <v>0</v>
      </c>
      <c r="BP254" s="64">
        <f t="shared" si="55"/>
        <v>0</v>
      </c>
    </row>
    <row r="255" spans="1:68" ht="27" customHeight="1" x14ac:dyDescent="0.25">
      <c r="A255" s="54" t="s">
        <v>446</v>
      </c>
      <c r="B255" s="54" t="s">
        <v>447</v>
      </c>
      <c r="C255" s="31">
        <v>4301011944</v>
      </c>
      <c r="D255" s="788">
        <v>4680115884250</v>
      </c>
      <c r="E255" s="789"/>
      <c r="F255" s="780">
        <v>1.45</v>
      </c>
      <c r="G255" s="32">
        <v>8</v>
      </c>
      <c r="H255" s="780">
        <v>11.6</v>
      </c>
      <c r="I255" s="780">
        <v>12.08</v>
      </c>
      <c r="J255" s="32">
        <v>48</v>
      </c>
      <c r="K255" s="32" t="s">
        <v>121</v>
      </c>
      <c r="L255" s="32"/>
      <c r="M255" s="33" t="s">
        <v>151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86"/>
      <c r="R255" s="786"/>
      <c r="S255" s="786"/>
      <c r="T255" s="787"/>
      <c r="U255" s="34"/>
      <c r="V255" s="34"/>
      <c r="W255" s="35" t="s">
        <v>69</v>
      </c>
      <c r="X255" s="781">
        <v>0</v>
      </c>
      <c r="Y255" s="782">
        <f t="shared" si="51"/>
        <v>0</v>
      </c>
      <c r="Z255" s="36" t="str">
        <f>IFERROR(IF(Y255=0,"",ROUNDUP(Y255/H255,0)*0.02039),"")</f>
        <v/>
      </c>
      <c r="AA255" s="56"/>
      <c r="AB255" s="57"/>
      <c r="AC255" s="333" t="s">
        <v>440</v>
      </c>
      <c r="AG255" s="64"/>
      <c r="AJ255" s="68"/>
      <c r="AK255" s="68">
        <v>0</v>
      </c>
      <c r="BB255" s="334" t="s">
        <v>1</v>
      </c>
      <c r="BM255" s="64">
        <f t="shared" si="52"/>
        <v>0</v>
      </c>
      <c r="BN255" s="64">
        <f t="shared" si="53"/>
        <v>0</v>
      </c>
      <c r="BO255" s="64">
        <f t="shared" si="54"/>
        <v>0</v>
      </c>
      <c r="BP255" s="64">
        <f t="shared" si="55"/>
        <v>0</v>
      </c>
    </row>
    <row r="256" spans="1:68" ht="27" customHeight="1" x14ac:dyDescent="0.25">
      <c r="A256" s="54" t="s">
        <v>446</v>
      </c>
      <c r="B256" s="54" t="s">
        <v>448</v>
      </c>
      <c r="C256" s="31">
        <v>4301011733</v>
      </c>
      <c r="D256" s="788">
        <v>4680115884250</v>
      </c>
      <c r="E256" s="789"/>
      <c r="F256" s="780">
        <v>1.45</v>
      </c>
      <c r="G256" s="32">
        <v>8</v>
      </c>
      <c r="H256" s="780">
        <v>11.6</v>
      </c>
      <c r="I256" s="780">
        <v>12.08</v>
      </c>
      <c r="J256" s="32">
        <v>56</v>
      </c>
      <c r="K256" s="32" t="s">
        <v>121</v>
      </c>
      <c r="L256" s="32"/>
      <c r="M256" s="33" t="s">
        <v>77</v>
      </c>
      <c r="N256" s="33"/>
      <c r="O256" s="32">
        <v>55</v>
      </c>
      <c r="P256" s="10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6" s="786"/>
      <c r="R256" s="786"/>
      <c r="S256" s="786"/>
      <c r="T256" s="787"/>
      <c r="U256" s="34"/>
      <c r="V256" s="34"/>
      <c r="W256" s="35" t="s">
        <v>69</v>
      </c>
      <c r="X256" s="781">
        <v>0</v>
      </c>
      <c r="Y256" s="782">
        <f t="shared" si="51"/>
        <v>0</v>
      </c>
      <c r="Z256" s="36" t="str">
        <f>IFERROR(IF(Y256=0,"",ROUNDUP(Y256/H256,0)*0.02175),"")</f>
        <v/>
      </c>
      <c r="AA256" s="56"/>
      <c r="AB256" s="57"/>
      <c r="AC256" s="335" t="s">
        <v>449</v>
      </c>
      <c r="AG256" s="64"/>
      <c r="AJ256" s="68"/>
      <c r="AK256" s="68">
        <v>0</v>
      </c>
      <c r="BB256" s="336" t="s">
        <v>1</v>
      </c>
      <c r="BM256" s="64">
        <f t="shared" si="52"/>
        <v>0</v>
      </c>
      <c r="BN256" s="64">
        <f t="shared" si="53"/>
        <v>0</v>
      </c>
      <c r="BO256" s="64">
        <f t="shared" si="54"/>
        <v>0</v>
      </c>
      <c r="BP256" s="64">
        <f t="shared" si="55"/>
        <v>0</v>
      </c>
    </row>
    <row r="257" spans="1:68" ht="27" customHeight="1" x14ac:dyDescent="0.25">
      <c r="A257" s="54" t="s">
        <v>450</v>
      </c>
      <c r="B257" s="54" t="s">
        <v>451</v>
      </c>
      <c r="C257" s="31">
        <v>4301011718</v>
      </c>
      <c r="D257" s="788">
        <v>4680115884281</v>
      </c>
      <c r="E257" s="789"/>
      <c r="F257" s="780">
        <v>0.4</v>
      </c>
      <c r="G257" s="32">
        <v>10</v>
      </c>
      <c r="H257" s="780">
        <v>4</v>
      </c>
      <c r="I257" s="780">
        <v>4.21</v>
      </c>
      <c r="J257" s="32">
        <v>132</v>
      </c>
      <c r="K257" s="32" t="s">
        <v>76</v>
      </c>
      <c r="L257" s="32"/>
      <c r="M257" s="33" t="s">
        <v>122</v>
      </c>
      <c r="N257" s="33"/>
      <c r="O257" s="32">
        <v>55</v>
      </c>
      <c r="P257" s="10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6"/>
      <c r="R257" s="786"/>
      <c r="S257" s="786"/>
      <c r="T257" s="787"/>
      <c r="U257" s="34"/>
      <c r="V257" s="34"/>
      <c r="W257" s="35" t="s">
        <v>69</v>
      </c>
      <c r="X257" s="781">
        <v>0</v>
      </c>
      <c r="Y257" s="782">
        <f t="shared" si="51"/>
        <v>0</v>
      </c>
      <c r="Z257" s="36" t="str">
        <f>IFERROR(IF(Y257=0,"",ROUNDUP(Y257/H257,0)*0.00902),"")</f>
        <v/>
      </c>
      <c r="AA257" s="56"/>
      <c r="AB257" s="57"/>
      <c r="AC257" s="337" t="s">
        <v>452</v>
      </c>
      <c r="AG257" s="64"/>
      <c r="AJ257" s="68"/>
      <c r="AK257" s="68">
        <v>0</v>
      </c>
      <c r="BB257" s="338" t="s">
        <v>1</v>
      </c>
      <c r="BM257" s="64">
        <f t="shared" si="52"/>
        <v>0</v>
      </c>
      <c r="BN257" s="64">
        <f t="shared" si="53"/>
        <v>0</v>
      </c>
      <c r="BO257" s="64">
        <f t="shared" si="54"/>
        <v>0</v>
      </c>
      <c r="BP257" s="64">
        <f t="shared" si="55"/>
        <v>0</v>
      </c>
    </row>
    <row r="258" spans="1:68" ht="27" customHeight="1" x14ac:dyDescent="0.25">
      <c r="A258" s="54" t="s">
        <v>453</v>
      </c>
      <c r="B258" s="54" t="s">
        <v>454</v>
      </c>
      <c r="C258" s="31">
        <v>4301011720</v>
      </c>
      <c r="D258" s="788">
        <v>4680115884199</v>
      </c>
      <c r="E258" s="789"/>
      <c r="F258" s="780">
        <v>0.37</v>
      </c>
      <c r="G258" s="32">
        <v>10</v>
      </c>
      <c r="H258" s="780">
        <v>3.7</v>
      </c>
      <c r="I258" s="780">
        <v>3.91</v>
      </c>
      <c r="J258" s="32">
        <v>132</v>
      </c>
      <c r="K258" s="32" t="s">
        <v>76</v>
      </c>
      <c r="L258" s="32"/>
      <c r="M258" s="33" t="s">
        <v>122</v>
      </c>
      <c r="N258" s="33"/>
      <c r="O258" s="32">
        <v>55</v>
      </c>
      <c r="P258" s="9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6"/>
      <c r="R258" s="786"/>
      <c r="S258" s="786"/>
      <c r="T258" s="787"/>
      <c r="U258" s="34"/>
      <c r="V258" s="34"/>
      <c r="W258" s="35" t="s">
        <v>69</v>
      </c>
      <c r="X258" s="781">
        <v>0</v>
      </c>
      <c r="Y258" s="782">
        <f t="shared" si="51"/>
        <v>0</v>
      </c>
      <c r="Z258" s="36" t="str">
        <f>IFERROR(IF(Y258=0,"",ROUNDUP(Y258/H258,0)*0.00902),"")</f>
        <v/>
      </c>
      <c r="AA258" s="56"/>
      <c r="AB258" s="57"/>
      <c r="AC258" s="339" t="s">
        <v>445</v>
      </c>
      <c r="AG258" s="64"/>
      <c r="AJ258" s="68"/>
      <c r="AK258" s="68">
        <v>0</v>
      </c>
      <c r="BB258" s="340" t="s">
        <v>1</v>
      </c>
      <c r="BM258" s="64">
        <f t="shared" si="52"/>
        <v>0</v>
      </c>
      <c r="BN258" s="64">
        <f t="shared" si="53"/>
        <v>0</v>
      </c>
      <c r="BO258" s="64">
        <f t="shared" si="54"/>
        <v>0</v>
      </c>
      <c r="BP258" s="64">
        <f t="shared" si="55"/>
        <v>0</v>
      </c>
    </row>
    <row r="259" spans="1:68" ht="27" customHeight="1" x14ac:dyDescent="0.25">
      <c r="A259" s="54" t="s">
        <v>455</v>
      </c>
      <c r="B259" s="54" t="s">
        <v>456</v>
      </c>
      <c r="C259" s="31">
        <v>4301011716</v>
      </c>
      <c r="D259" s="788">
        <v>4680115884267</v>
      </c>
      <c r="E259" s="789"/>
      <c r="F259" s="780">
        <v>0.4</v>
      </c>
      <c r="G259" s="32">
        <v>10</v>
      </c>
      <c r="H259" s="780">
        <v>4</v>
      </c>
      <c r="I259" s="780">
        <v>4.21</v>
      </c>
      <c r="J259" s="32">
        <v>132</v>
      </c>
      <c r="K259" s="32" t="s">
        <v>76</v>
      </c>
      <c r="L259" s="32"/>
      <c r="M259" s="33" t="s">
        <v>122</v>
      </c>
      <c r="N259" s="33"/>
      <c r="O259" s="32">
        <v>55</v>
      </c>
      <c r="P259" s="8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6"/>
      <c r="R259" s="786"/>
      <c r="S259" s="786"/>
      <c r="T259" s="787"/>
      <c r="U259" s="34"/>
      <c r="V259" s="34"/>
      <c r="W259" s="35" t="s">
        <v>69</v>
      </c>
      <c r="X259" s="781">
        <v>0</v>
      </c>
      <c r="Y259" s="782">
        <f t="shared" si="51"/>
        <v>0</v>
      </c>
      <c r="Z259" s="36" t="str">
        <f>IFERROR(IF(Y259=0,"",ROUNDUP(Y259/H259,0)*0.00902),"")</f>
        <v/>
      </c>
      <c r="AA259" s="56"/>
      <c r="AB259" s="57"/>
      <c r="AC259" s="341" t="s">
        <v>457</v>
      </c>
      <c r="AG259" s="64"/>
      <c r="AJ259" s="68"/>
      <c r="AK259" s="68">
        <v>0</v>
      </c>
      <c r="BB259" s="342" t="s">
        <v>1</v>
      </c>
      <c r="BM259" s="64">
        <f t="shared" si="52"/>
        <v>0</v>
      </c>
      <c r="BN259" s="64">
        <f t="shared" si="53"/>
        <v>0</v>
      </c>
      <c r="BO259" s="64">
        <f t="shared" si="54"/>
        <v>0</v>
      </c>
      <c r="BP259" s="64">
        <f t="shared" si="55"/>
        <v>0</v>
      </c>
    </row>
    <row r="260" spans="1:68" x14ac:dyDescent="0.2">
      <c r="A260" s="808"/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809"/>
      <c r="P260" s="799" t="s">
        <v>71</v>
      </c>
      <c r="Q260" s="800"/>
      <c r="R260" s="800"/>
      <c r="S260" s="800"/>
      <c r="T260" s="800"/>
      <c r="U260" s="800"/>
      <c r="V260" s="801"/>
      <c r="W260" s="37" t="s">
        <v>72</v>
      </c>
      <c r="X260" s="783">
        <f>IFERROR(X252/H252,"0")+IFERROR(X253/H253,"0")+IFERROR(X254/H254,"0")+IFERROR(X255/H255,"0")+IFERROR(X256/H256,"0")+IFERROR(X257/H257,"0")+IFERROR(X258/H258,"0")+IFERROR(X259/H259,"0")</f>
        <v>0</v>
      </c>
      <c r="Y260" s="783">
        <f>IFERROR(Y252/H252,"0")+IFERROR(Y253/H253,"0")+IFERROR(Y254/H254,"0")+IFERROR(Y255/H255,"0")+IFERROR(Y256/H256,"0")+IFERROR(Y257/H257,"0")+IFERROR(Y258/H258,"0")+IFERROR(Y259/H259,"0")</f>
        <v>0</v>
      </c>
      <c r="Z260" s="783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4"/>
      <c r="AB260" s="784"/>
      <c r="AC260" s="784"/>
    </row>
    <row r="261" spans="1:68" x14ac:dyDescent="0.2">
      <c r="A261" s="797"/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809"/>
      <c r="P261" s="799" t="s">
        <v>71</v>
      </c>
      <c r="Q261" s="800"/>
      <c r="R261" s="800"/>
      <c r="S261" s="800"/>
      <c r="T261" s="800"/>
      <c r="U261" s="800"/>
      <c r="V261" s="801"/>
      <c r="W261" s="37" t="s">
        <v>69</v>
      </c>
      <c r="X261" s="783">
        <f>IFERROR(SUM(X252:X259),"0")</f>
        <v>0</v>
      </c>
      <c r="Y261" s="783">
        <f>IFERROR(SUM(Y252:Y259),"0")</f>
        <v>0</v>
      </c>
      <c r="Z261" s="37"/>
      <c r="AA261" s="784"/>
      <c r="AB261" s="784"/>
      <c r="AC261" s="784"/>
    </row>
    <row r="262" spans="1:68" ht="16.5" customHeight="1" x14ac:dyDescent="0.25">
      <c r="A262" s="872" t="s">
        <v>458</v>
      </c>
      <c r="B262" s="797"/>
      <c r="C262" s="797"/>
      <c r="D262" s="797"/>
      <c r="E262" s="797"/>
      <c r="F262" s="797"/>
      <c r="G262" s="797"/>
      <c r="H262" s="797"/>
      <c r="I262" s="797"/>
      <c r="J262" s="797"/>
      <c r="K262" s="797"/>
      <c r="L262" s="797"/>
      <c r="M262" s="797"/>
      <c r="N262" s="797"/>
      <c r="O262" s="797"/>
      <c r="P262" s="797"/>
      <c r="Q262" s="797"/>
      <c r="R262" s="797"/>
      <c r="S262" s="797"/>
      <c r="T262" s="797"/>
      <c r="U262" s="797"/>
      <c r="V262" s="797"/>
      <c r="W262" s="797"/>
      <c r="X262" s="797"/>
      <c r="Y262" s="797"/>
      <c r="Z262" s="797"/>
      <c r="AA262" s="776"/>
      <c r="AB262" s="776"/>
      <c r="AC262" s="776"/>
    </row>
    <row r="263" spans="1:68" ht="14.25" customHeight="1" x14ac:dyDescent="0.25">
      <c r="A263" s="796" t="s">
        <v>118</v>
      </c>
      <c r="B263" s="797"/>
      <c r="C263" s="797"/>
      <c r="D263" s="797"/>
      <c r="E263" s="797"/>
      <c r="F263" s="797"/>
      <c r="G263" s="797"/>
      <c r="H263" s="797"/>
      <c r="I263" s="797"/>
      <c r="J263" s="797"/>
      <c r="K263" s="797"/>
      <c r="L263" s="797"/>
      <c r="M263" s="797"/>
      <c r="N263" s="797"/>
      <c r="O263" s="797"/>
      <c r="P263" s="797"/>
      <c r="Q263" s="797"/>
      <c r="R263" s="797"/>
      <c r="S263" s="797"/>
      <c r="T263" s="797"/>
      <c r="U263" s="797"/>
      <c r="V263" s="797"/>
      <c r="W263" s="797"/>
      <c r="X263" s="797"/>
      <c r="Y263" s="797"/>
      <c r="Z263" s="797"/>
      <c r="AA263" s="777"/>
      <c r="AB263" s="777"/>
      <c r="AC263" s="777"/>
    </row>
    <row r="264" spans="1:68" ht="27" customHeight="1" x14ac:dyDescent="0.25">
      <c r="A264" s="54" t="s">
        <v>459</v>
      </c>
      <c r="B264" s="54" t="s">
        <v>460</v>
      </c>
      <c r="C264" s="31">
        <v>4301011942</v>
      </c>
      <c r="D264" s="788">
        <v>4680115884137</v>
      </c>
      <c r="E264" s="789"/>
      <c r="F264" s="780">
        <v>1.45</v>
      </c>
      <c r="G264" s="32">
        <v>8</v>
      </c>
      <c r="H264" s="780">
        <v>11.6</v>
      </c>
      <c r="I264" s="780">
        <v>12.08</v>
      </c>
      <c r="J264" s="32">
        <v>48</v>
      </c>
      <c r="K264" s="32" t="s">
        <v>121</v>
      </c>
      <c r="L264" s="32"/>
      <c r="M264" s="33" t="s">
        <v>151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6"/>
      <c r="R264" s="786"/>
      <c r="S264" s="786"/>
      <c r="T264" s="787"/>
      <c r="U264" s="34"/>
      <c r="V264" s="34"/>
      <c r="W264" s="35" t="s">
        <v>69</v>
      </c>
      <c r="X264" s="781">
        <v>0</v>
      </c>
      <c r="Y264" s="782">
        <f t="shared" ref="Y264:Y272" si="56">IFERROR(IF(X264="",0,CEILING((X264/$H264),1)*$H264),"")</f>
        <v>0</v>
      </c>
      <c r="Z264" s="36" t="str">
        <f>IFERROR(IF(Y264=0,"",ROUNDUP(Y264/H264,0)*0.02039),"")</f>
        <v/>
      </c>
      <c r="AA264" s="56"/>
      <c r="AB264" s="57"/>
      <c r="AC264" s="343" t="s">
        <v>152</v>
      </c>
      <c r="AG264" s="64"/>
      <c r="AJ264" s="68"/>
      <c r="AK264" s="68">
        <v>0</v>
      </c>
      <c r="BB264" s="344" t="s">
        <v>1</v>
      </c>
      <c r="BM264" s="64">
        <f t="shared" ref="BM264:BM272" si="57">IFERROR(X264*I264/H264,"0")</f>
        <v>0</v>
      </c>
      <c r="BN264" s="64">
        <f t="shared" ref="BN264:BN272" si="58">IFERROR(Y264*I264/H264,"0")</f>
        <v>0</v>
      </c>
      <c r="BO264" s="64">
        <f t="shared" ref="BO264:BO272" si="59">IFERROR(1/J264*(X264/H264),"0")</f>
        <v>0</v>
      </c>
      <c r="BP264" s="64">
        <f t="shared" ref="BP264:BP272" si="60">IFERROR(1/J264*(Y264/H264),"0")</f>
        <v>0</v>
      </c>
    </row>
    <row r="265" spans="1:68" ht="27" customHeight="1" x14ac:dyDescent="0.25">
      <c r="A265" s="54" t="s">
        <v>459</v>
      </c>
      <c r="B265" s="54" t="s">
        <v>461</v>
      </c>
      <c r="C265" s="31">
        <v>4301011826</v>
      </c>
      <c r="D265" s="788">
        <v>4680115884137</v>
      </c>
      <c r="E265" s="789"/>
      <c r="F265" s="780">
        <v>1.45</v>
      </c>
      <c r="G265" s="32">
        <v>8</v>
      </c>
      <c r="H265" s="780">
        <v>11.6</v>
      </c>
      <c r="I265" s="780">
        <v>12.08</v>
      </c>
      <c r="J265" s="32">
        <v>56</v>
      </c>
      <c r="K265" s="32" t="s">
        <v>121</v>
      </c>
      <c r="L265" s="32"/>
      <c r="M265" s="33" t="s">
        <v>122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6"/>
      <c r="R265" s="786"/>
      <c r="S265" s="786"/>
      <c r="T265" s="787"/>
      <c r="U265" s="34"/>
      <c r="V265" s="34"/>
      <c r="W265" s="35" t="s">
        <v>69</v>
      </c>
      <c r="X265" s="781">
        <v>0</v>
      </c>
      <c r="Y265" s="782">
        <f t="shared" si="56"/>
        <v>0</v>
      </c>
      <c r="Z265" s="36" t="str">
        <f>IFERROR(IF(Y265=0,"",ROUNDUP(Y265/H265,0)*0.02175),"")</f>
        <v/>
      </c>
      <c r="AA265" s="56"/>
      <c r="AB265" s="57"/>
      <c r="AC265" s="345" t="s">
        <v>462</v>
      </c>
      <c r="AG265" s="64"/>
      <c r="AJ265" s="68"/>
      <c r="AK265" s="68">
        <v>0</v>
      </c>
      <c r="BB265" s="346" t="s">
        <v>1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  <c r="BP265" s="64">
        <f t="shared" si="60"/>
        <v>0</v>
      </c>
    </row>
    <row r="266" spans="1:68" ht="27" customHeight="1" x14ac:dyDescent="0.25">
      <c r="A266" s="54" t="s">
        <v>463</v>
      </c>
      <c r="B266" s="54" t="s">
        <v>464</v>
      </c>
      <c r="C266" s="31">
        <v>4301011724</v>
      </c>
      <c r="D266" s="788">
        <v>4680115884236</v>
      </c>
      <c r="E266" s="789"/>
      <c r="F266" s="780">
        <v>1.45</v>
      </c>
      <c r="G266" s="32">
        <v>8</v>
      </c>
      <c r="H266" s="780">
        <v>11.6</v>
      </c>
      <c r="I266" s="780">
        <v>12.08</v>
      </c>
      <c r="J266" s="32">
        <v>56</v>
      </c>
      <c r="K266" s="32" t="s">
        <v>121</v>
      </c>
      <c r="L266" s="32"/>
      <c r="M266" s="33" t="s">
        <v>122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6"/>
      <c r="R266" s="786"/>
      <c r="S266" s="786"/>
      <c r="T266" s="787"/>
      <c r="U266" s="34"/>
      <c r="V266" s="34"/>
      <c r="W266" s="35" t="s">
        <v>69</v>
      </c>
      <c r="X266" s="781">
        <v>0</v>
      </c>
      <c r="Y266" s="782">
        <f t="shared" si="56"/>
        <v>0</v>
      </c>
      <c r="Z266" s="36" t="str">
        <f>IFERROR(IF(Y266=0,"",ROUNDUP(Y266/H266,0)*0.02175),"")</f>
        <v/>
      </c>
      <c r="AA266" s="56"/>
      <c r="AB266" s="57"/>
      <c r="AC266" s="347" t="s">
        <v>465</v>
      </c>
      <c r="AG266" s="64"/>
      <c r="AJ266" s="68"/>
      <c r="AK266" s="68">
        <v>0</v>
      </c>
      <c r="BB266" s="348" t="s">
        <v>1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  <c r="BP266" s="64">
        <f t="shared" si="60"/>
        <v>0</v>
      </c>
    </row>
    <row r="267" spans="1:68" ht="27" customHeight="1" x14ac:dyDescent="0.25">
      <c r="A267" s="54" t="s">
        <v>466</v>
      </c>
      <c r="B267" s="54" t="s">
        <v>467</v>
      </c>
      <c r="C267" s="31">
        <v>4301011941</v>
      </c>
      <c r="D267" s="788">
        <v>4680115884175</v>
      </c>
      <c r="E267" s="789"/>
      <c r="F267" s="780">
        <v>1.45</v>
      </c>
      <c r="G267" s="32">
        <v>8</v>
      </c>
      <c r="H267" s="780">
        <v>11.6</v>
      </c>
      <c r="I267" s="780">
        <v>12.08</v>
      </c>
      <c r="J267" s="32">
        <v>48</v>
      </c>
      <c r="K267" s="32" t="s">
        <v>121</v>
      </c>
      <c r="L267" s="32"/>
      <c r="M267" s="33" t="s">
        <v>151</v>
      </c>
      <c r="N267" s="33"/>
      <c r="O267" s="32">
        <v>55</v>
      </c>
      <c r="P267" s="10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6"/>
      <c r="R267" s="786"/>
      <c r="S267" s="786"/>
      <c r="T267" s="787"/>
      <c r="U267" s="34"/>
      <c r="V267" s="34"/>
      <c r="W267" s="35" t="s">
        <v>69</v>
      </c>
      <c r="X267" s="781">
        <v>0</v>
      </c>
      <c r="Y267" s="782">
        <f t="shared" si="56"/>
        <v>0</v>
      </c>
      <c r="Z267" s="36" t="str">
        <f>IFERROR(IF(Y267=0,"",ROUNDUP(Y267/H267,0)*0.02039),"")</f>
        <v/>
      </c>
      <c r="AA267" s="56"/>
      <c r="AB267" s="57"/>
      <c r="AC267" s="349" t="s">
        <v>152</v>
      </c>
      <c r="AG267" s="64"/>
      <c r="AJ267" s="68"/>
      <c r="AK267" s="68">
        <v>0</v>
      </c>
      <c r="BB267" s="350" t="s">
        <v>1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  <c r="BP267" s="64">
        <f t="shared" si="60"/>
        <v>0</v>
      </c>
    </row>
    <row r="268" spans="1:68" ht="27" customHeight="1" x14ac:dyDescent="0.25">
      <c r="A268" s="54" t="s">
        <v>466</v>
      </c>
      <c r="B268" s="54" t="s">
        <v>468</v>
      </c>
      <c r="C268" s="31">
        <v>4301011721</v>
      </c>
      <c r="D268" s="788">
        <v>4680115884175</v>
      </c>
      <c r="E268" s="789"/>
      <c r="F268" s="780">
        <v>1.45</v>
      </c>
      <c r="G268" s="32">
        <v>8</v>
      </c>
      <c r="H268" s="780">
        <v>11.6</v>
      </c>
      <c r="I268" s="780">
        <v>12.08</v>
      </c>
      <c r="J268" s="32">
        <v>56</v>
      </c>
      <c r="K268" s="32" t="s">
        <v>121</v>
      </c>
      <c r="L268" s="32"/>
      <c r="M268" s="33" t="s">
        <v>122</v>
      </c>
      <c r="N268" s="33"/>
      <c r="O268" s="32">
        <v>55</v>
      </c>
      <c r="P26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6"/>
      <c r="R268" s="786"/>
      <c r="S268" s="786"/>
      <c r="T268" s="787"/>
      <c r="U268" s="34"/>
      <c r="V268" s="34"/>
      <c r="W268" s="35" t="s">
        <v>69</v>
      </c>
      <c r="X268" s="781">
        <v>90</v>
      </c>
      <c r="Y268" s="782">
        <f t="shared" si="56"/>
        <v>92.8</v>
      </c>
      <c r="Z268" s="36">
        <f>IFERROR(IF(Y268=0,"",ROUNDUP(Y268/H268,0)*0.02175),"")</f>
        <v>0.17399999999999999</v>
      </c>
      <c r="AA268" s="56"/>
      <c r="AB268" s="57"/>
      <c r="AC268" s="351" t="s">
        <v>469</v>
      </c>
      <c r="AG268" s="64"/>
      <c r="AJ268" s="68"/>
      <c r="AK268" s="68">
        <v>0</v>
      </c>
      <c r="BB268" s="352" t="s">
        <v>1</v>
      </c>
      <c r="BM268" s="64">
        <f t="shared" si="57"/>
        <v>93.724137931034491</v>
      </c>
      <c r="BN268" s="64">
        <f t="shared" si="58"/>
        <v>96.639999999999986</v>
      </c>
      <c r="BO268" s="64">
        <f t="shared" si="59"/>
        <v>0.13854679802955663</v>
      </c>
      <c r="BP268" s="64">
        <f t="shared" si="60"/>
        <v>0.14285714285714285</v>
      </c>
    </row>
    <row r="269" spans="1:68" ht="27" customHeight="1" x14ac:dyDescent="0.25">
      <c r="A269" s="54" t="s">
        <v>470</v>
      </c>
      <c r="B269" s="54" t="s">
        <v>471</v>
      </c>
      <c r="C269" s="31">
        <v>4301011824</v>
      </c>
      <c r="D269" s="788">
        <v>4680115884144</v>
      </c>
      <c r="E269" s="789"/>
      <c r="F269" s="780">
        <v>0.4</v>
      </c>
      <c r="G269" s="32">
        <v>10</v>
      </c>
      <c r="H269" s="780">
        <v>4</v>
      </c>
      <c r="I269" s="780">
        <v>4.21</v>
      </c>
      <c r="J269" s="32">
        <v>132</v>
      </c>
      <c r="K269" s="32" t="s">
        <v>76</v>
      </c>
      <c r="L269" s="32"/>
      <c r="M269" s="33" t="s">
        <v>122</v>
      </c>
      <c r="N269" s="33"/>
      <c r="O269" s="32">
        <v>55</v>
      </c>
      <c r="P269" s="11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6"/>
      <c r="R269" s="786"/>
      <c r="S269" s="786"/>
      <c r="T269" s="787"/>
      <c r="U269" s="34"/>
      <c r="V269" s="34"/>
      <c r="W269" s="35" t="s">
        <v>69</v>
      </c>
      <c r="X269" s="781">
        <v>40</v>
      </c>
      <c r="Y269" s="782">
        <f t="shared" si="56"/>
        <v>40</v>
      </c>
      <c r="Z269" s="36">
        <f>IFERROR(IF(Y269=0,"",ROUNDUP(Y269/H269,0)*0.00902),"")</f>
        <v>9.0200000000000002E-2</v>
      </c>
      <c r="AA269" s="56"/>
      <c r="AB269" s="57"/>
      <c r="AC269" s="353" t="s">
        <v>462</v>
      </c>
      <c r="AG269" s="64"/>
      <c r="AJ269" s="68"/>
      <c r="AK269" s="68">
        <v>0</v>
      </c>
      <c r="BB269" s="354" t="s">
        <v>1</v>
      </c>
      <c r="BM269" s="64">
        <f t="shared" si="57"/>
        <v>42.1</v>
      </c>
      <c r="BN269" s="64">
        <f t="shared" si="58"/>
        <v>42.1</v>
      </c>
      <c r="BO269" s="64">
        <f t="shared" si="59"/>
        <v>7.575757575757576E-2</v>
      </c>
      <c r="BP269" s="64">
        <f t="shared" si="60"/>
        <v>7.575757575757576E-2</v>
      </c>
    </row>
    <row r="270" spans="1:68" ht="27" customHeight="1" x14ac:dyDescent="0.25">
      <c r="A270" s="54" t="s">
        <v>472</v>
      </c>
      <c r="B270" s="54" t="s">
        <v>473</v>
      </c>
      <c r="C270" s="31">
        <v>4301011963</v>
      </c>
      <c r="D270" s="788">
        <v>4680115885288</v>
      </c>
      <c r="E270" s="789"/>
      <c r="F270" s="780">
        <v>0.37</v>
      </c>
      <c r="G270" s="32">
        <v>10</v>
      </c>
      <c r="H270" s="780">
        <v>3.7</v>
      </c>
      <c r="I270" s="780">
        <v>3.91</v>
      </c>
      <c r="J270" s="32">
        <v>132</v>
      </c>
      <c r="K270" s="32" t="s">
        <v>76</v>
      </c>
      <c r="L270" s="32"/>
      <c r="M270" s="33" t="s">
        <v>122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6"/>
      <c r="R270" s="786"/>
      <c r="S270" s="786"/>
      <c r="T270" s="787"/>
      <c r="U270" s="34"/>
      <c r="V270" s="34"/>
      <c r="W270" s="35" t="s">
        <v>69</v>
      </c>
      <c r="X270" s="781">
        <v>0</v>
      </c>
      <c r="Y270" s="782">
        <f t="shared" si="56"/>
        <v>0</v>
      </c>
      <c r="Z270" s="36" t="str">
        <f>IFERROR(IF(Y270=0,"",ROUNDUP(Y270/H270,0)*0.00902),"")</f>
        <v/>
      </c>
      <c r="AA270" s="56"/>
      <c r="AB270" s="57"/>
      <c r="AC270" s="355" t="s">
        <v>474</v>
      </c>
      <c r="AG270" s="64"/>
      <c r="AJ270" s="68"/>
      <c r="AK270" s="68">
        <v>0</v>
      </c>
      <c r="BB270" s="356" t="s">
        <v>1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  <c r="BP270" s="64">
        <f t="shared" si="60"/>
        <v>0</v>
      </c>
    </row>
    <row r="271" spans="1:68" ht="27" customHeight="1" x14ac:dyDescent="0.25">
      <c r="A271" s="54" t="s">
        <v>475</v>
      </c>
      <c r="B271" s="54" t="s">
        <v>476</v>
      </c>
      <c r="C271" s="31">
        <v>4301011726</v>
      </c>
      <c r="D271" s="788">
        <v>4680115884182</v>
      </c>
      <c r="E271" s="789"/>
      <c r="F271" s="780">
        <v>0.37</v>
      </c>
      <c r="G271" s="32">
        <v>10</v>
      </c>
      <c r="H271" s="780">
        <v>3.7</v>
      </c>
      <c r="I271" s="780">
        <v>3.91</v>
      </c>
      <c r="J271" s="32">
        <v>132</v>
      </c>
      <c r="K271" s="32" t="s">
        <v>76</v>
      </c>
      <c r="L271" s="32"/>
      <c r="M271" s="33" t="s">
        <v>122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6"/>
      <c r="R271" s="786"/>
      <c r="S271" s="786"/>
      <c r="T271" s="787"/>
      <c r="U271" s="34"/>
      <c r="V271" s="34"/>
      <c r="W271" s="35" t="s">
        <v>69</v>
      </c>
      <c r="X271" s="781">
        <v>0</v>
      </c>
      <c r="Y271" s="782">
        <f t="shared" si="56"/>
        <v>0</v>
      </c>
      <c r="Z271" s="36" t="str">
        <f>IFERROR(IF(Y271=0,"",ROUNDUP(Y271/H271,0)*0.00902),"")</f>
        <v/>
      </c>
      <c r="AA271" s="56"/>
      <c r="AB271" s="57"/>
      <c r="AC271" s="357" t="s">
        <v>465</v>
      </c>
      <c r="AG271" s="64"/>
      <c r="AJ271" s="68"/>
      <c r="AK271" s="68">
        <v>0</v>
      </c>
      <c r="BB271" s="358" t="s">
        <v>1</v>
      </c>
      <c r="BM271" s="64">
        <f t="shared" si="57"/>
        <v>0</v>
      </c>
      <c r="BN271" s="64">
        <f t="shared" si="58"/>
        <v>0</v>
      </c>
      <c r="BO271" s="64">
        <f t="shared" si="59"/>
        <v>0</v>
      </c>
      <c r="BP271" s="64">
        <f t="shared" si="60"/>
        <v>0</v>
      </c>
    </row>
    <row r="272" spans="1:68" ht="27" customHeight="1" x14ac:dyDescent="0.25">
      <c r="A272" s="54" t="s">
        <v>477</v>
      </c>
      <c r="B272" s="54" t="s">
        <v>478</v>
      </c>
      <c r="C272" s="31">
        <v>4301011722</v>
      </c>
      <c r="D272" s="788">
        <v>4680115884205</v>
      </c>
      <c r="E272" s="789"/>
      <c r="F272" s="780">
        <v>0.4</v>
      </c>
      <c r="G272" s="32">
        <v>10</v>
      </c>
      <c r="H272" s="780">
        <v>4</v>
      </c>
      <c r="I272" s="780">
        <v>4.21</v>
      </c>
      <c r="J272" s="32">
        <v>132</v>
      </c>
      <c r="K272" s="32" t="s">
        <v>76</v>
      </c>
      <c r="L272" s="32"/>
      <c r="M272" s="33" t="s">
        <v>122</v>
      </c>
      <c r="N272" s="33"/>
      <c r="O272" s="32">
        <v>55</v>
      </c>
      <c r="P272" s="9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6"/>
      <c r="R272" s="786"/>
      <c r="S272" s="786"/>
      <c r="T272" s="787"/>
      <c r="U272" s="34"/>
      <c r="V272" s="34"/>
      <c r="W272" s="35" t="s">
        <v>69</v>
      </c>
      <c r="X272" s="781">
        <v>160</v>
      </c>
      <c r="Y272" s="782">
        <f t="shared" si="56"/>
        <v>160</v>
      </c>
      <c r="Z272" s="36">
        <f>IFERROR(IF(Y272=0,"",ROUNDUP(Y272/H272,0)*0.00902),"")</f>
        <v>0.36080000000000001</v>
      </c>
      <c r="AA272" s="56"/>
      <c r="AB272" s="57"/>
      <c r="AC272" s="359" t="s">
        <v>469</v>
      </c>
      <c r="AG272" s="64"/>
      <c r="AJ272" s="68"/>
      <c r="AK272" s="68">
        <v>0</v>
      </c>
      <c r="BB272" s="360" t="s">
        <v>1</v>
      </c>
      <c r="BM272" s="64">
        <f t="shared" si="57"/>
        <v>168.4</v>
      </c>
      <c r="BN272" s="64">
        <f t="shared" si="58"/>
        <v>168.4</v>
      </c>
      <c r="BO272" s="64">
        <f t="shared" si="59"/>
        <v>0.30303030303030304</v>
      </c>
      <c r="BP272" s="64">
        <f t="shared" si="60"/>
        <v>0.30303030303030304</v>
      </c>
    </row>
    <row r="273" spans="1:68" x14ac:dyDescent="0.2">
      <c r="A273" s="808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09"/>
      <c r="P273" s="799" t="s">
        <v>71</v>
      </c>
      <c r="Q273" s="800"/>
      <c r="R273" s="800"/>
      <c r="S273" s="800"/>
      <c r="T273" s="800"/>
      <c r="U273" s="800"/>
      <c r="V273" s="801"/>
      <c r="W273" s="37" t="s">
        <v>72</v>
      </c>
      <c r="X273" s="783">
        <f>IFERROR(X264/H264,"0")+IFERROR(X265/H265,"0")+IFERROR(X266/H266,"0")+IFERROR(X267/H267,"0")+IFERROR(X268/H268,"0")+IFERROR(X269/H269,"0")+IFERROR(X270/H270,"0")+IFERROR(X271/H271,"0")+IFERROR(X272/H272,"0")</f>
        <v>57.758620689655174</v>
      </c>
      <c r="Y273" s="783">
        <f>IFERROR(Y264/H264,"0")+IFERROR(Y265/H265,"0")+IFERROR(Y266/H266,"0")+IFERROR(Y267/H267,"0")+IFERROR(Y268/H268,"0")+IFERROR(Y269/H269,"0")+IFERROR(Y270/H270,"0")+IFERROR(Y271/H271,"0")+IFERROR(Y272/H272,"0")</f>
        <v>58</v>
      </c>
      <c r="Z273" s="78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0.625</v>
      </c>
      <c r="AA273" s="784"/>
      <c r="AB273" s="784"/>
      <c r="AC273" s="784"/>
    </row>
    <row r="274" spans="1:68" x14ac:dyDescent="0.2">
      <c r="A274" s="797"/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809"/>
      <c r="P274" s="799" t="s">
        <v>71</v>
      </c>
      <c r="Q274" s="800"/>
      <c r="R274" s="800"/>
      <c r="S274" s="800"/>
      <c r="T274" s="800"/>
      <c r="U274" s="800"/>
      <c r="V274" s="801"/>
      <c r="W274" s="37" t="s">
        <v>69</v>
      </c>
      <c r="X274" s="783">
        <f>IFERROR(SUM(X264:X272),"0")</f>
        <v>290</v>
      </c>
      <c r="Y274" s="783">
        <f>IFERROR(SUM(Y264:Y272),"0")</f>
        <v>292.8</v>
      </c>
      <c r="Z274" s="37"/>
      <c r="AA274" s="784"/>
      <c r="AB274" s="784"/>
      <c r="AC274" s="784"/>
    </row>
    <row r="275" spans="1:68" ht="14.25" customHeight="1" x14ac:dyDescent="0.25">
      <c r="A275" s="796" t="s">
        <v>173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7"/>
      <c r="AB275" s="777"/>
      <c r="AC275" s="777"/>
    </row>
    <row r="276" spans="1:68" ht="27" customHeight="1" x14ac:dyDescent="0.25">
      <c r="A276" s="54" t="s">
        <v>479</v>
      </c>
      <c r="B276" s="54" t="s">
        <v>480</v>
      </c>
      <c r="C276" s="31">
        <v>4301020340</v>
      </c>
      <c r="D276" s="788">
        <v>4680115885721</v>
      </c>
      <c r="E276" s="789"/>
      <c r="F276" s="780">
        <v>0.33</v>
      </c>
      <c r="G276" s="32">
        <v>6</v>
      </c>
      <c r="H276" s="780">
        <v>1.98</v>
      </c>
      <c r="I276" s="780">
        <v>2.08</v>
      </c>
      <c r="J276" s="32">
        <v>234</v>
      </c>
      <c r="K276" s="32" t="s">
        <v>67</v>
      </c>
      <c r="L276" s="32"/>
      <c r="M276" s="33" t="s">
        <v>77</v>
      </c>
      <c r="N276" s="33"/>
      <c r="O276" s="32">
        <v>50</v>
      </c>
      <c r="P276" s="113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6" s="786"/>
      <c r="R276" s="786"/>
      <c r="S276" s="786"/>
      <c r="T276" s="787"/>
      <c r="U276" s="34"/>
      <c r="V276" s="34"/>
      <c r="W276" s="35" t="s">
        <v>69</v>
      </c>
      <c r="X276" s="781">
        <v>0</v>
      </c>
      <c r="Y276" s="782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481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8"/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809"/>
      <c r="P277" s="799" t="s">
        <v>71</v>
      </c>
      <c r="Q277" s="800"/>
      <c r="R277" s="800"/>
      <c r="S277" s="800"/>
      <c r="T277" s="800"/>
      <c r="U277" s="800"/>
      <c r="V277" s="801"/>
      <c r="W277" s="37" t="s">
        <v>72</v>
      </c>
      <c r="X277" s="783">
        <f>IFERROR(X276/H276,"0")</f>
        <v>0</v>
      </c>
      <c r="Y277" s="783">
        <f>IFERROR(Y276/H276,"0")</f>
        <v>0</v>
      </c>
      <c r="Z277" s="783">
        <f>IFERROR(IF(Z276="",0,Z276),"0")</f>
        <v>0</v>
      </c>
      <c r="AA277" s="784"/>
      <c r="AB277" s="784"/>
      <c r="AC277" s="784"/>
    </row>
    <row r="278" spans="1:68" x14ac:dyDescent="0.2">
      <c r="A278" s="797"/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809"/>
      <c r="P278" s="799" t="s">
        <v>71</v>
      </c>
      <c r="Q278" s="800"/>
      <c r="R278" s="800"/>
      <c r="S278" s="800"/>
      <c r="T278" s="800"/>
      <c r="U278" s="800"/>
      <c r="V278" s="801"/>
      <c r="W278" s="37" t="s">
        <v>69</v>
      </c>
      <c r="X278" s="783">
        <f>IFERROR(SUM(X276:X276),"0")</f>
        <v>0</v>
      </c>
      <c r="Y278" s="783">
        <f>IFERROR(SUM(Y276:Y276),"0")</f>
        <v>0</v>
      </c>
      <c r="Z278" s="37"/>
      <c r="AA278" s="784"/>
      <c r="AB278" s="784"/>
      <c r="AC278" s="784"/>
    </row>
    <row r="279" spans="1:68" ht="16.5" customHeight="1" x14ac:dyDescent="0.25">
      <c r="A279" s="872" t="s">
        <v>482</v>
      </c>
      <c r="B279" s="797"/>
      <c r="C279" s="797"/>
      <c r="D279" s="797"/>
      <c r="E279" s="797"/>
      <c r="F279" s="797"/>
      <c r="G279" s="797"/>
      <c r="H279" s="797"/>
      <c r="I279" s="797"/>
      <c r="J279" s="797"/>
      <c r="K279" s="797"/>
      <c r="L279" s="797"/>
      <c r="M279" s="797"/>
      <c r="N279" s="797"/>
      <c r="O279" s="797"/>
      <c r="P279" s="797"/>
      <c r="Q279" s="797"/>
      <c r="R279" s="797"/>
      <c r="S279" s="797"/>
      <c r="T279" s="797"/>
      <c r="U279" s="797"/>
      <c r="V279" s="797"/>
      <c r="W279" s="797"/>
      <c r="X279" s="797"/>
      <c r="Y279" s="797"/>
      <c r="Z279" s="797"/>
      <c r="AA279" s="776"/>
      <c r="AB279" s="776"/>
      <c r="AC279" s="776"/>
    </row>
    <row r="280" spans="1:68" ht="14.25" customHeight="1" x14ac:dyDescent="0.25">
      <c r="A280" s="796" t="s">
        <v>118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777"/>
      <c r="AB280" s="777"/>
      <c r="AC280" s="777"/>
    </row>
    <row r="281" spans="1:68" ht="27" customHeight="1" x14ac:dyDescent="0.25">
      <c r="A281" s="54" t="s">
        <v>483</v>
      </c>
      <c r="B281" s="54" t="s">
        <v>484</v>
      </c>
      <c r="C281" s="31">
        <v>4301011322</v>
      </c>
      <c r="D281" s="788">
        <v>4607091387452</v>
      </c>
      <c r="E281" s="789"/>
      <c r="F281" s="780">
        <v>1.35</v>
      </c>
      <c r="G281" s="32">
        <v>8</v>
      </c>
      <c r="H281" s="780">
        <v>10.8</v>
      </c>
      <c r="I281" s="780">
        <v>11.28</v>
      </c>
      <c r="J281" s="32">
        <v>56</v>
      </c>
      <c r="K281" s="32" t="s">
        <v>121</v>
      </c>
      <c r="L281" s="32"/>
      <c r="M281" s="33" t="s">
        <v>77</v>
      </c>
      <c r="N281" s="33"/>
      <c r="O281" s="32">
        <v>55</v>
      </c>
      <c r="P281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6"/>
      <c r="R281" s="786"/>
      <c r="S281" s="786"/>
      <c r="T281" s="787"/>
      <c r="U281" s="34"/>
      <c r="V281" s="34"/>
      <c r="W281" s="35" t="s">
        <v>69</v>
      </c>
      <c r="X281" s="781">
        <v>0</v>
      </c>
      <c r="Y281" s="782">
        <f t="shared" ref="Y281:Y290" si="61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ref="BM281:BM290" si="62">IFERROR(X281*I281/H281,"0")</f>
        <v>0</v>
      </c>
      <c r="BN281" s="64">
        <f t="shared" ref="BN281:BN290" si="63">IFERROR(Y281*I281/H281,"0")</f>
        <v>0</v>
      </c>
      <c r="BO281" s="64">
        <f t="shared" ref="BO281:BO290" si="64">IFERROR(1/J281*(X281/H281),"0")</f>
        <v>0</v>
      </c>
      <c r="BP281" s="64">
        <f t="shared" ref="BP281:BP290" si="65">IFERROR(1/J281*(Y281/H281),"0")</f>
        <v>0</v>
      </c>
    </row>
    <row r="282" spans="1:68" ht="27" customHeight="1" x14ac:dyDescent="0.25">
      <c r="A282" s="54" t="s">
        <v>486</v>
      </c>
      <c r="B282" s="54" t="s">
        <v>487</v>
      </c>
      <c r="C282" s="31">
        <v>4301011855</v>
      </c>
      <c r="D282" s="788">
        <v>4680115885837</v>
      </c>
      <c r="E282" s="789"/>
      <c r="F282" s="780">
        <v>1.35</v>
      </c>
      <c r="G282" s="32">
        <v>8</v>
      </c>
      <c r="H282" s="780">
        <v>10.8</v>
      </c>
      <c r="I282" s="780">
        <v>11.28</v>
      </c>
      <c r="J282" s="32">
        <v>56</v>
      </c>
      <c r="K282" s="32" t="s">
        <v>121</v>
      </c>
      <c r="L282" s="32"/>
      <c r="M282" s="33" t="s">
        <v>122</v>
      </c>
      <c r="N282" s="33"/>
      <c r="O282" s="32">
        <v>55</v>
      </c>
      <c r="P282" s="11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6"/>
      <c r="R282" s="786"/>
      <c r="S282" s="786"/>
      <c r="T282" s="787"/>
      <c r="U282" s="34"/>
      <c r="V282" s="34"/>
      <c r="W282" s="35" t="s">
        <v>69</v>
      </c>
      <c r="X282" s="781">
        <v>0</v>
      </c>
      <c r="Y282" s="782">
        <f t="shared" si="61"/>
        <v>0</v>
      </c>
      <c r="Z282" s="36" t="str">
        <f>IFERROR(IF(Y282=0,"",ROUNDUP(Y282/H282,0)*0.02175),"")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62"/>
        <v>0</v>
      </c>
      <c r="BN282" s="64">
        <f t="shared" si="63"/>
        <v>0</v>
      </c>
      <c r="BO282" s="64">
        <f t="shared" si="64"/>
        <v>0</v>
      </c>
      <c r="BP282" s="64">
        <f t="shared" si="65"/>
        <v>0</v>
      </c>
    </row>
    <row r="283" spans="1:68" ht="27" customHeight="1" x14ac:dyDescent="0.25">
      <c r="A283" s="54" t="s">
        <v>489</v>
      </c>
      <c r="B283" s="54" t="s">
        <v>490</v>
      </c>
      <c r="C283" s="31">
        <v>4301011910</v>
      </c>
      <c r="D283" s="788">
        <v>4680115885806</v>
      </c>
      <c r="E283" s="789"/>
      <c r="F283" s="780">
        <v>1.35</v>
      </c>
      <c r="G283" s="32">
        <v>8</v>
      </c>
      <c r="H283" s="780">
        <v>10.8</v>
      </c>
      <c r="I283" s="780">
        <v>11.28</v>
      </c>
      <c r="J283" s="32">
        <v>48</v>
      </c>
      <c r="K283" s="32" t="s">
        <v>121</v>
      </c>
      <c r="L283" s="32"/>
      <c r="M283" s="33" t="s">
        <v>151</v>
      </c>
      <c r="N283" s="33"/>
      <c r="O283" s="32">
        <v>55</v>
      </c>
      <c r="P283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86"/>
      <c r="R283" s="786"/>
      <c r="S283" s="786"/>
      <c r="T283" s="787"/>
      <c r="U283" s="34"/>
      <c r="V283" s="34"/>
      <c r="W283" s="35" t="s">
        <v>69</v>
      </c>
      <c r="X283" s="781">
        <v>0</v>
      </c>
      <c r="Y283" s="782">
        <f t="shared" si="61"/>
        <v>0</v>
      </c>
      <c r="Z283" s="36" t="str">
        <f>IFERROR(IF(Y283=0,"",ROUNDUP(Y283/H283,0)*0.02039),"")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62"/>
        <v>0</v>
      </c>
      <c r="BN283" s="64">
        <f t="shared" si="63"/>
        <v>0</v>
      </c>
      <c r="BO283" s="64">
        <f t="shared" si="64"/>
        <v>0</v>
      </c>
      <c r="BP283" s="64">
        <f t="shared" si="65"/>
        <v>0</v>
      </c>
    </row>
    <row r="284" spans="1:68" ht="27" customHeight="1" x14ac:dyDescent="0.25">
      <c r="A284" s="54" t="s">
        <v>489</v>
      </c>
      <c r="B284" s="54" t="s">
        <v>492</v>
      </c>
      <c r="C284" s="31">
        <v>4301011850</v>
      </c>
      <c r="D284" s="788">
        <v>4680115885806</v>
      </c>
      <c r="E284" s="789"/>
      <c r="F284" s="780">
        <v>1.35</v>
      </c>
      <c r="G284" s="32">
        <v>8</v>
      </c>
      <c r="H284" s="780">
        <v>10.8</v>
      </c>
      <c r="I284" s="780">
        <v>11.28</v>
      </c>
      <c r="J284" s="32">
        <v>56</v>
      </c>
      <c r="K284" s="32" t="s">
        <v>121</v>
      </c>
      <c r="L284" s="32"/>
      <c r="M284" s="33" t="s">
        <v>122</v>
      </c>
      <c r="N284" s="33"/>
      <c r="O284" s="32">
        <v>55</v>
      </c>
      <c r="P284" s="90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6"/>
      <c r="R284" s="786"/>
      <c r="S284" s="786"/>
      <c r="T284" s="787"/>
      <c r="U284" s="34"/>
      <c r="V284" s="34"/>
      <c r="W284" s="35" t="s">
        <v>69</v>
      </c>
      <c r="X284" s="781">
        <v>0</v>
      </c>
      <c r="Y284" s="782">
        <f t="shared" si="61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62"/>
        <v>0</v>
      </c>
      <c r="BN284" s="64">
        <f t="shared" si="63"/>
        <v>0</v>
      </c>
      <c r="BO284" s="64">
        <f t="shared" si="64"/>
        <v>0</v>
      </c>
      <c r="BP284" s="64">
        <f t="shared" si="65"/>
        <v>0</v>
      </c>
    </row>
    <row r="285" spans="1:68" ht="37.5" customHeight="1" x14ac:dyDescent="0.25">
      <c r="A285" s="54" t="s">
        <v>494</v>
      </c>
      <c r="B285" s="54" t="s">
        <v>495</v>
      </c>
      <c r="C285" s="31">
        <v>4301011313</v>
      </c>
      <c r="D285" s="788">
        <v>4607091385984</v>
      </c>
      <c r="E285" s="789"/>
      <c r="F285" s="780">
        <v>1.35</v>
      </c>
      <c r="G285" s="32">
        <v>8</v>
      </c>
      <c r="H285" s="780">
        <v>10.8</v>
      </c>
      <c r="I285" s="780">
        <v>11.28</v>
      </c>
      <c r="J285" s="32">
        <v>56</v>
      </c>
      <c r="K285" s="32" t="s">
        <v>121</v>
      </c>
      <c r="L285" s="32"/>
      <c r="M285" s="33" t="s">
        <v>122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6"/>
      <c r="R285" s="786"/>
      <c r="S285" s="786"/>
      <c r="T285" s="787"/>
      <c r="U285" s="34"/>
      <c r="V285" s="34"/>
      <c r="W285" s="35" t="s">
        <v>69</v>
      </c>
      <c r="X285" s="781">
        <v>0</v>
      </c>
      <c r="Y285" s="782">
        <f t="shared" si="61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62"/>
        <v>0</v>
      </c>
      <c r="BN285" s="64">
        <f t="shared" si="63"/>
        <v>0</v>
      </c>
      <c r="BO285" s="64">
        <f t="shared" si="64"/>
        <v>0</v>
      </c>
      <c r="BP285" s="64">
        <f t="shared" si="65"/>
        <v>0</v>
      </c>
    </row>
    <row r="286" spans="1:68" ht="37.5" customHeight="1" x14ac:dyDescent="0.25">
      <c r="A286" s="54" t="s">
        <v>497</v>
      </c>
      <c r="B286" s="54" t="s">
        <v>498</v>
      </c>
      <c r="C286" s="31">
        <v>4301011853</v>
      </c>
      <c r="D286" s="788">
        <v>4680115885851</v>
      </c>
      <c r="E286" s="789"/>
      <c r="F286" s="780">
        <v>1.35</v>
      </c>
      <c r="G286" s="32">
        <v>8</v>
      </c>
      <c r="H286" s="780">
        <v>10.8</v>
      </c>
      <c r="I286" s="780">
        <v>11.28</v>
      </c>
      <c r="J286" s="32">
        <v>56</v>
      </c>
      <c r="K286" s="32" t="s">
        <v>121</v>
      </c>
      <c r="L286" s="32"/>
      <c r="M286" s="33" t="s">
        <v>122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6"/>
      <c r="R286" s="786"/>
      <c r="S286" s="786"/>
      <c r="T286" s="787"/>
      <c r="U286" s="34"/>
      <c r="V286" s="34"/>
      <c r="W286" s="35" t="s">
        <v>69</v>
      </c>
      <c r="X286" s="781">
        <v>0</v>
      </c>
      <c r="Y286" s="782">
        <f t="shared" si="61"/>
        <v>0</v>
      </c>
      <c r="Z286" s="36" t="str">
        <f>IFERROR(IF(Y286=0,"",ROUNDUP(Y286/H286,0)*0.02175),"")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62"/>
        <v>0</v>
      </c>
      <c r="BN286" s="64">
        <f t="shared" si="63"/>
        <v>0</v>
      </c>
      <c r="BO286" s="64">
        <f t="shared" si="64"/>
        <v>0</v>
      </c>
      <c r="BP286" s="64">
        <f t="shared" si="65"/>
        <v>0</v>
      </c>
    </row>
    <row r="287" spans="1:68" ht="27" customHeight="1" x14ac:dyDescent="0.25">
      <c r="A287" s="54" t="s">
        <v>500</v>
      </c>
      <c r="B287" s="54" t="s">
        <v>501</v>
      </c>
      <c r="C287" s="31">
        <v>4301011319</v>
      </c>
      <c r="D287" s="788">
        <v>4607091387469</v>
      </c>
      <c r="E287" s="789"/>
      <c r="F287" s="780">
        <v>0.5</v>
      </c>
      <c r="G287" s="32">
        <v>10</v>
      </c>
      <c r="H287" s="780">
        <v>5</v>
      </c>
      <c r="I287" s="780">
        <v>5.21</v>
      </c>
      <c r="J287" s="32">
        <v>132</v>
      </c>
      <c r="K287" s="32" t="s">
        <v>76</v>
      </c>
      <c r="L287" s="32"/>
      <c r="M287" s="33" t="s">
        <v>122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6"/>
      <c r="R287" s="786"/>
      <c r="S287" s="786"/>
      <c r="T287" s="787"/>
      <c r="U287" s="34"/>
      <c r="V287" s="34"/>
      <c r="W287" s="35" t="s">
        <v>69</v>
      </c>
      <c r="X287" s="781">
        <v>0</v>
      </c>
      <c r="Y287" s="782">
        <f t="shared" si="61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62"/>
        <v>0</v>
      </c>
      <c r="BN287" s="64">
        <f t="shared" si="63"/>
        <v>0</v>
      </c>
      <c r="BO287" s="64">
        <f t="shared" si="64"/>
        <v>0</v>
      </c>
      <c r="BP287" s="64">
        <f t="shared" si="65"/>
        <v>0</v>
      </c>
    </row>
    <row r="288" spans="1:68" ht="27" customHeight="1" x14ac:dyDescent="0.25">
      <c r="A288" s="54" t="s">
        <v>502</v>
      </c>
      <c r="B288" s="54" t="s">
        <v>503</v>
      </c>
      <c r="C288" s="31">
        <v>4301011852</v>
      </c>
      <c r="D288" s="788">
        <v>4680115885844</v>
      </c>
      <c r="E288" s="789"/>
      <c r="F288" s="780">
        <v>0.4</v>
      </c>
      <c r="G288" s="32">
        <v>10</v>
      </c>
      <c r="H288" s="780">
        <v>4</v>
      </c>
      <c r="I288" s="780">
        <v>4.21</v>
      </c>
      <c r="J288" s="32">
        <v>132</v>
      </c>
      <c r="K288" s="32" t="s">
        <v>76</v>
      </c>
      <c r="L288" s="32"/>
      <c r="M288" s="33" t="s">
        <v>122</v>
      </c>
      <c r="N288" s="33"/>
      <c r="O288" s="32">
        <v>55</v>
      </c>
      <c r="P288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6"/>
      <c r="R288" s="786"/>
      <c r="S288" s="786"/>
      <c r="T288" s="787"/>
      <c r="U288" s="34"/>
      <c r="V288" s="34"/>
      <c r="W288" s="35" t="s">
        <v>69</v>
      </c>
      <c r="X288" s="781">
        <v>0</v>
      </c>
      <c r="Y288" s="782">
        <f t="shared" si="61"/>
        <v>0</v>
      </c>
      <c r="Z288" s="36" t="str">
        <f>IFERROR(IF(Y288=0,"",ROUNDUP(Y288/H288,0)*0.00902),"")</f>
        <v/>
      </c>
      <c r="AA288" s="56"/>
      <c r="AB288" s="57"/>
      <c r="AC288" s="377" t="s">
        <v>488</v>
      </c>
      <c r="AG288" s="64"/>
      <c r="AJ288" s="68"/>
      <c r="AK288" s="68">
        <v>0</v>
      </c>
      <c r="BB288" s="378" t="s">
        <v>1</v>
      </c>
      <c r="BM288" s="64">
        <f t="shared" si="62"/>
        <v>0</v>
      </c>
      <c r="BN288" s="64">
        <f t="shared" si="63"/>
        <v>0</v>
      </c>
      <c r="BO288" s="64">
        <f t="shared" si="64"/>
        <v>0</v>
      </c>
      <c r="BP288" s="64">
        <f t="shared" si="65"/>
        <v>0</v>
      </c>
    </row>
    <row r="289" spans="1:68" ht="27" customHeight="1" x14ac:dyDescent="0.25">
      <c r="A289" s="54" t="s">
        <v>504</v>
      </c>
      <c r="B289" s="54" t="s">
        <v>505</v>
      </c>
      <c r="C289" s="31">
        <v>4301011316</v>
      </c>
      <c r="D289" s="788">
        <v>4607091387438</v>
      </c>
      <c r="E289" s="789"/>
      <c r="F289" s="780">
        <v>0.5</v>
      </c>
      <c r="G289" s="32">
        <v>10</v>
      </c>
      <c r="H289" s="780">
        <v>5</v>
      </c>
      <c r="I289" s="780">
        <v>5.21</v>
      </c>
      <c r="J289" s="32">
        <v>132</v>
      </c>
      <c r="K289" s="32" t="s">
        <v>76</v>
      </c>
      <c r="L289" s="32"/>
      <c r="M289" s="33" t="s">
        <v>122</v>
      </c>
      <c r="N289" s="33"/>
      <c r="O289" s="32">
        <v>55</v>
      </c>
      <c r="P289" s="96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6"/>
      <c r="R289" s="786"/>
      <c r="S289" s="786"/>
      <c r="T289" s="787"/>
      <c r="U289" s="34"/>
      <c r="V289" s="34"/>
      <c r="W289" s="35" t="s">
        <v>69</v>
      </c>
      <c r="X289" s="781">
        <v>0</v>
      </c>
      <c r="Y289" s="782">
        <f t="shared" si="61"/>
        <v>0</v>
      </c>
      <c r="Z289" s="36" t="str">
        <f>IFERROR(IF(Y289=0,"",ROUNDUP(Y289/H289,0)*0.00902),"")</f>
        <v/>
      </c>
      <c r="AA289" s="56"/>
      <c r="AB289" s="57"/>
      <c r="AC289" s="379" t="s">
        <v>506</v>
      </c>
      <c r="AG289" s="64"/>
      <c r="AJ289" s="68"/>
      <c r="AK289" s="68">
        <v>0</v>
      </c>
      <c r="BB289" s="380" t="s">
        <v>1</v>
      </c>
      <c r="BM289" s="64">
        <f t="shared" si="62"/>
        <v>0</v>
      </c>
      <c r="BN289" s="64">
        <f t="shared" si="63"/>
        <v>0</v>
      </c>
      <c r="BO289" s="64">
        <f t="shared" si="64"/>
        <v>0</v>
      </c>
      <c r="BP289" s="64">
        <f t="shared" si="65"/>
        <v>0</v>
      </c>
    </row>
    <row r="290" spans="1:68" ht="27" customHeight="1" x14ac:dyDescent="0.25">
      <c r="A290" s="54" t="s">
        <v>507</v>
      </c>
      <c r="B290" s="54" t="s">
        <v>508</v>
      </c>
      <c r="C290" s="31">
        <v>4301011851</v>
      </c>
      <c r="D290" s="788">
        <v>4680115885820</v>
      </c>
      <c r="E290" s="789"/>
      <c r="F290" s="780">
        <v>0.4</v>
      </c>
      <c r="G290" s="32">
        <v>10</v>
      </c>
      <c r="H290" s="780">
        <v>4</v>
      </c>
      <c r="I290" s="780">
        <v>4.21</v>
      </c>
      <c r="J290" s="32">
        <v>132</v>
      </c>
      <c r="K290" s="32" t="s">
        <v>76</v>
      </c>
      <c r="L290" s="32"/>
      <c r="M290" s="33" t="s">
        <v>122</v>
      </c>
      <c r="N290" s="33"/>
      <c r="O290" s="32">
        <v>55</v>
      </c>
      <c r="P290" s="82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6"/>
      <c r="R290" s="786"/>
      <c r="S290" s="786"/>
      <c r="T290" s="787"/>
      <c r="U290" s="34"/>
      <c r="V290" s="34"/>
      <c r="W290" s="35" t="s">
        <v>69</v>
      </c>
      <c r="X290" s="781">
        <v>0</v>
      </c>
      <c r="Y290" s="782">
        <f t="shared" si="61"/>
        <v>0</v>
      </c>
      <c r="Z290" s="36" t="str">
        <f>IFERROR(IF(Y290=0,"",ROUNDUP(Y290/H290,0)*0.00902),"")</f>
        <v/>
      </c>
      <c r="AA290" s="56"/>
      <c r="AB290" s="57"/>
      <c r="AC290" s="381" t="s">
        <v>493</v>
      </c>
      <c r="AG290" s="64"/>
      <c r="AJ290" s="68"/>
      <c r="AK290" s="68">
        <v>0</v>
      </c>
      <c r="BB290" s="382" t="s">
        <v>1</v>
      </c>
      <c r="BM290" s="64">
        <f t="shared" si="62"/>
        <v>0</v>
      </c>
      <c r="BN290" s="64">
        <f t="shared" si="63"/>
        <v>0</v>
      </c>
      <c r="BO290" s="64">
        <f t="shared" si="64"/>
        <v>0</v>
      </c>
      <c r="BP290" s="64">
        <f t="shared" si="65"/>
        <v>0</v>
      </c>
    </row>
    <row r="291" spans="1:68" x14ac:dyDescent="0.2">
      <c r="A291" s="808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09"/>
      <c r="P291" s="799" t="s">
        <v>71</v>
      </c>
      <c r="Q291" s="800"/>
      <c r="R291" s="800"/>
      <c r="S291" s="800"/>
      <c r="T291" s="800"/>
      <c r="U291" s="800"/>
      <c r="V291" s="801"/>
      <c r="W291" s="37" t="s">
        <v>72</v>
      </c>
      <c r="X291" s="783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83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83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4"/>
      <c r="AB291" s="784"/>
      <c r="AC291" s="784"/>
    </row>
    <row r="292" spans="1:68" x14ac:dyDescent="0.2">
      <c r="A292" s="797"/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809"/>
      <c r="P292" s="799" t="s">
        <v>71</v>
      </c>
      <c r="Q292" s="800"/>
      <c r="R292" s="800"/>
      <c r="S292" s="800"/>
      <c r="T292" s="800"/>
      <c r="U292" s="800"/>
      <c r="V292" s="801"/>
      <c r="W292" s="37" t="s">
        <v>69</v>
      </c>
      <c r="X292" s="783">
        <f>IFERROR(SUM(X281:X290),"0")</f>
        <v>0</v>
      </c>
      <c r="Y292" s="783">
        <f>IFERROR(SUM(Y281:Y290),"0")</f>
        <v>0</v>
      </c>
      <c r="Z292" s="37"/>
      <c r="AA292" s="784"/>
      <c r="AB292" s="784"/>
      <c r="AC292" s="784"/>
    </row>
    <row r="293" spans="1:68" ht="16.5" customHeight="1" x14ac:dyDescent="0.25">
      <c r="A293" s="872" t="s">
        <v>509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6"/>
      <c r="AB293" s="776"/>
      <c r="AC293" s="776"/>
    </row>
    <row r="294" spans="1:68" ht="14.25" customHeight="1" x14ac:dyDescent="0.25">
      <c r="A294" s="796" t="s">
        <v>118</v>
      </c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797"/>
      <c r="P294" s="797"/>
      <c r="Q294" s="797"/>
      <c r="R294" s="797"/>
      <c r="S294" s="797"/>
      <c r="T294" s="797"/>
      <c r="U294" s="797"/>
      <c r="V294" s="797"/>
      <c r="W294" s="797"/>
      <c r="X294" s="797"/>
      <c r="Y294" s="797"/>
      <c r="Z294" s="797"/>
      <c r="AA294" s="777"/>
      <c r="AB294" s="777"/>
      <c r="AC294" s="777"/>
    </row>
    <row r="295" spans="1:68" ht="27" customHeight="1" x14ac:dyDescent="0.25">
      <c r="A295" s="54" t="s">
        <v>510</v>
      </c>
      <c r="B295" s="54" t="s">
        <v>511</v>
      </c>
      <c r="C295" s="31">
        <v>4301011876</v>
      </c>
      <c r="D295" s="788">
        <v>4680115885707</v>
      </c>
      <c r="E295" s="789"/>
      <c r="F295" s="780">
        <v>0.9</v>
      </c>
      <c r="G295" s="32">
        <v>10</v>
      </c>
      <c r="H295" s="780">
        <v>9</v>
      </c>
      <c r="I295" s="780">
        <v>9.48</v>
      </c>
      <c r="J295" s="32">
        <v>56</v>
      </c>
      <c r="K295" s="32" t="s">
        <v>121</v>
      </c>
      <c r="L295" s="32"/>
      <c r="M295" s="33" t="s">
        <v>122</v>
      </c>
      <c r="N295" s="33"/>
      <c r="O295" s="32">
        <v>31</v>
      </c>
      <c r="P295" s="113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6"/>
      <c r="R295" s="786"/>
      <c r="S295" s="786"/>
      <c r="T295" s="787"/>
      <c r="U295" s="34"/>
      <c r="V295" s="34"/>
      <c r="W295" s="35" t="s">
        <v>69</v>
      </c>
      <c r="X295" s="781">
        <v>0</v>
      </c>
      <c r="Y295" s="782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449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8"/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809"/>
      <c r="P296" s="799" t="s">
        <v>71</v>
      </c>
      <c r="Q296" s="800"/>
      <c r="R296" s="800"/>
      <c r="S296" s="800"/>
      <c r="T296" s="800"/>
      <c r="U296" s="800"/>
      <c r="V296" s="801"/>
      <c r="W296" s="37" t="s">
        <v>72</v>
      </c>
      <c r="X296" s="783">
        <f>IFERROR(X295/H295,"0")</f>
        <v>0</v>
      </c>
      <c r="Y296" s="783">
        <f>IFERROR(Y295/H295,"0")</f>
        <v>0</v>
      </c>
      <c r="Z296" s="783">
        <f>IFERROR(IF(Z295="",0,Z295),"0")</f>
        <v>0</v>
      </c>
      <c r="AA296" s="784"/>
      <c r="AB296" s="784"/>
      <c r="AC296" s="784"/>
    </row>
    <row r="297" spans="1:68" x14ac:dyDescent="0.2">
      <c r="A297" s="797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09"/>
      <c r="P297" s="799" t="s">
        <v>71</v>
      </c>
      <c r="Q297" s="800"/>
      <c r="R297" s="800"/>
      <c r="S297" s="800"/>
      <c r="T297" s="800"/>
      <c r="U297" s="800"/>
      <c r="V297" s="801"/>
      <c r="W297" s="37" t="s">
        <v>69</v>
      </c>
      <c r="X297" s="783">
        <f>IFERROR(SUM(X295:X295),"0")</f>
        <v>0</v>
      </c>
      <c r="Y297" s="783">
        <f>IFERROR(SUM(Y295:Y295),"0")</f>
        <v>0</v>
      </c>
      <c r="Z297" s="37"/>
      <c r="AA297" s="784"/>
      <c r="AB297" s="784"/>
      <c r="AC297" s="784"/>
    </row>
    <row r="298" spans="1:68" ht="16.5" customHeight="1" x14ac:dyDescent="0.25">
      <c r="A298" s="872" t="s">
        <v>512</v>
      </c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797"/>
      <c r="P298" s="797"/>
      <c r="Q298" s="797"/>
      <c r="R298" s="797"/>
      <c r="S298" s="797"/>
      <c r="T298" s="797"/>
      <c r="U298" s="797"/>
      <c r="V298" s="797"/>
      <c r="W298" s="797"/>
      <c r="X298" s="797"/>
      <c r="Y298" s="797"/>
      <c r="Z298" s="797"/>
      <c r="AA298" s="776"/>
      <c r="AB298" s="776"/>
      <c r="AC298" s="776"/>
    </row>
    <row r="299" spans="1:68" ht="14.25" customHeight="1" x14ac:dyDescent="0.25">
      <c r="A299" s="796" t="s">
        <v>118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7"/>
      <c r="AB299" s="777"/>
      <c r="AC299" s="777"/>
    </row>
    <row r="300" spans="1:68" ht="27" customHeight="1" x14ac:dyDescent="0.25">
      <c r="A300" s="54" t="s">
        <v>513</v>
      </c>
      <c r="B300" s="54" t="s">
        <v>514</v>
      </c>
      <c r="C300" s="31">
        <v>4301011223</v>
      </c>
      <c r="D300" s="788">
        <v>4607091383423</v>
      </c>
      <c r="E300" s="789"/>
      <c r="F300" s="780">
        <v>1.35</v>
      </c>
      <c r="G300" s="32">
        <v>8</v>
      </c>
      <c r="H300" s="780">
        <v>10.8</v>
      </c>
      <c r="I300" s="780">
        <v>11.375999999999999</v>
      </c>
      <c r="J300" s="32">
        <v>56</v>
      </c>
      <c r="K300" s="32" t="s">
        <v>121</v>
      </c>
      <c r="L300" s="32"/>
      <c r="M300" s="33" t="s">
        <v>77</v>
      </c>
      <c r="N300" s="33"/>
      <c r="O300" s="32">
        <v>35</v>
      </c>
      <c r="P300" s="95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6"/>
      <c r="R300" s="786"/>
      <c r="S300" s="786"/>
      <c r="T300" s="787"/>
      <c r="U300" s="34"/>
      <c r="V300" s="34"/>
      <c r="W300" s="35" t="s">
        <v>69</v>
      </c>
      <c r="X300" s="781">
        <v>0</v>
      </c>
      <c r="Y300" s="78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123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515</v>
      </c>
      <c r="B301" s="54" t="s">
        <v>516</v>
      </c>
      <c r="C301" s="31">
        <v>4301011879</v>
      </c>
      <c r="D301" s="788">
        <v>4680115885691</v>
      </c>
      <c r="E301" s="789"/>
      <c r="F301" s="780">
        <v>1.35</v>
      </c>
      <c r="G301" s="32">
        <v>8</v>
      </c>
      <c r="H301" s="780">
        <v>10.8</v>
      </c>
      <c r="I301" s="780">
        <v>11.28</v>
      </c>
      <c r="J301" s="32">
        <v>56</v>
      </c>
      <c r="K301" s="32" t="s">
        <v>121</v>
      </c>
      <c r="L301" s="32"/>
      <c r="M301" s="33" t="s">
        <v>68</v>
      </c>
      <c r="N301" s="33"/>
      <c r="O301" s="32">
        <v>30</v>
      </c>
      <c r="P301" s="113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6"/>
      <c r="R301" s="786"/>
      <c r="S301" s="786"/>
      <c r="T301" s="787"/>
      <c r="U301" s="34"/>
      <c r="V301" s="34"/>
      <c r="W301" s="35" t="s">
        <v>69</v>
      </c>
      <c r="X301" s="781">
        <v>0</v>
      </c>
      <c r="Y301" s="78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517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518</v>
      </c>
      <c r="B302" s="54" t="s">
        <v>519</v>
      </c>
      <c r="C302" s="31">
        <v>4301011878</v>
      </c>
      <c r="D302" s="788">
        <v>4680115885660</v>
      </c>
      <c r="E302" s="789"/>
      <c r="F302" s="780">
        <v>1.35</v>
      </c>
      <c r="G302" s="32">
        <v>8</v>
      </c>
      <c r="H302" s="780">
        <v>10.8</v>
      </c>
      <c r="I302" s="780">
        <v>11.28</v>
      </c>
      <c r="J302" s="32">
        <v>56</v>
      </c>
      <c r="K302" s="32" t="s">
        <v>121</v>
      </c>
      <c r="L302" s="32"/>
      <c r="M302" s="33" t="s">
        <v>68</v>
      </c>
      <c r="N302" s="33"/>
      <c r="O302" s="32">
        <v>35</v>
      </c>
      <c r="P302" s="79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6"/>
      <c r="R302" s="786"/>
      <c r="S302" s="786"/>
      <c r="T302" s="787"/>
      <c r="U302" s="34"/>
      <c r="V302" s="34"/>
      <c r="W302" s="35" t="s">
        <v>69</v>
      </c>
      <c r="X302" s="781">
        <v>0</v>
      </c>
      <c r="Y302" s="782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520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8"/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809"/>
      <c r="P303" s="799" t="s">
        <v>71</v>
      </c>
      <c r="Q303" s="800"/>
      <c r="R303" s="800"/>
      <c r="S303" s="800"/>
      <c r="T303" s="800"/>
      <c r="U303" s="800"/>
      <c r="V303" s="801"/>
      <c r="W303" s="37" t="s">
        <v>72</v>
      </c>
      <c r="X303" s="783">
        <f>IFERROR(X300/H300,"0")+IFERROR(X301/H301,"0")+IFERROR(X302/H302,"0")</f>
        <v>0</v>
      </c>
      <c r="Y303" s="783">
        <f>IFERROR(Y300/H300,"0")+IFERROR(Y301/H301,"0")+IFERROR(Y302/H302,"0")</f>
        <v>0</v>
      </c>
      <c r="Z303" s="783">
        <f>IFERROR(IF(Z300="",0,Z300),"0")+IFERROR(IF(Z301="",0,Z301),"0")+IFERROR(IF(Z302="",0,Z302),"0")</f>
        <v>0</v>
      </c>
      <c r="AA303" s="784"/>
      <c r="AB303" s="784"/>
      <c r="AC303" s="784"/>
    </row>
    <row r="304" spans="1:68" x14ac:dyDescent="0.2">
      <c r="A304" s="797"/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809"/>
      <c r="P304" s="799" t="s">
        <v>71</v>
      </c>
      <c r="Q304" s="800"/>
      <c r="R304" s="800"/>
      <c r="S304" s="800"/>
      <c r="T304" s="800"/>
      <c r="U304" s="800"/>
      <c r="V304" s="801"/>
      <c r="W304" s="37" t="s">
        <v>69</v>
      </c>
      <c r="X304" s="783">
        <f>IFERROR(SUM(X300:X302),"0")</f>
        <v>0</v>
      </c>
      <c r="Y304" s="783">
        <f>IFERROR(SUM(Y300:Y302),"0")</f>
        <v>0</v>
      </c>
      <c r="Z304" s="37"/>
      <c r="AA304" s="784"/>
      <c r="AB304" s="784"/>
      <c r="AC304" s="784"/>
    </row>
    <row r="305" spans="1:68" ht="16.5" customHeight="1" x14ac:dyDescent="0.25">
      <c r="A305" s="872" t="s">
        <v>521</v>
      </c>
      <c r="B305" s="797"/>
      <c r="C305" s="797"/>
      <c r="D305" s="797"/>
      <c r="E305" s="797"/>
      <c r="F305" s="797"/>
      <c r="G305" s="797"/>
      <c r="H305" s="797"/>
      <c r="I305" s="797"/>
      <c r="J305" s="797"/>
      <c r="K305" s="797"/>
      <c r="L305" s="797"/>
      <c r="M305" s="797"/>
      <c r="N305" s="797"/>
      <c r="O305" s="797"/>
      <c r="P305" s="797"/>
      <c r="Q305" s="797"/>
      <c r="R305" s="797"/>
      <c r="S305" s="797"/>
      <c r="T305" s="797"/>
      <c r="U305" s="797"/>
      <c r="V305" s="797"/>
      <c r="W305" s="797"/>
      <c r="X305" s="797"/>
      <c r="Y305" s="797"/>
      <c r="Z305" s="797"/>
      <c r="AA305" s="776"/>
      <c r="AB305" s="776"/>
      <c r="AC305" s="776"/>
    </row>
    <row r="306" spans="1:68" ht="14.25" customHeight="1" x14ac:dyDescent="0.25">
      <c r="A306" s="796" t="s">
        <v>73</v>
      </c>
      <c r="B306" s="797"/>
      <c r="C306" s="797"/>
      <c r="D306" s="797"/>
      <c r="E306" s="797"/>
      <c r="F306" s="797"/>
      <c r="G306" s="797"/>
      <c r="H306" s="797"/>
      <c r="I306" s="797"/>
      <c r="J306" s="797"/>
      <c r="K306" s="797"/>
      <c r="L306" s="797"/>
      <c r="M306" s="797"/>
      <c r="N306" s="797"/>
      <c r="O306" s="797"/>
      <c r="P306" s="797"/>
      <c r="Q306" s="797"/>
      <c r="R306" s="797"/>
      <c r="S306" s="797"/>
      <c r="T306" s="797"/>
      <c r="U306" s="797"/>
      <c r="V306" s="797"/>
      <c r="W306" s="797"/>
      <c r="X306" s="797"/>
      <c r="Y306" s="797"/>
      <c r="Z306" s="797"/>
      <c r="AA306" s="777"/>
      <c r="AB306" s="777"/>
      <c r="AC306" s="777"/>
    </row>
    <row r="307" spans="1:68" ht="37.5" customHeight="1" x14ac:dyDescent="0.25">
      <c r="A307" s="54" t="s">
        <v>522</v>
      </c>
      <c r="B307" s="54" t="s">
        <v>523</v>
      </c>
      <c r="C307" s="31">
        <v>4301051409</v>
      </c>
      <c r="D307" s="788">
        <v>4680115881556</v>
      </c>
      <c r="E307" s="789"/>
      <c r="F307" s="780">
        <v>1</v>
      </c>
      <c r="G307" s="32">
        <v>4</v>
      </c>
      <c r="H307" s="780">
        <v>4</v>
      </c>
      <c r="I307" s="780">
        <v>4.4080000000000004</v>
      </c>
      <c r="J307" s="32">
        <v>104</v>
      </c>
      <c r="K307" s="32" t="s">
        <v>121</v>
      </c>
      <c r="L307" s="32"/>
      <c r="M307" s="33" t="s">
        <v>77</v>
      </c>
      <c r="N307" s="33"/>
      <c r="O307" s="32">
        <v>45</v>
      </c>
      <c r="P307" s="122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6"/>
      <c r="R307" s="786"/>
      <c r="S307" s="786"/>
      <c r="T307" s="787"/>
      <c r="U307" s="34"/>
      <c r="V307" s="34"/>
      <c r="W307" s="35" t="s">
        <v>69</v>
      </c>
      <c r="X307" s="781">
        <v>0</v>
      </c>
      <c r="Y307" s="782">
        <f t="shared" ref="Y307:Y312" si="66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524</v>
      </c>
      <c r="AG307" s="64"/>
      <c r="AJ307" s="68"/>
      <c r="AK307" s="68">
        <v>0</v>
      </c>
      <c r="BB307" s="392" t="s">
        <v>1</v>
      </c>
      <c r="BM307" s="64">
        <f t="shared" ref="BM307:BM312" si="67">IFERROR(X307*I307/H307,"0")</f>
        <v>0</v>
      </c>
      <c r="BN307" s="64">
        <f t="shared" ref="BN307:BN312" si="68">IFERROR(Y307*I307/H307,"0")</f>
        <v>0</v>
      </c>
      <c r="BO307" s="64">
        <f t="shared" ref="BO307:BO312" si="69">IFERROR(1/J307*(X307/H307),"0")</f>
        <v>0</v>
      </c>
      <c r="BP307" s="64">
        <f t="shared" ref="BP307:BP312" si="70">IFERROR(1/J307*(Y307/H307),"0")</f>
        <v>0</v>
      </c>
    </row>
    <row r="308" spans="1:68" ht="37.5" customHeight="1" x14ac:dyDescent="0.25">
      <c r="A308" s="54" t="s">
        <v>525</v>
      </c>
      <c r="B308" s="54" t="s">
        <v>526</v>
      </c>
      <c r="C308" s="31">
        <v>4301051506</v>
      </c>
      <c r="D308" s="788">
        <v>4680115881037</v>
      </c>
      <c r="E308" s="789"/>
      <c r="F308" s="780">
        <v>0.84</v>
      </c>
      <c r="G308" s="32">
        <v>4</v>
      </c>
      <c r="H308" s="780">
        <v>3.36</v>
      </c>
      <c r="I308" s="780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8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6"/>
      <c r="R308" s="786"/>
      <c r="S308" s="786"/>
      <c r="T308" s="787"/>
      <c r="U308" s="34"/>
      <c r="V308" s="34"/>
      <c r="W308" s="35" t="s">
        <v>69</v>
      </c>
      <c r="X308" s="781">
        <v>0</v>
      </c>
      <c r="Y308" s="782">
        <f t="shared" si="66"/>
        <v>0</v>
      </c>
      <c r="Z308" s="36" t="str">
        <f>IFERROR(IF(Y308=0,"",ROUNDUP(Y308/H308,0)*0.00902),"")</f>
        <v/>
      </c>
      <c r="AA308" s="56"/>
      <c r="AB308" s="57"/>
      <c r="AC308" s="393" t="s">
        <v>527</v>
      </c>
      <c r="AG308" s="64"/>
      <c r="AJ308" s="68"/>
      <c r="AK308" s="68">
        <v>0</v>
      </c>
      <c r="BB308" s="394" t="s">
        <v>1</v>
      </c>
      <c r="BM308" s="64">
        <f t="shared" si="67"/>
        <v>0</v>
      </c>
      <c r="BN308" s="64">
        <f t="shared" si="68"/>
        <v>0</v>
      </c>
      <c r="BO308" s="64">
        <f t="shared" si="69"/>
        <v>0</v>
      </c>
      <c r="BP308" s="64">
        <f t="shared" si="70"/>
        <v>0</v>
      </c>
    </row>
    <row r="309" spans="1:68" ht="37.5" customHeight="1" x14ac:dyDescent="0.25">
      <c r="A309" s="54" t="s">
        <v>528</v>
      </c>
      <c r="B309" s="54" t="s">
        <v>529</v>
      </c>
      <c r="C309" s="31">
        <v>4301051893</v>
      </c>
      <c r="D309" s="788">
        <v>4680115886186</v>
      </c>
      <c r="E309" s="789"/>
      <c r="F309" s="780">
        <v>0.3</v>
      </c>
      <c r="G309" s="32">
        <v>6</v>
      </c>
      <c r="H309" s="780">
        <v>1.8</v>
      </c>
      <c r="I309" s="780">
        <v>1.98</v>
      </c>
      <c r="J309" s="32">
        <v>182</v>
      </c>
      <c r="K309" s="32" t="s">
        <v>184</v>
      </c>
      <c r="L309" s="32"/>
      <c r="M309" s="33" t="s">
        <v>77</v>
      </c>
      <c r="N309" s="33"/>
      <c r="O309" s="32">
        <v>45</v>
      </c>
      <c r="P309" s="10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9" s="786"/>
      <c r="R309" s="786"/>
      <c r="S309" s="786"/>
      <c r="T309" s="787"/>
      <c r="U309" s="34"/>
      <c r="V309" s="34"/>
      <c r="W309" s="35" t="s">
        <v>69</v>
      </c>
      <c r="X309" s="781">
        <v>0</v>
      </c>
      <c r="Y309" s="782">
        <f t="shared" si="66"/>
        <v>0</v>
      </c>
      <c r="Z309" s="36" t="str">
        <f>IFERROR(IF(Y309=0,"",ROUNDUP(Y309/H309,0)*0.00651),"")</f>
        <v/>
      </c>
      <c r="AA309" s="56"/>
      <c r="AB309" s="57"/>
      <c r="AC309" s="395" t="s">
        <v>524</v>
      </c>
      <c r="AG309" s="64"/>
      <c r="AJ309" s="68"/>
      <c r="AK309" s="68">
        <v>0</v>
      </c>
      <c r="BB309" s="396" t="s">
        <v>1</v>
      </c>
      <c r="BM309" s="64">
        <f t="shared" si="67"/>
        <v>0</v>
      </c>
      <c r="BN309" s="64">
        <f t="shared" si="68"/>
        <v>0</v>
      </c>
      <c r="BO309" s="64">
        <f t="shared" si="69"/>
        <v>0</v>
      </c>
      <c r="BP309" s="64">
        <f t="shared" si="70"/>
        <v>0</v>
      </c>
    </row>
    <row r="310" spans="1:68" ht="27" customHeight="1" x14ac:dyDescent="0.25">
      <c r="A310" s="54" t="s">
        <v>530</v>
      </c>
      <c r="B310" s="54" t="s">
        <v>531</v>
      </c>
      <c r="C310" s="31">
        <v>4301051487</v>
      </c>
      <c r="D310" s="788">
        <v>4680115881228</v>
      </c>
      <c r="E310" s="789"/>
      <c r="F310" s="780">
        <v>0.4</v>
      </c>
      <c r="G310" s="32">
        <v>6</v>
      </c>
      <c r="H310" s="780">
        <v>2.4</v>
      </c>
      <c r="I310" s="780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6"/>
      <c r="R310" s="786"/>
      <c r="S310" s="786"/>
      <c r="T310" s="787"/>
      <c r="U310" s="34"/>
      <c r="V310" s="34"/>
      <c r="W310" s="35" t="s">
        <v>69</v>
      </c>
      <c r="X310" s="781">
        <v>80</v>
      </c>
      <c r="Y310" s="782">
        <f t="shared" si="66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67"/>
        <v>89.066666666666677</v>
      </c>
      <c r="BN310" s="64">
        <f t="shared" si="68"/>
        <v>90.847999999999999</v>
      </c>
      <c r="BO310" s="64">
        <f t="shared" si="69"/>
        <v>0.21367521367521369</v>
      </c>
      <c r="BP310" s="64">
        <f t="shared" si="70"/>
        <v>0.21794871794871795</v>
      </c>
    </row>
    <row r="311" spans="1:68" ht="37.5" customHeight="1" x14ac:dyDescent="0.25">
      <c r="A311" s="54" t="s">
        <v>532</v>
      </c>
      <c r="B311" s="54" t="s">
        <v>533</v>
      </c>
      <c r="C311" s="31">
        <v>4301051384</v>
      </c>
      <c r="D311" s="788">
        <v>4680115881211</v>
      </c>
      <c r="E311" s="789"/>
      <c r="F311" s="780">
        <v>0.4</v>
      </c>
      <c r="G311" s="32">
        <v>6</v>
      </c>
      <c r="H311" s="780">
        <v>2.4</v>
      </c>
      <c r="I311" s="780">
        <v>2.6</v>
      </c>
      <c r="J311" s="32">
        <v>156</v>
      </c>
      <c r="K311" s="32" t="s">
        <v>76</v>
      </c>
      <c r="L311" s="32" t="s">
        <v>131</v>
      </c>
      <c r="M311" s="33" t="s">
        <v>68</v>
      </c>
      <c r="N311" s="33"/>
      <c r="O311" s="32">
        <v>45</v>
      </c>
      <c r="P311" s="10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6"/>
      <c r="R311" s="786"/>
      <c r="S311" s="786"/>
      <c r="T311" s="787"/>
      <c r="U311" s="34"/>
      <c r="V311" s="34"/>
      <c r="W311" s="35" t="s">
        <v>69</v>
      </c>
      <c r="X311" s="781">
        <v>440</v>
      </c>
      <c r="Y311" s="782">
        <f t="shared" si="66"/>
        <v>441.59999999999997</v>
      </c>
      <c r="Z311" s="36">
        <f>IFERROR(IF(Y311=0,"",ROUNDUP(Y311/H311,0)*0.00753),"")</f>
        <v>1.3855200000000001</v>
      </c>
      <c r="AA311" s="56"/>
      <c r="AB311" s="57"/>
      <c r="AC311" s="399" t="s">
        <v>524</v>
      </c>
      <c r="AG311" s="64"/>
      <c r="AJ311" s="68" t="s">
        <v>132</v>
      </c>
      <c r="AK311" s="68">
        <v>374.4</v>
      </c>
      <c r="BB311" s="400" t="s">
        <v>1</v>
      </c>
      <c r="BM311" s="64">
        <f t="shared" si="67"/>
        <v>476.66666666666669</v>
      </c>
      <c r="BN311" s="64">
        <f t="shared" si="68"/>
        <v>478.4</v>
      </c>
      <c r="BO311" s="64">
        <f t="shared" si="69"/>
        <v>1.1752136752136753</v>
      </c>
      <c r="BP311" s="64">
        <f t="shared" si="70"/>
        <v>1.1794871794871795</v>
      </c>
    </row>
    <row r="312" spans="1:68" ht="37.5" customHeight="1" x14ac:dyDescent="0.25">
      <c r="A312" s="54" t="s">
        <v>534</v>
      </c>
      <c r="B312" s="54" t="s">
        <v>535</v>
      </c>
      <c r="C312" s="31">
        <v>4301051378</v>
      </c>
      <c r="D312" s="788">
        <v>4680115881020</v>
      </c>
      <c r="E312" s="789"/>
      <c r="F312" s="780">
        <v>0.84</v>
      </c>
      <c r="G312" s="32">
        <v>4</v>
      </c>
      <c r="H312" s="780">
        <v>3.36</v>
      </c>
      <c r="I312" s="780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6"/>
      <c r="R312" s="786"/>
      <c r="S312" s="786"/>
      <c r="T312" s="787"/>
      <c r="U312" s="34"/>
      <c r="V312" s="34"/>
      <c r="W312" s="35" t="s">
        <v>69</v>
      </c>
      <c r="X312" s="781">
        <v>0</v>
      </c>
      <c r="Y312" s="782">
        <f t="shared" si="66"/>
        <v>0</v>
      </c>
      <c r="Z312" s="36" t="str">
        <f>IFERROR(IF(Y312=0,"",ROUNDUP(Y312/H312,0)*0.00937),"")</f>
        <v/>
      </c>
      <c r="AA312" s="56"/>
      <c r="AB312" s="57"/>
      <c r="AC312" s="401" t="s">
        <v>536</v>
      </c>
      <c r="AG312" s="64"/>
      <c r="AJ312" s="68"/>
      <c r="AK312" s="68">
        <v>0</v>
      </c>
      <c r="BB312" s="402" t="s">
        <v>1</v>
      </c>
      <c r="BM312" s="64">
        <f t="shared" si="67"/>
        <v>0</v>
      </c>
      <c r="BN312" s="64">
        <f t="shared" si="68"/>
        <v>0</v>
      </c>
      <c r="BO312" s="64">
        <f t="shared" si="69"/>
        <v>0</v>
      </c>
      <c r="BP312" s="64">
        <f t="shared" si="70"/>
        <v>0</v>
      </c>
    </row>
    <row r="313" spans="1:68" x14ac:dyDescent="0.2">
      <c r="A313" s="808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09"/>
      <c r="P313" s="799" t="s">
        <v>71</v>
      </c>
      <c r="Q313" s="800"/>
      <c r="R313" s="800"/>
      <c r="S313" s="800"/>
      <c r="T313" s="800"/>
      <c r="U313" s="800"/>
      <c r="V313" s="801"/>
      <c r="W313" s="37" t="s">
        <v>72</v>
      </c>
      <c r="X313" s="783">
        <f>IFERROR(X307/H307,"0")+IFERROR(X308/H308,"0")+IFERROR(X309/H309,"0")+IFERROR(X310/H310,"0")+IFERROR(X311/H311,"0")+IFERROR(X312/H312,"0")</f>
        <v>216.66666666666669</v>
      </c>
      <c r="Y313" s="783">
        <f>IFERROR(Y307/H307,"0")+IFERROR(Y308/H308,"0")+IFERROR(Y309/H309,"0")+IFERROR(Y310/H310,"0")+IFERROR(Y311/H311,"0")+IFERROR(Y312/H312,"0")</f>
        <v>218</v>
      </c>
      <c r="Z313" s="783">
        <f>IFERROR(IF(Z307="",0,Z307),"0")+IFERROR(IF(Z308="",0,Z308),"0")+IFERROR(IF(Z309="",0,Z309),"0")+IFERROR(IF(Z310="",0,Z310),"0")+IFERROR(IF(Z311="",0,Z311),"0")+IFERROR(IF(Z312="",0,Z312),"0")</f>
        <v>1.64154</v>
      </c>
      <c r="AA313" s="784"/>
      <c r="AB313" s="784"/>
      <c r="AC313" s="784"/>
    </row>
    <row r="314" spans="1:68" x14ac:dyDescent="0.2">
      <c r="A314" s="797"/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809"/>
      <c r="P314" s="799" t="s">
        <v>71</v>
      </c>
      <c r="Q314" s="800"/>
      <c r="R314" s="800"/>
      <c r="S314" s="800"/>
      <c r="T314" s="800"/>
      <c r="U314" s="800"/>
      <c r="V314" s="801"/>
      <c r="W314" s="37" t="s">
        <v>69</v>
      </c>
      <c r="X314" s="783">
        <f>IFERROR(SUM(X307:X312),"0")</f>
        <v>520</v>
      </c>
      <c r="Y314" s="783">
        <f>IFERROR(SUM(Y307:Y312),"0")</f>
        <v>523.19999999999993</v>
      </c>
      <c r="Z314" s="37"/>
      <c r="AA314" s="784"/>
      <c r="AB314" s="784"/>
      <c r="AC314" s="784"/>
    </row>
    <row r="315" spans="1:68" ht="16.5" customHeight="1" x14ac:dyDescent="0.25">
      <c r="A315" s="872" t="s">
        <v>537</v>
      </c>
      <c r="B315" s="797"/>
      <c r="C315" s="797"/>
      <c r="D315" s="797"/>
      <c r="E315" s="797"/>
      <c r="F315" s="797"/>
      <c r="G315" s="797"/>
      <c r="H315" s="797"/>
      <c r="I315" s="797"/>
      <c r="J315" s="797"/>
      <c r="K315" s="797"/>
      <c r="L315" s="797"/>
      <c r="M315" s="797"/>
      <c r="N315" s="797"/>
      <c r="O315" s="797"/>
      <c r="P315" s="797"/>
      <c r="Q315" s="797"/>
      <c r="R315" s="797"/>
      <c r="S315" s="797"/>
      <c r="T315" s="797"/>
      <c r="U315" s="797"/>
      <c r="V315" s="797"/>
      <c r="W315" s="797"/>
      <c r="X315" s="797"/>
      <c r="Y315" s="797"/>
      <c r="Z315" s="797"/>
      <c r="AA315" s="776"/>
      <c r="AB315" s="776"/>
      <c r="AC315" s="776"/>
    </row>
    <row r="316" spans="1:68" ht="14.25" customHeight="1" x14ac:dyDescent="0.25">
      <c r="A316" s="796" t="s">
        <v>118</v>
      </c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797"/>
      <c r="P316" s="797"/>
      <c r="Q316" s="797"/>
      <c r="R316" s="797"/>
      <c r="S316" s="797"/>
      <c r="T316" s="797"/>
      <c r="U316" s="797"/>
      <c r="V316" s="797"/>
      <c r="W316" s="797"/>
      <c r="X316" s="797"/>
      <c r="Y316" s="797"/>
      <c r="Z316" s="797"/>
      <c r="AA316" s="777"/>
      <c r="AB316" s="777"/>
      <c r="AC316" s="777"/>
    </row>
    <row r="317" spans="1:68" ht="27" customHeight="1" x14ac:dyDescent="0.25">
      <c r="A317" s="54" t="s">
        <v>538</v>
      </c>
      <c r="B317" s="54" t="s">
        <v>539</v>
      </c>
      <c r="C317" s="31">
        <v>4301011306</v>
      </c>
      <c r="D317" s="788">
        <v>4607091389296</v>
      </c>
      <c r="E317" s="789"/>
      <c r="F317" s="780">
        <v>0.4</v>
      </c>
      <c r="G317" s="32">
        <v>10</v>
      </c>
      <c r="H317" s="780">
        <v>4</v>
      </c>
      <c r="I317" s="780">
        <v>4.21</v>
      </c>
      <c r="J317" s="32">
        <v>132</v>
      </c>
      <c r="K317" s="32" t="s">
        <v>76</v>
      </c>
      <c r="L317" s="32"/>
      <c r="M317" s="33" t="s">
        <v>77</v>
      </c>
      <c r="N317" s="33"/>
      <c r="O317" s="32">
        <v>45</v>
      </c>
      <c r="P317" s="117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6"/>
      <c r="R317" s="786"/>
      <c r="S317" s="786"/>
      <c r="T317" s="787"/>
      <c r="U317" s="34"/>
      <c r="V317" s="34"/>
      <c r="W317" s="35" t="s">
        <v>69</v>
      </c>
      <c r="X317" s="781">
        <v>0</v>
      </c>
      <c r="Y317" s="782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540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8"/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809"/>
      <c r="P318" s="799" t="s">
        <v>71</v>
      </c>
      <c r="Q318" s="800"/>
      <c r="R318" s="800"/>
      <c r="S318" s="800"/>
      <c r="T318" s="800"/>
      <c r="U318" s="800"/>
      <c r="V318" s="801"/>
      <c r="W318" s="37" t="s">
        <v>72</v>
      </c>
      <c r="X318" s="783">
        <f>IFERROR(X317/H317,"0")</f>
        <v>0</v>
      </c>
      <c r="Y318" s="783">
        <f>IFERROR(Y317/H317,"0")</f>
        <v>0</v>
      </c>
      <c r="Z318" s="783">
        <f>IFERROR(IF(Z317="",0,Z317),"0")</f>
        <v>0</v>
      </c>
      <c r="AA318" s="784"/>
      <c r="AB318" s="784"/>
      <c r="AC318" s="784"/>
    </row>
    <row r="319" spans="1:68" x14ac:dyDescent="0.2">
      <c r="A319" s="797"/>
      <c r="B319" s="797"/>
      <c r="C319" s="797"/>
      <c r="D319" s="797"/>
      <c r="E319" s="797"/>
      <c r="F319" s="797"/>
      <c r="G319" s="797"/>
      <c r="H319" s="797"/>
      <c r="I319" s="797"/>
      <c r="J319" s="797"/>
      <c r="K319" s="797"/>
      <c r="L319" s="797"/>
      <c r="M319" s="797"/>
      <c r="N319" s="797"/>
      <c r="O319" s="809"/>
      <c r="P319" s="799" t="s">
        <v>71</v>
      </c>
      <c r="Q319" s="800"/>
      <c r="R319" s="800"/>
      <c r="S319" s="800"/>
      <c r="T319" s="800"/>
      <c r="U319" s="800"/>
      <c r="V319" s="801"/>
      <c r="W319" s="37" t="s">
        <v>69</v>
      </c>
      <c r="X319" s="783">
        <f>IFERROR(SUM(X317:X317),"0")</f>
        <v>0</v>
      </c>
      <c r="Y319" s="783">
        <f>IFERROR(SUM(Y317:Y317),"0")</f>
        <v>0</v>
      </c>
      <c r="Z319" s="37"/>
      <c r="AA319" s="784"/>
      <c r="AB319" s="784"/>
      <c r="AC319" s="784"/>
    </row>
    <row r="320" spans="1:68" ht="14.25" customHeight="1" x14ac:dyDescent="0.25">
      <c r="A320" s="796" t="s">
        <v>64</v>
      </c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797"/>
      <c r="P320" s="797"/>
      <c r="Q320" s="797"/>
      <c r="R320" s="797"/>
      <c r="S320" s="797"/>
      <c r="T320" s="797"/>
      <c r="U320" s="797"/>
      <c r="V320" s="797"/>
      <c r="W320" s="797"/>
      <c r="X320" s="797"/>
      <c r="Y320" s="797"/>
      <c r="Z320" s="797"/>
      <c r="AA320" s="777"/>
      <c r="AB320" s="777"/>
      <c r="AC320" s="777"/>
    </row>
    <row r="321" spans="1:68" ht="27" customHeight="1" x14ac:dyDescent="0.25">
      <c r="A321" s="54" t="s">
        <v>541</v>
      </c>
      <c r="B321" s="54" t="s">
        <v>542</v>
      </c>
      <c r="C321" s="31">
        <v>4301031163</v>
      </c>
      <c r="D321" s="788">
        <v>4680115880344</v>
      </c>
      <c r="E321" s="789"/>
      <c r="F321" s="780">
        <v>0.28000000000000003</v>
      </c>
      <c r="G321" s="32">
        <v>6</v>
      </c>
      <c r="H321" s="780">
        <v>1.68</v>
      </c>
      <c r="I321" s="780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1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6"/>
      <c r="R321" s="786"/>
      <c r="S321" s="786"/>
      <c r="T321" s="787"/>
      <c r="U321" s="34"/>
      <c r="V321" s="34"/>
      <c r="W321" s="35" t="s">
        <v>69</v>
      </c>
      <c r="X321" s="781">
        <v>0</v>
      </c>
      <c r="Y321" s="782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543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8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09"/>
      <c r="P322" s="799" t="s">
        <v>71</v>
      </c>
      <c r="Q322" s="800"/>
      <c r="R322" s="800"/>
      <c r="S322" s="800"/>
      <c r="T322" s="800"/>
      <c r="U322" s="800"/>
      <c r="V322" s="801"/>
      <c r="W322" s="37" t="s">
        <v>72</v>
      </c>
      <c r="X322" s="783">
        <f>IFERROR(X321/H321,"0")</f>
        <v>0</v>
      </c>
      <c r="Y322" s="783">
        <f>IFERROR(Y321/H321,"0")</f>
        <v>0</v>
      </c>
      <c r="Z322" s="783">
        <f>IFERROR(IF(Z321="",0,Z321),"0")</f>
        <v>0</v>
      </c>
      <c r="AA322" s="784"/>
      <c r="AB322" s="784"/>
      <c r="AC322" s="784"/>
    </row>
    <row r="323" spans="1:68" x14ac:dyDescent="0.2">
      <c r="A323" s="797"/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809"/>
      <c r="P323" s="799" t="s">
        <v>71</v>
      </c>
      <c r="Q323" s="800"/>
      <c r="R323" s="800"/>
      <c r="S323" s="800"/>
      <c r="T323" s="800"/>
      <c r="U323" s="800"/>
      <c r="V323" s="801"/>
      <c r="W323" s="37" t="s">
        <v>69</v>
      </c>
      <c r="X323" s="783">
        <f>IFERROR(SUM(X321:X321),"0")</f>
        <v>0</v>
      </c>
      <c r="Y323" s="783">
        <f>IFERROR(SUM(Y321:Y321),"0")</f>
        <v>0</v>
      </c>
      <c r="Z323" s="37"/>
      <c r="AA323" s="784"/>
      <c r="AB323" s="784"/>
      <c r="AC323" s="784"/>
    </row>
    <row r="324" spans="1:68" ht="14.25" customHeight="1" x14ac:dyDescent="0.25">
      <c r="A324" s="796" t="s">
        <v>73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7"/>
      <c r="AB324" s="777"/>
      <c r="AC324" s="777"/>
    </row>
    <row r="325" spans="1:68" ht="37.5" customHeight="1" x14ac:dyDescent="0.25">
      <c r="A325" s="54" t="s">
        <v>544</v>
      </c>
      <c r="B325" s="54" t="s">
        <v>545</v>
      </c>
      <c r="C325" s="31">
        <v>4301051731</v>
      </c>
      <c r="D325" s="788">
        <v>4680115884618</v>
      </c>
      <c r="E325" s="789"/>
      <c r="F325" s="780">
        <v>0.6</v>
      </c>
      <c r="G325" s="32">
        <v>6</v>
      </c>
      <c r="H325" s="780">
        <v>3.6</v>
      </c>
      <c r="I325" s="780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6"/>
      <c r="R325" s="786"/>
      <c r="S325" s="786"/>
      <c r="T325" s="787"/>
      <c r="U325" s="34"/>
      <c r="V325" s="34"/>
      <c r="W325" s="35" t="s">
        <v>69</v>
      </c>
      <c r="X325" s="781">
        <v>0</v>
      </c>
      <c r="Y325" s="782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546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8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09"/>
      <c r="P326" s="799" t="s">
        <v>71</v>
      </c>
      <c r="Q326" s="800"/>
      <c r="R326" s="800"/>
      <c r="S326" s="800"/>
      <c r="T326" s="800"/>
      <c r="U326" s="800"/>
      <c r="V326" s="801"/>
      <c r="W326" s="37" t="s">
        <v>72</v>
      </c>
      <c r="X326" s="783">
        <f>IFERROR(X325/H325,"0")</f>
        <v>0</v>
      </c>
      <c r="Y326" s="783">
        <f>IFERROR(Y325/H325,"0")</f>
        <v>0</v>
      </c>
      <c r="Z326" s="783">
        <f>IFERROR(IF(Z325="",0,Z325),"0")</f>
        <v>0</v>
      </c>
      <c r="AA326" s="784"/>
      <c r="AB326" s="784"/>
      <c r="AC326" s="784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09"/>
      <c r="P327" s="799" t="s">
        <v>71</v>
      </c>
      <c r="Q327" s="800"/>
      <c r="R327" s="800"/>
      <c r="S327" s="800"/>
      <c r="T327" s="800"/>
      <c r="U327" s="800"/>
      <c r="V327" s="801"/>
      <c r="W327" s="37" t="s">
        <v>69</v>
      </c>
      <c r="X327" s="783">
        <f>IFERROR(SUM(X325:X325),"0")</f>
        <v>0</v>
      </c>
      <c r="Y327" s="783">
        <f>IFERROR(SUM(Y325:Y325),"0")</f>
        <v>0</v>
      </c>
      <c r="Z327" s="37"/>
      <c r="AA327" s="784"/>
      <c r="AB327" s="784"/>
      <c r="AC327" s="784"/>
    </row>
    <row r="328" spans="1:68" ht="16.5" customHeight="1" x14ac:dyDescent="0.25">
      <c r="A328" s="872" t="s">
        <v>547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6"/>
      <c r="AB328" s="776"/>
      <c r="AC328" s="776"/>
    </row>
    <row r="329" spans="1:68" ht="14.25" customHeight="1" x14ac:dyDescent="0.25">
      <c r="A329" s="796" t="s">
        <v>118</v>
      </c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797"/>
      <c r="P329" s="797"/>
      <c r="Q329" s="797"/>
      <c r="R329" s="797"/>
      <c r="S329" s="797"/>
      <c r="T329" s="797"/>
      <c r="U329" s="797"/>
      <c r="V329" s="797"/>
      <c r="W329" s="797"/>
      <c r="X329" s="797"/>
      <c r="Y329" s="797"/>
      <c r="Z329" s="797"/>
      <c r="AA329" s="777"/>
      <c r="AB329" s="777"/>
      <c r="AC329" s="777"/>
    </row>
    <row r="330" spans="1:68" ht="27" customHeight="1" x14ac:dyDescent="0.25">
      <c r="A330" s="54" t="s">
        <v>548</v>
      </c>
      <c r="B330" s="54" t="s">
        <v>549</v>
      </c>
      <c r="C330" s="31">
        <v>4301011353</v>
      </c>
      <c r="D330" s="788">
        <v>4607091389807</v>
      </c>
      <c r="E330" s="789"/>
      <c r="F330" s="780">
        <v>0.4</v>
      </c>
      <c r="G330" s="32">
        <v>10</v>
      </c>
      <c r="H330" s="780">
        <v>4</v>
      </c>
      <c r="I330" s="780">
        <v>4.21</v>
      </c>
      <c r="J330" s="32">
        <v>132</v>
      </c>
      <c r="K330" s="32" t="s">
        <v>76</v>
      </c>
      <c r="L330" s="32"/>
      <c r="M330" s="33" t="s">
        <v>122</v>
      </c>
      <c r="N330" s="33"/>
      <c r="O330" s="32">
        <v>55</v>
      </c>
      <c r="P330" s="105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6"/>
      <c r="R330" s="786"/>
      <c r="S330" s="786"/>
      <c r="T330" s="787"/>
      <c r="U330" s="34"/>
      <c r="V330" s="34"/>
      <c r="W330" s="35" t="s">
        <v>69</v>
      </c>
      <c r="X330" s="781">
        <v>0</v>
      </c>
      <c r="Y330" s="782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550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8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09"/>
      <c r="P331" s="799" t="s">
        <v>71</v>
      </c>
      <c r="Q331" s="800"/>
      <c r="R331" s="800"/>
      <c r="S331" s="800"/>
      <c r="T331" s="800"/>
      <c r="U331" s="800"/>
      <c r="V331" s="801"/>
      <c r="W331" s="37" t="s">
        <v>72</v>
      </c>
      <c r="X331" s="783">
        <f>IFERROR(X330/H330,"0")</f>
        <v>0</v>
      </c>
      <c r="Y331" s="783">
        <f>IFERROR(Y330/H330,"0")</f>
        <v>0</v>
      </c>
      <c r="Z331" s="783">
        <f>IFERROR(IF(Z330="",0,Z330),"0")</f>
        <v>0</v>
      </c>
      <c r="AA331" s="784"/>
      <c r="AB331" s="784"/>
      <c r="AC331" s="784"/>
    </row>
    <row r="332" spans="1:68" x14ac:dyDescent="0.2">
      <c r="A332" s="797"/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809"/>
      <c r="P332" s="799" t="s">
        <v>71</v>
      </c>
      <c r="Q332" s="800"/>
      <c r="R332" s="800"/>
      <c r="S332" s="800"/>
      <c r="T332" s="800"/>
      <c r="U332" s="800"/>
      <c r="V332" s="801"/>
      <c r="W332" s="37" t="s">
        <v>69</v>
      </c>
      <c r="X332" s="783">
        <f>IFERROR(SUM(X330:X330),"0")</f>
        <v>0</v>
      </c>
      <c r="Y332" s="783">
        <f>IFERROR(SUM(Y330:Y330),"0")</f>
        <v>0</v>
      </c>
      <c r="Z332" s="37"/>
      <c r="AA332" s="784"/>
      <c r="AB332" s="784"/>
      <c r="AC332" s="784"/>
    </row>
    <row r="333" spans="1:68" ht="14.25" customHeight="1" x14ac:dyDescent="0.25">
      <c r="A333" s="796" t="s">
        <v>64</v>
      </c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797"/>
      <c r="P333" s="797"/>
      <c r="Q333" s="797"/>
      <c r="R333" s="797"/>
      <c r="S333" s="797"/>
      <c r="T333" s="797"/>
      <c r="U333" s="797"/>
      <c r="V333" s="797"/>
      <c r="W333" s="797"/>
      <c r="X333" s="797"/>
      <c r="Y333" s="797"/>
      <c r="Z333" s="797"/>
      <c r="AA333" s="777"/>
      <c r="AB333" s="777"/>
      <c r="AC333" s="777"/>
    </row>
    <row r="334" spans="1:68" ht="27" customHeight="1" x14ac:dyDescent="0.25">
      <c r="A334" s="54" t="s">
        <v>551</v>
      </c>
      <c r="B334" s="54" t="s">
        <v>552</v>
      </c>
      <c r="C334" s="31">
        <v>4301031164</v>
      </c>
      <c r="D334" s="788">
        <v>4680115880481</v>
      </c>
      <c r="E334" s="789"/>
      <c r="F334" s="780">
        <v>0.28000000000000003</v>
      </c>
      <c r="G334" s="32">
        <v>6</v>
      </c>
      <c r="H334" s="780">
        <v>1.68</v>
      </c>
      <c r="I334" s="780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6"/>
      <c r="R334" s="786"/>
      <c r="S334" s="786"/>
      <c r="T334" s="787"/>
      <c r="U334" s="34"/>
      <c r="V334" s="34"/>
      <c r="W334" s="35" t="s">
        <v>69</v>
      </c>
      <c r="X334" s="781">
        <v>0</v>
      </c>
      <c r="Y334" s="782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553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8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09"/>
      <c r="P335" s="799" t="s">
        <v>71</v>
      </c>
      <c r="Q335" s="800"/>
      <c r="R335" s="800"/>
      <c r="S335" s="800"/>
      <c r="T335" s="800"/>
      <c r="U335" s="800"/>
      <c r="V335" s="801"/>
      <c r="W335" s="37" t="s">
        <v>72</v>
      </c>
      <c r="X335" s="783">
        <f>IFERROR(X334/H334,"0")</f>
        <v>0</v>
      </c>
      <c r="Y335" s="783">
        <f>IFERROR(Y334/H334,"0")</f>
        <v>0</v>
      </c>
      <c r="Z335" s="783">
        <f>IFERROR(IF(Z334="",0,Z334),"0")</f>
        <v>0</v>
      </c>
      <c r="AA335" s="784"/>
      <c r="AB335" s="784"/>
      <c r="AC335" s="784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09"/>
      <c r="P336" s="799" t="s">
        <v>71</v>
      </c>
      <c r="Q336" s="800"/>
      <c r="R336" s="800"/>
      <c r="S336" s="800"/>
      <c r="T336" s="800"/>
      <c r="U336" s="800"/>
      <c r="V336" s="801"/>
      <c r="W336" s="37" t="s">
        <v>69</v>
      </c>
      <c r="X336" s="783">
        <f>IFERROR(SUM(X334:X334),"0")</f>
        <v>0</v>
      </c>
      <c r="Y336" s="783">
        <f>IFERROR(SUM(Y334:Y334),"0")</f>
        <v>0</v>
      </c>
      <c r="Z336" s="37"/>
      <c r="AA336" s="784"/>
      <c r="AB336" s="784"/>
      <c r="AC336" s="784"/>
    </row>
    <row r="337" spans="1:68" ht="14.25" customHeight="1" x14ac:dyDescent="0.25">
      <c r="A337" s="796" t="s">
        <v>73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7"/>
      <c r="AB337" s="777"/>
      <c r="AC337" s="777"/>
    </row>
    <row r="338" spans="1:68" ht="27" customHeight="1" x14ac:dyDescent="0.25">
      <c r="A338" s="54" t="s">
        <v>554</v>
      </c>
      <c r="B338" s="54" t="s">
        <v>555</v>
      </c>
      <c r="C338" s="31">
        <v>4301051344</v>
      </c>
      <c r="D338" s="788">
        <v>4680115880412</v>
      </c>
      <c r="E338" s="789"/>
      <c r="F338" s="780">
        <v>0.33</v>
      </c>
      <c r="G338" s="32">
        <v>6</v>
      </c>
      <c r="H338" s="780">
        <v>1.98</v>
      </c>
      <c r="I338" s="780">
        <v>2.246</v>
      </c>
      <c r="J338" s="32">
        <v>156</v>
      </c>
      <c r="K338" s="32" t="s">
        <v>76</v>
      </c>
      <c r="L338" s="32"/>
      <c r="M338" s="33" t="s">
        <v>77</v>
      </c>
      <c r="N338" s="33"/>
      <c r="O338" s="32">
        <v>45</v>
      </c>
      <c r="P338" s="12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6"/>
      <c r="R338" s="786"/>
      <c r="S338" s="786"/>
      <c r="T338" s="787"/>
      <c r="U338" s="34"/>
      <c r="V338" s="34"/>
      <c r="W338" s="35" t="s">
        <v>69</v>
      </c>
      <c r="X338" s="781">
        <v>0</v>
      </c>
      <c r="Y338" s="78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4301051277</v>
      </c>
      <c r="D339" s="788">
        <v>4680115880511</v>
      </c>
      <c r="E339" s="789"/>
      <c r="F339" s="780">
        <v>0.33</v>
      </c>
      <c r="G339" s="32">
        <v>6</v>
      </c>
      <c r="H339" s="780">
        <v>1.98</v>
      </c>
      <c r="I339" s="780">
        <v>2.16</v>
      </c>
      <c r="J339" s="32">
        <v>182</v>
      </c>
      <c r="K339" s="32" t="s">
        <v>184</v>
      </c>
      <c r="L339" s="32"/>
      <c r="M339" s="33" t="s">
        <v>77</v>
      </c>
      <c r="N339" s="33"/>
      <c r="O339" s="32">
        <v>40</v>
      </c>
      <c r="P339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6"/>
      <c r="R339" s="786"/>
      <c r="S339" s="786"/>
      <c r="T339" s="787"/>
      <c r="U339" s="34"/>
      <c r="V339" s="34"/>
      <c r="W339" s="35" t="s">
        <v>69</v>
      </c>
      <c r="X339" s="781">
        <v>0</v>
      </c>
      <c r="Y339" s="78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415" t="s">
        <v>559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8"/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809"/>
      <c r="P340" s="799" t="s">
        <v>71</v>
      </c>
      <c r="Q340" s="800"/>
      <c r="R340" s="800"/>
      <c r="S340" s="800"/>
      <c r="T340" s="800"/>
      <c r="U340" s="800"/>
      <c r="V340" s="801"/>
      <c r="W340" s="37" t="s">
        <v>72</v>
      </c>
      <c r="X340" s="783">
        <f>IFERROR(X338/H338,"0")+IFERROR(X339/H339,"0")</f>
        <v>0</v>
      </c>
      <c r="Y340" s="783">
        <f>IFERROR(Y338/H338,"0")+IFERROR(Y339/H339,"0")</f>
        <v>0</v>
      </c>
      <c r="Z340" s="783">
        <f>IFERROR(IF(Z338="",0,Z338),"0")+IFERROR(IF(Z339="",0,Z339),"0")</f>
        <v>0</v>
      </c>
      <c r="AA340" s="784"/>
      <c r="AB340" s="784"/>
      <c r="AC340" s="784"/>
    </row>
    <row r="341" spans="1:68" x14ac:dyDescent="0.2">
      <c r="A341" s="797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09"/>
      <c r="P341" s="799" t="s">
        <v>71</v>
      </c>
      <c r="Q341" s="800"/>
      <c r="R341" s="800"/>
      <c r="S341" s="800"/>
      <c r="T341" s="800"/>
      <c r="U341" s="800"/>
      <c r="V341" s="801"/>
      <c r="W341" s="37" t="s">
        <v>69</v>
      </c>
      <c r="X341" s="783">
        <f>IFERROR(SUM(X338:X339),"0")</f>
        <v>0</v>
      </c>
      <c r="Y341" s="783">
        <f>IFERROR(SUM(Y338:Y339),"0")</f>
        <v>0</v>
      </c>
      <c r="Z341" s="37"/>
      <c r="AA341" s="784"/>
      <c r="AB341" s="784"/>
      <c r="AC341" s="784"/>
    </row>
    <row r="342" spans="1:68" ht="16.5" customHeight="1" x14ac:dyDescent="0.25">
      <c r="A342" s="872" t="s">
        <v>560</v>
      </c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797"/>
      <c r="P342" s="797"/>
      <c r="Q342" s="797"/>
      <c r="R342" s="797"/>
      <c r="S342" s="797"/>
      <c r="T342" s="797"/>
      <c r="U342" s="797"/>
      <c r="V342" s="797"/>
      <c r="W342" s="797"/>
      <c r="X342" s="797"/>
      <c r="Y342" s="797"/>
      <c r="Z342" s="797"/>
      <c r="AA342" s="776"/>
      <c r="AB342" s="776"/>
      <c r="AC342" s="776"/>
    </row>
    <row r="343" spans="1:68" ht="14.25" customHeight="1" x14ac:dyDescent="0.25">
      <c r="A343" s="796" t="s">
        <v>118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7"/>
      <c r="AB343" s="777"/>
      <c r="AC343" s="777"/>
    </row>
    <row r="344" spans="1:68" ht="27" customHeight="1" x14ac:dyDescent="0.25">
      <c r="A344" s="54" t="s">
        <v>561</v>
      </c>
      <c r="B344" s="54" t="s">
        <v>562</v>
      </c>
      <c r="C344" s="31">
        <v>4301011593</v>
      </c>
      <c r="D344" s="788">
        <v>4680115882973</v>
      </c>
      <c r="E344" s="789"/>
      <c r="F344" s="780">
        <v>0.7</v>
      </c>
      <c r="G344" s="32">
        <v>6</v>
      </c>
      <c r="H344" s="780">
        <v>4.2</v>
      </c>
      <c r="I344" s="780">
        <v>4.5599999999999996</v>
      </c>
      <c r="J344" s="32">
        <v>104</v>
      </c>
      <c r="K344" s="32" t="s">
        <v>121</v>
      </c>
      <c r="L344" s="32"/>
      <c r="M344" s="33" t="s">
        <v>122</v>
      </c>
      <c r="N344" s="33"/>
      <c r="O344" s="32">
        <v>55</v>
      </c>
      <c r="P344" s="118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6"/>
      <c r="R344" s="786"/>
      <c r="S344" s="786"/>
      <c r="T344" s="787"/>
      <c r="U344" s="34"/>
      <c r="V344" s="34"/>
      <c r="W344" s="35" t="s">
        <v>69</v>
      </c>
      <c r="X344" s="781">
        <v>0</v>
      </c>
      <c r="Y344" s="782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457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8"/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809"/>
      <c r="P345" s="799" t="s">
        <v>71</v>
      </c>
      <c r="Q345" s="800"/>
      <c r="R345" s="800"/>
      <c r="S345" s="800"/>
      <c r="T345" s="800"/>
      <c r="U345" s="800"/>
      <c r="V345" s="801"/>
      <c r="W345" s="37" t="s">
        <v>72</v>
      </c>
      <c r="X345" s="783">
        <f>IFERROR(X344/H344,"0")</f>
        <v>0</v>
      </c>
      <c r="Y345" s="783">
        <f>IFERROR(Y344/H344,"0")</f>
        <v>0</v>
      </c>
      <c r="Z345" s="783">
        <f>IFERROR(IF(Z344="",0,Z344),"0")</f>
        <v>0</v>
      </c>
      <c r="AA345" s="784"/>
      <c r="AB345" s="784"/>
      <c r="AC345" s="784"/>
    </row>
    <row r="346" spans="1:68" x14ac:dyDescent="0.2">
      <c r="A346" s="797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09"/>
      <c r="P346" s="799" t="s">
        <v>71</v>
      </c>
      <c r="Q346" s="800"/>
      <c r="R346" s="800"/>
      <c r="S346" s="800"/>
      <c r="T346" s="800"/>
      <c r="U346" s="800"/>
      <c r="V346" s="801"/>
      <c r="W346" s="37" t="s">
        <v>69</v>
      </c>
      <c r="X346" s="783">
        <f>IFERROR(SUM(X344:X344),"0")</f>
        <v>0</v>
      </c>
      <c r="Y346" s="783">
        <f>IFERROR(SUM(Y344:Y344),"0")</f>
        <v>0</v>
      </c>
      <c r="Z346" s="37"/>
      <c r="AA346" s="784"/>
      <c r="AB346" s="784"/>
      <c r="AC346" s="784"/>
    </row>
    <row r="347" spans="1:68" ht="14.25" customHeight="1" x14ac:dyDescent="0.25">
      <c r="A347" s="796" t="s">
        <v>64</v>
      </c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797"/>
      <c r="P347" s="797"/>
      <c r="Q347" s="797"/>
      <c r="R347" s="797"/>
      <c r="S347" s="797"/>
      <c r="T347" s="797"/>
      <c r="U347" s="797"/>
      <c r="V347" s="797"/>
      <c r="W347" s="797"/>
      <c r="X347" s="797"/>
      <c r="Y347" s="797"/>
      <c r="Z347" s="797"/>
      <c r="AA347" s="777"/>
      <c r="AB347" s="777"/>
      <c r="AC347" s="777"/>
    </row>
    <row r="348" spans="1:68" ht="27" customHeight="1" x14ac:dyDescent="0.25">
      <c r="A348" s="54" t="s">
        <v>563</v>
      </c>
      <c r="B348" s="54" t="s">
        <v>564</v>
      </c>
      <c r="C348" s="31">
        <v>4301031305</v>
      </c>
      <c r="D348" s="788">
        <v>4607091389845</v>
      </c>
      <c r="E348" s="789"/>
      <c r="F348" s="780">
        <v>0.35</v>
      </c>
      <c r="G348" s="32">
        <v>6</v>
      </c>
      <c r="H348" s="780">
        <v>2.1</v>
      </c>
      <c r="I348" s="780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2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6"/>
      <c r="R348" s="786"/>
      <c r="S348" s="786"/>
      <c r="T348" s="787"/>
      <c r="U348" s="34"/>
      <c r="V348" s="34"/>
      <c r="W348" s="35" t="s">
        <v>69</v>
      </c>
      <c r="X348" s="781">
        <v>315</v>
      </c>
      <c r="Y348" s="782">
        <f>IFERROR(IF(X348="",0,CEILING((X348/$H348),1)*$H348),"")</f>
        <v>315</v>
      </c>
      <c r="Z348" s="36">
        <f>IFERROR(IF(Y348=0,"",ROUNDUP(Y348/H348,0)*0.00502),"")</f>
        <v>0.753</v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330</v>
      </c>
      <c r="BN348" s="64">
        <f>IFERROR(Y348*I348/H348,"0")</f>
        <v>330</v>
      </c>
      <c r="BO348" s="64">
        <f>IFERROR(1/J348*(X348/H348),"0")</f>
        <v>0.64102564102564108</v>
      </c>
      <c r="BP348" s="64">
        <f>IFERROR(1/J348*(Y348/H348),"0")</f>
        <v>0.64102564102564108</v>
      </c>
    </row>
    <row r="349" spans="1:68" ht="27" customHeight="1" x14ac:dyDescent="0.25">
      <c r="A349" s="54" t="s">
        <v>566</v>
      </c>
      <c r="B349" s="54" t="s">
        <v>567</v>
      </c>
      <c r="C349" s="31">
        <v>4301031306</v>
      </c>
      <c r="D349" s="788">
        <v>4680115882881</v>
      </c>
      <c r="E349" s="789"/>
      <c r="F349" s="780">
        <v>0.28000000000000003</v>
      </c>
      <c r="G349" s="32">
        <v>6</v>
      </c>
      <c r="H349" s="780">
        <v>1.68</v>
      </c>
      <c r="I349" s="780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6"/>
      <c r="R349" s="786"/>
      <c r="S349" s="786"/>
      <c r="T349" s="787"/>
      <c r="U349" s="34"/>
      <c r="V349" s="34"/>
      <c r="W349" s="35" t="s">
        <v>69</v>
      </c>
      <c r="X349" s="781">
        <v>0</v>
      </c>
      <c r="Y349" s="782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8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09"/>
      <c r="P350" s="799" t="s">
        <v>71</v>
      </c>
      <c r="Q350" s="800"/>
      <c r="R350" s="800"/>
      <c r="S350" s="800"/>
      <c r="T350" s="800"/>
      <c r="U350" s="800"/>
      <c r="V350" s="801"/>
      <c r="W350" s="37" t="s">
        <v>72</v>
      </c>
      <c r="X350" s="783">
        <f>IFERROR(X348/H348,"0")+IFERROR(X349/H349,"0")</f>
        <v>150</v>
      </c>
      <c r="Y350" s="783">
        <f>IFERROR(Y348/H348,"0")+IFERROR(Y349/H349,"0")</f>
        <v>150</v>
      </c>
      <c r="Z350" s="783">
        <f>IFERROR(IF(Z348="",0,Z348),"0")+IFERROR(IF(Z349="",0,Z349),"0")</f>
        <v>0.753</v>
      </c>
      <c r="AA350" s="784"/>
      <c r="AB350" s="784"/>
      <c r="AC350" s="784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09"/>
      <c r="P351" s="799" t="s">
        <v>71</v>
      </c>
      <c r="Q351" s="800"/>
      <c r="R351" s="800"/>
      <c r="S351" s="800"/>
      <c r="T351" s="800"/>
      <c r="U351" s="800"/>
      <c r="V351" s="801"/>
      <c r="W351" s="37" t="s">
        <v>69</v>
      </c>
      <c r="X351" s="783">
        <f>IFERROR(SUM(X348:X349),"0")</f>
        <v>315</v>
      </c>
      <c r="Y351" s="783">
        <f>IFERROR(SUM(Y348:Y349),"0")</f>
        <v>315</v>
      </c>
      <c r="Z351" s="37"/>
      <c r="AA351" s="784"/>
      <c r="AB351" s="784"/>
      <c r="AC351" s="784"/>
    </row>
    <row r="352" spans="1:68" ht="14.25" customHeight="1" x14ac:dyDescent="0.25">
      <c r="A352" s="796" t="s">
        <v>73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7"/>
      <c r="AB352" s="777"/>
      <c r="AC352" s="777"/>
    </row>
    <row r="353" spans="1:68" ht="37.5" customHeight="1" x14ac:dyDescent="0.25">
      <c r="A353" s="54" t="s">
        <v>568</v>
      </c>
      <c r="B353" s="54" t="s">
        <v>569</v>
      </c>
      <c r="C353" s="31">
        <v>4301051517</v>
      </c>
      <c r="D353" s="788">
        <v>4680115883390</v>
      </c>
      <c r="E353" s="789"/>
      <c r="F353" s="780">
        <v>0.3</v>
      </c>
      <c r="G353" s="32">
        <v>6</v>
      </c>
      <c r="H353" s="780">
        <v>1.8</v>
      </c>
      <c r="I353" s="780">
        <v>2</v>
      </c>
      <c r="J353" s="32">
        <v>156</v>
      </c>
      <c r="K353" s="32" t="s">
        <v>76</v>
      </c>
      <c r="L353" s="32"/>
      <c r="M353" s="33" t="s">
        <v>68</v>
      </c>
      <c r="N353" s="33"/>
      <c r="O353" s="32">
        <v>40</v>
      </c>
      <c r="P353" s="97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3" s="786"/>
      <c r="R353" s="786"/>
      <c r="S353" s="786"/>
      <c r="T353" s="787"/>
      <c r="U353" s="34"/>
      <c r="V353" s="34"/>
      <c r="W353" s="35" t="s">
        <v>69</v>
      </c>
      <c r="X353" s="781">
        <v>0</v>
      </c>
      <c r="Y353" s="78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23" t="s">
        <v>570</v>
      </c>
      <c r="AG353" s="64"/>
      <c r="AJ353" s="68"/>
      <c r="AK353" s="68">
        <v>0</v>
      </c>
      <c r="BB353" s="42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808"/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809"/>
      <c r="P354" s="799" t="s">
        <v>71</v>
      </c>
      <c r="Q354" s="800"/>
      <c r="R354" s="800"/>
      <c r="S354" s="800"/>
      <c r="T354" s="800"/>
      <c r="U354" s="800"/>
      <c r="V354" s="801"/>
      <c r="W354" s="37" t="s">
        <v>72</v>
      </c>
      <c r="X354" s="783">
        <f>IFERROR(X353/H353,"0")</f>
        <v>0</v>
      </c>
      <c r="Y354" s="783">
        <f>IFERROR(Y353/H353,"0")</f>
        <v>0</v>
      </c>
      <c r="Z354" s="783">
        <f>IFERROR(IF(Z353="",0,Z353),"0")</f>
        <v>0</v>
      </c>
      <c r="AA354" s="784"/>
      <c r="AB354" s="784"/>
      <c r="AC354" s="784"/>
    </row>
    <row r="355" spans="1:68" x14ac:dyDescent="0.2">
      <c r="A355" s="797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09"/>
      <c r="P355" s="799" t="s">
        <v>71</v>
      </c>
      <c r="Q355" s="800"/>
      <c r="R355" s="800"/>
      <c r="S355" s="800"/>
      <c r="T355" s="800"/>
      <c r="U355" s="800"/>
      <c r="V355" s="801"/>
      <c r="W355" s="37" t="s">
        <v>69</v>
      </c>
      <c r="X355" s="783">
        <f>IFERROR(SUM(X353:X353),"0")</f>
        <v>0</v>
      </c>
      <c r="Y355" s="783">
        <f>IFERROR(SUM(Y353:Y353),"0")</f>
        <v>0</v>
      </c>
      <c r="Z355" s="37"/>
      <c r="AA355" s="784"/>
      <c r="AB355" s="784"/>
      <c r="AC355" s="784"/>
    </row>
    <row r="356" spans="1:68" ht="16.5" customHeight="1" x14ac:dyDescent="0.25">
      <c r="A356" s="872" t="s">
        <v>571</v>
      </c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797"/>
      <c r="P356" s="797"/>
      <c r="Q356" s="797"/>
      <c r="R356" s="797"/>
      <c r="S356" s="797"/>
      <c r="T356" s="797"/>
      <c r="U356" s="797"/>
      <c r="V356" s="797"/>
      <c r="W356" s="797"/>
      <c r="X356" s="797"/>
      <c r="Y356" s="797"/>
      <c r="Z356" s="797"/>
      <c r="AA356" s="776"/>
      <c r="AB356" s="776"/>
      <c r="AC356" s="776"/>
    </row>
    <row r="357" spans="1:68" ht="14.25" customHeight="1" x14ac:dyDescent="0.25">
      <c r="A357" s="796" t="s">
        <v>118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7"/>
      <c r="AB357" s="777"/>
      <c r="AC357" s="777"/>
    </row>
    <row r="358" spans="1:68" ht="27" customHeight="1" x14ac:dyDescent="0.25">
      <c r="A358" s="54" t="s">
        <v>572</v>
      </c>
      <c r="B358" s="54" t="s">
        <v>573</v>
      </c>
      <c r="C358" s="31">
        <v>4301012024</v>
      </c>
      <c r="D358" s="788">
        <v>4680115885615</v>
      </c>
      <c r="E358" s="789"/>
      <c r="F358" s="780">
        <v>1.35</v>
      </c>
      <c r="G358" s="32">
        <v>8</v>
      </c>
      <c r="H358" s="780">
        <v>10.8</v>
      </c>
      <c r="I358" s="780">
        <v>11.28</v>
      </c>
      <c r="J358" s="32">
        <v>56</v>
      </c>
      <c r="K358" s="32" t="s">
        <v>121</v>
      </c>
      <c r="L358" s="32"/>
      <c r="M358" s="33" t="s">
        <v>77</v>
      </c>
      <c r="N358" s="33"/>
      <c r="O358" s="32">
        <v>55</v>
      </c>
      <c r="P358" s="9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8" s="786"/>
      <c r="R358" s="786"/>
      <c r="S358" s="786"/>
      <c r="T358" s="787"/>
      <c r="U358" s="34"/>
      <c r="V358" s="34"/>
      <c r="W358" s="35" t="s">
        <v>69</v>
      </c>
      <c r="X358" s="781">
        <v>0</v>
      </c>
      <c r="Y358" s="782">
        <f t="shared" ref="Y358:Y366" si="71"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25" t="s">
        <v>574</v>
      </c>
      <c r="AG358" s="64"/>
      <c r="AJ358" s="68"/>
      <c r="AK358" s="68">
        <v>0</v>
      </c>
      <c r="BB358" s="426" t="s">
        <v>1</v>
      </c>
      <c r="BM358" s="64">
        <f t="shared" ref="BM358:BM366" si="72">IFERROR(X358*I358/H358,"0")</f>
        <v>0</v>
      </c>
      <c r="BN358" s="64">
        <f t="shared" ref="BN358:BN366" si="73">IFERROR(Y358*I358/H358,"0")</f>
        <v>0</v>
      </c>
      <c r="BO358" s="64">
        <f t="shared" ref="BO358:BO366" si="74">IFERROR(1/J358*(X358/H358),"0")</f>
        <v>0</v>
      </c>
      <c r="BP358" s="64">
        <f t="shared" ref="BP358:BP366" si="75">IFERROR(1/J358*(Y358/H358),"0")</f>
        <v>0</v>
      </c>
    </row>
    <row r="359" spans="1:68" ht="27" customHeight="1" x14ac:dyDescent="0.25">
      <c r="A359" s="54" t="s">
        <v>575</v>
      </c>
      <c r="B359" s="54" t="s">
        <v>576</v>
      </c>
      <c r="C359" s="31">
        <v>4301011911</v>
      </c>
      <c r="D359" s="788">
        <v>4680115885554</v>
      </c>
      <c r="E359" s="789"/>
      <c r="F359" s="780">
        <v>1.35</v>
      </c>
      <c r="G359" s="32">
        <v>8</v>
      </c>
      <c r="H359" s="780">
        <v>10.8</v>
      </c>
      <c r="I359" s="780">
        <v>11.28</v>
      </c>
      <c r="J359" s="32">
        <v>48</v>
      </c>
      <c r="K359" s="32" t="s">
        <v>121</v>
      </c>
      <c r="L359" s="32"/>
      <c r="M359" s="33" t="s">
        <v>151</v>
      </c>
      <c r="N359" s="33"/>
      <c r="O359" s="32">
        <v>55</v>
      </c>
      <c r="P359" s="11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9" s="786"/>
      <c r="R359" s="786"/>
      <c r="S359" s="786"/>
      <c r="T359" s="787"/>
      <c r="U359" s="34"/>
      <c r="V359" s="34"/>
      <c r="W359" s="35" t="s">
        <v>69</v>
      </c>
      <c r="X359" s="781">
        <v>0</v>
      </c>
      <c r="Y359" s="782">
        <f t="shared" si="71"/>
        <v>0</v>
      </c>
      <c r="Z359" s="36" t="str">
        <f>IFERROR(IF(Y359=0,"",ROUNDUP(Y359/H359,0)*0.02039),"")</f>
        <v/>
      </c>
      <c r="AA359" s="56"/>
      <c r="AB359" s="57"/>
      <c r="AC359" s="427" t="s">
        <v>577</v>
      </c>
      <c r="AG359" s="64"/>
      <c r="AJ359" s="68"/>
      <c r="AK359" s="68">
        <v>0</v>
      </c>
      <c r="BB359" s="428" t="s">
        <v>1</v>
      </c>
      <c r="BM359" s="64">
        <f t="shared" si="72"/>
        <v>0</v>
      </c>
      <c r="BN359" s="64">
        <f t="shared" si="73"/>
        <v>0</v>
      </c>
      <c r="BO359" s="64">
        <f t="shared" si="74"/>
        <v>0</v>
      </c>
      <c r="BP359" s="64">
        <f t="shared" si="75"/>
        <v>0</v>
      </c>
    </row>
    <row r="360" spans="1:68" ht="27" customHeight="1" x14ac:dyDescent="0.25">
      <c r="A360" s="54" t="s">
        <v>575</v>
      </c>
      <c r="B360" s="54" t="s">
        <v>578</v>
      </c>
      <c r="C360" s="31">
        <v>4301012016</v>
      </c>
      <c r="D360" s="788">
        <v>4680115885554</v>
      </c>
      <c r="E360" s="789"/>
      <c r="F360" s="780">
        <v>1.35</v>
      </c>
      <c r="G360" s="32">
        <v>8</v>
      </c>
      <c r="H360" s="780">
        <v>10.8</v>
      </c>
      <c r="I360" s="780">
        <v>11.28</v>
      </c>
      <c r="J360" s="32">
        <v>56</v>
      </c>
      <c r="K360" s="32" t="s">
        <v>121</v>
      </c>
      <c r="L360" s="32" t="s">
        <v>579</v>
      </c>
      <c r="M360" s="33" t="s">
        <v>77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6"/>
      <c r="R360" s="786"/>
      <c r="S360" s="786"/>
      <c r="T360" s="787"/>
      <c r="U360" s="34"/>
      <c r="V360" s="34"/>
      <c r="W360" s="35" t="s">
        <v>69</v>
      </c>
      <c r="X360" s="781">
        <v>0</v>
      </c>
      <c r="Y360" s="782">
        <f t="shared" si="71"/>
        <v>0</v>
      </c>
      <c r="Z360" s="36" t="str">
        <f>IFERROR(IF(Y360=0,"",ROUNDUP(Y360/H360,0)*0.02175),"")</f>
        <v/>
      </c>
      <c r="AA360" s="56"/>
      <c r="AB360" s="57"/>
      <c r="AC360" s="429" t="s">
        <v>580</v>
      </c>
      <c r="AG360" s="64"/>
      <c r="AJ360" s="68" t="s">
        <v>581</v>
      </c>
      <c r="AK360" s="68">
        <v>86.4</v>
      </c>
      <c r="BB360" s="430" t="s">
        <v>1</v>
      </c>
      <c r="BM360" s="64">
        <f t="shared" si="72"/>
        <v>0</v>
      </c>
      <c r="BN360" s="64">
        <f t="shared" si="73"/>
        <v>0</v>
      </c>
      <c r="BO360" s="64">
        <f t="shared" si="74"/>
        <v>0</v>
      </c>
      <c r="BP360" s="64">
        <f t="shared" si="75"/>
        <v>0</v>
      </c>
    </row>
    <row r="361" spans="1:68" ht="37.5" customHeight="1" x14ac:dyDescent="0.25">
      <c r="A361" s="54" t="s">
        <v>582</v>
      </c>
      <c r="B361" s="54" t="s">
        <v>583</v>
      </c>
      <c r="C361" s="31">
        <v>4301011858</v>
      </c>
      <c r="D361" s="788">
        <v>4680115885646</v>
      </c>
      <c r="E361" s="789"/>
      <c r="F361" s="780">
        <v>1.35</v>
      </c>
      <c r="G361" s="32">
        <v>8</v>
      </c>
      <c r="H361" s="780">
        <v>10.8</v>
      </c>
      <c r="I361" s="780">
        <v>11.28</v>
      </c>
      <c r="J361" s="32">
        <v>56</v>
      </c>
      <c r="K361" s="32" t="s">
        <v>121</v>
      </c>
      <c r="L361" s="32"/>
      <c r="M361" s="33" t="s">
        <v>122</v>
      </c>
      <c r="N361" s="33"/>
      <c r="O361" s="32">
        <v>55</v>
      </c>
      <c r="P361" s="10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1" s="786"/>
      <c r="R361" s="786"/>
      <c r="S361" s="786"/>
      <c r="T361" s="787"/>
      <c r="U361" s="34"/>
      <c r="V361" s="34"/>
      <c r="W361" s="35" t="s">
        <v>69</v>
      </c>
      <c r="X361" s="781">
        <v>0</v>
      </c>
      <c r="Y361" s="782">
        <f t="shared" si="71"/>
        <v>0</v>
      </c>
      <c r="Z361" s="36" t="str">
        <f>IFERROR(IF(Y361=0,"",ROUNDUP(Y361/H361,0)*0.02175),"")</f>
        <v/>
      </c>
      <c r="AA361" s="56"/>
      <c r="AB361" s="57"/>
      <c r="AC361" s="431" t="s">
        <v>584</v>
      </c>
      <c r="AG361" s="64"/>
      <c r="AJ361" s="68"/>
      <c r="AK361" s="68">
        <v>0</v>
      </c>
      <c r="BB361" s="432" t="s">
        <v>1</v>
      </c>
      <c r="BM361" s="64">
        <f t="shared" si="72"/>
        <v>0</v>
      </c>
      <c r="BN361" s="64">
        <f t="shared" si="73"/>
        <v>0</v>
      </c>
      <c r="BO361" s="64">
        <f t="shared" si="74"/>
        <v>0</v>
      </c>
      <c r="BP361" s="64">
        <f t="shared" si="75"/>
        <v>0</v>
      </c>
    </row>
    <row r="362" spans="1:68" ht="27" customHeight="1" x14ac:dyDescent="0.25">
      <c r="A362" s="54" t="s">
        <v>585</v>
      </c>
      <c r="B362" s="54" t="s">
        <v>586</v>
      </c>
      <c r="C362" s="31">
        <v>4301011857</v>
      </c>
      <c r="D362" s="788">
        <v>4680115885622</v>
      </c>
      <c r="E362" s="789"/>
      <c r="F362" s="780">
        <v>0.4</v>
      </c>
      <c r="G362" s="32">
        <v>10</v>
      </c>
      <c r="H362" s="780">
        <v>4</v>
      </c>
      <c r="I362" s="780">
        <v>4.21</v>
      </c>
      <c r="J362" s="32">
        <v>132</v>
      </c>
      <c r="K362" s="32" t="s">
        <v>76</v>
      </c>
      <c r="L362" s="32"/>
      <c r="M362" s="33" t="s">
        <v>122</v>
      </c>
      <c r="N362" s="33"/>
      <c r="O362" s="32">
        <v>55</v>
      </c>
      <c r="P362" s="11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2" s="786"/>
      <c r="R362" s="786"/>
      <c r="S362" s="786"/>
      <c r="T362" s="787"/>
      <c r="U362" s="34"/>
      <c r="V362" s="34"/>
      <c r="W362" s="35" t="s">
        <v>69</v>
      </c>
      <c r="X362" s="781">
        <v>0</v>
      </c>
      <c r="Y362" s="782">
        <f t="shared" si="71"/>
        <v>0</v>
      </c>
      <c r="Z362" s="36" t="str">
        <f>IFERROR(IF(Y362=0,"",ROUNDUP(Y362/H362,0)*0.00902),"")</f>
        <v/>
      </c>
      <c r="AA362" s="56"/>
      <c r="AB362" s="57"/>
      <c r="AC362" s="433" t="s">
        <v>574</v>
      </c>
      <c r="AG362" s="64"/>
      <c r="AJ362" s="68"/>
      <c r="AK362" s="68">
        <v>0</v>
      </c>
      <c r="BB362" s="434" t="s">
        <v>1</v>
      </c>
      <c r="BM362" s="64">
        <f t="shared" si="72"/>
        <v>0</v>
      </c>
      <c r="BN362" s="64">
        <f t="shared" si="73"/>
        <v>0</v>
      </c>
      <c r="BO362" s="64">
        <f t="shared" si="74"/>
        <v>0</v>
      </c>
      <c r="BP362" s="64">
        <f t="shared" si="75"/>
        <v>0</v>
      </c>
    </row>
    <row r="363" spans="1:68" ht="27" customHeight="1" x14ac:dyDescent="0.25">
      <c r="A363" s="54" t="s">
        <v>587</v>
      </c>
      <c r="B363" s="54" t="s">
        <v>588</v>
      </c>
      <c r="C363" s="31">
        <v>4301011573</v>
      </c>
      <c r="D363" s="788">
        <v>4680115881938</v>
      </c>
      <c r="E363" s="789"/>
      <c r="F363" s="780">
        <v>0.4</v>
      </c>
      <c r="G363" s="32">
        <v>10</v>
      </c>
      <c r="H363" s="780">
        <v>4</v>
      </c>
      <c r="I363" s="780">
        <v>4.21</v>
      </c>
      <c r="J363" s="32">
        <v>132</v>
      </c>
      <c r="K363" s="32" t="s">
        <v>76</v>
      </c>
      <c r="L363" s="32"/>
      <c r="M363" s="33" t="s">
        <v>122</v>
      </c>
      <c r="N363" s="33"/>
      <c r="O363" s="32">
        <v>90</v>
      </c>
      <c r="P363" s="122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3" s="786"/>
      <c r="R363" s="786"/>
      <c r="S363" s="786"/>
      <c r="T363" s="787"/>
      <c r="U363" s="34"/>
      <c r="V363" s="34"/>
      <c r="W363" s="35" t="s">
        <v>69</v>
      </c>
      <c r="X363" s="781">
        <v>0</v>
      </c>
      <c r="Y363" s="782">
        <f t="shared" si="71"/>
        <v>0</v>
      </c>
      <c r="Z363" s="36" t="str">
        <f>IFERROR(IF(Y363=0,"",ROUNDUP(Y363/H363,0)*0.00902),"")</f>
        <v/>
      </c>
      <c r="AA363" s="56"/>
      <c r="AB363" s="57"/>
      <c r="AC363" s="435" t="s">
        <v>589</v>
      </c>
      <c r="AG363" s="64"/>
      <c r="AJ363" s="68"/>
      <c r="AK363" s="68">
        <v>0</v>
      </c>
      <c r="BB363" s="436" t="s">
        <v>1</v>
      </c>
      <c r="BM363" s="64">
        <f t="shared" si="72"/>
        <v>0</v>
      </c>
      <c r="BN363" s="64">
        <f t="shared" si="73"/>
        <v>0</v>
      </c>
      <c r="BO363" s="64">
        <f t="shared" si="74"/>
        <v>0</v>
      </c>
      <c r="BP363" s="64">
        <f t="shared" si="75"/>
        <v>0</v>
      </c>
    </row>
    <row r="364" spans="1:68" ht="27" customHeight="1" x14ac:dyDescent="0.25">
      <c r="A364" s="54" t="s">
        <v>590</v>
      </c>
      <c r="B364" s="54" t="s">
        <v>591</v>
      </c>
      <c r="C364" s="31">
        <v>4301010944</v>
      </c>
      <c r="D364" s="788">
        <v>4607091387346</v>
      </c>
      <c r="E364" s="789"/>
      <c r="F364" s="780">
        <v>0.4</v>
      </c>
      <c r="G364" s="32">
        <v>10</v>
      </c>
      <c r="H364" s="780">
        <v>4</v>
      </c>
      <c r="I364" s="780">
        <v>4.21</v>
      </c>
      <c r="J364" s="32">
        <v>132</v>
      </c>
      <c r="K364" s="32" t="s">
        <v>76</v>
      </c>
      <c r="L364" s="32"/>
      <c r="M364" s="33" t="s">
        <v>122</v>
      </c>
      <c r="N364" s="33"/>
      <c r="O364" s="32">
        <v>55</v>
      </c>
      <c r="P364" s="11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4" s="786"/>
      <c r="R364" s="786"/>
      <c r="S364" s="786"/>
      <c r="T364" s="787"/>
      <c r="U364" s="34"/>
      <c r="V364" s="34"/>
      <c r="W364" s="35" t="s">
        <v>69</v>
      </c>
      <c r="X364" s="781">
        <v>0</v>
      </c>
      <c r="Y364" s="782">
        <f t="shared" si="71"/>
        <v>0</v>
      </c>
      <c r="Z364" s="36" t="str">
        <f>IFERROR(IF(Y364=0,"",ROUNDUP(Y364/H364,0)*0.00902),"")</f>
        <v/>
      </c>
      <c r="AA364" s="56"/>
      <c r="AB364" s="57"/>
      <c r="AC364" s="437" t="s">
        <v>592</v>
      </c>
      <c r="AG364" s="64"/>
      <c r="AJ364" s="68"/>
      <c r="AK364" s="68">
        <v>0</v>
      </c>
      <c r="BB364" s="438" t="s">
        <v>1</v>
      </c>
      <c r="BM364" s="64">
        <f t="shared" si="72"/>
        <v>0</v>
      </c>
      <c r="BN364" s="64">
        <f t="shared" si="73"/>
        <v>0</v>
      </c>
      <c r="BO364" s="64">
        <f t="shared" si="74"/>
        <v>0</v>
      </c>
      <c r="BP364" s="64">
        <f t="shared" si="75"/>
        <v>0</v>
      </c>
    </row>
    <row r="365" spans="1:68" ht="27" customHeight="1" x14ac:dyDescent="0.25">
      <c r="A365" s="54" t="s">
        <v>593</v>
      </c>
      <c r="B365" s="54" t="s">
        <v>594</v>
      </c>
      <c r="C365" s="31">
        <v>4301011323</v>
      </c>
      <c r="D365" s="788">
        <v>4607091386011</v>
      </c>
      <c r="E365" s="789"/>
      <c r="F365" s="780">
        <v>0.5</v>
      </c>
      <c r="G365" s="32">
        <v>10</v>
      </c>
      <c r="H365" s="780">
        <v>5</v>
      </c>
      <c r="I365" s="780">
        <v>5.21</v>
      </c>
      <c r="J365" s="32">
        <v>132</v>
      </c>
      <c r="K365" s="32" t="s">
        <v>76</v>
      </c>
      <c r="L365" s="32"/>
      <c r="M365" s="33" t="s">
        <v>77</v>
      </c>
      <c r="N365" s="33"/>
      <c r="O365" s="32">
        <v>55</v>
      </c>
      <c r="P365" s="11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6"/>
      <c r="R365" s="786"/>
      <c r="S365" s="786"/>
      <c r="T365" s="787"/>
      <c r="U365" s="34"/>
      <c r="V365" s="34"/>
      <c r="W365" s="35" t="s">
        <v>69</v>
      </c>
      <c r="X365" s="781">
        <v>0</v>
      </c>
      <c r="Y365" s="782">
        <f t="shared" si="71"/>
        <v>0</v>
      </c>
      <c r="Z365" s="36" t="str">
        <f>IFERROR(IF(Y365=0,"",ROUNDUP(Y365/H365,0)*0.00902),"")</f>
        <v/>
      </c>
      <c r="AA365" s="56"/>
      <c r="AB365" s="57"/>
      <c r="AC365" s="439" t="s">
        <v>595</v>
      </c>
      <c r="AG365" s="64"/>
      <c r="AJ365" s="68"/>
      <c r="AK365" s="68">
        <v>0</v>
      </c>
      <c r="BB365" s="440" t="s">
        <v>1</v>
      </c>
      <c r="BM365" s="64">
        <f t="shared" si="72"/>
        <v>0</v>
      </c>
      <c r="BN365" s="64">
        <f t="shared" si="73"/>
        <v>0</v>
      </c>
      <c r="BO365" s="64">
        <f t="shared" si="74"/>
        <v>0</v>
      </c>
      <c r="BP365" s="64">
        <f t="shared" si="75"/>
        <v>0</v>
      </c>
    </row>
    <row r="366" spans="1:68" ht="27" customHeight="1" x14ac:dyDescent="0.25">
      <c r="A366" s="54" t="s">
        <v>596</v>
      </c>
      <c r="B366" s="54" t="s">
        <v>597</v>
      </c>
      <c r="C366" s="31">
        <v>4301011859</v>
      </c>
      <c r="D366" s="788">
        <v>4680115885608</v>
      </c>
      <c r="E366" s="789"/>
      <c r="F366" s="780">
        <v>0.4</v>
      </c>
      <c r="G366" s="32">
        <v>10</v>
      </c>
      <c r="H366" s="780">
        <v>4</v>
      </c>
      <c r="I366" s="780">
        <v>4.21</v>
      </c>
      <c r="J366" s="32">
        <v>132</v>
      </c>
      <c r="K366" s="32" t="s">
        <v>76</v>
      </c>
      <c r="L366" s="32"/>
      <c r="M366" s="33" t="s">
        <v>122</v>
      </c>
      <c r="N366" s="33"/>
      <c r="O366" s="32">
        <v>55</v>
      </c>
      <c r="P366" s="8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6"/>
      <c r="R366" s="786"/>
      <c r="S366" s="786"/>
      <c r="T366" s="787"/>
      <c r="U366" s="34"/>
      <c r="V366" s="34"/>
      <c r="W366" s="35" t="s">
        <v>69</v>
      </c>
      <c r="X366" s="781">
        <v>0</v>
      </c>
      <c r="Y366" s="782">
        <f t="shared" si="71"/>
        <v>0</v>
      </c>
      <c r="Z366" s="36" t="str">
        <f>IFERROR(IF(Y366=0,"",ROUNDUP(Y366/H366,0)*0.00902),"")</f>
        <v/>
      </c>
      <c r="AA366" s="56"/>
      <c r="AB366" s="57"/>
      <c r="AC366" s="441" t="s">
        <v>580</v>
      </c>
      <c r="AG366" s="64"/>
      <c r="AJ366" s="68"/>
      <c r="AK366" s="68">
        <v>0</v>
      </c>
      <c r="BB366" s="442" t="s">
        <v>1</v>
      </c>
      <c r="BM366" s="64">
        <f t="shared" si="72"/>
        <v>0</v>
      </c>
      <c r="BN366" s="64">
        <f t="shared" si="73"/>
        <v>0</v>
      </c>
      <c r="BO366" s="64">
        <f t="shared" si="74"/>
        <v>0</v>
      </c>
      <c r="BP366" s="64">
        <f t="shared" si="75"/>
        <v>0</v>
      </c>
    </row>
    <row r="367" spans="1:68" x14ac:dyDescent="0.2">
      <c r="A367" s="808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09"/>
      <c r="P367" s="799" t="s">
        <v>71</v>
      </c>
      <c r="Q367" s="800"/>
      <c r="R367" s="800"/>
      <c r="S367" s="800"/>
      <c r="T367" s="800"/>
      <c r="U367" s="800"/>
      <c r="V367" s="801"/>
      <c r="W367" s="37" t="s">
        <v>72</v>
      </c>
      <c r="X367" s="783">
        <f>IFERROR(X358/H358,"0")+IFERROR(X359/H359,"0")+IFERROR(X360/H360,"0")+IFERROR(X361/H361,"0")+IFERROR(X362/H362,"0")+IFERROR(X363/H363,"0")+IFERROR(X364/H364,"0")+IFERROR(X365/H365,"0")+IFERROR(X366/H366,"0")</f>
        <v>0</v>
      </c>
      <c r="Y367" s="783">
        <f>IFERROR(Y358/H358,"0")+IFERROR(Y359/H359,"0")+IFERROR(Y360/H360,"0")+IFERROR(Y361/H361,"0")+IFERROR(Y362/H362,"0")+IFERROR(Y363/H363,"0")+IFERROR(Y364/H364,"0")+IFERROR(Y365/H365,"0")+IFERROR(Y366/H366,"0")</f>
        <v>0</v>
      </c>
      <c r="Z367" s="783">
        <f>IFERROR(IF(Z358="",0,Z358),"0")+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4"/>
      <c r="AB367" s="784"/>
      <c r="AC367" s="784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09"/>
      <c r="P368" s="799" t="s">
        <v>71</v>
      </c>
      <c r="Q368" s="800"/>
      <c r="R368" s="800"/>
      <c r="S368" s="800"/>
      <c r="T368" s="800"/>
      <c r="U368" s="800"/>
      <c r="V368" s="801"/>
      <c r="W368" s="37" t="s">
        <v>69</v>
      </c>
      <c r="X368" s="783">
        <f>IFERROR(SUM(X358:X366),"0")</f>
        <v>0</v>
      </c>
      <c r="Y368" s="783">
        <f>IFERROR(SUM(Y358:Y366),"0")</f>
        <v>0</v>
      </c>
      <c r="Z368" s="37"/>
      <c r="AA368" s="784"/>
      <c r="AB368" s="784"/>
      <c r="AC368" s="784"/>
    </row>
    <row r="369" spans="1:68" ht="14.25" customHeight="1" x14ac:dyDescent="0.25">
      <c r="A369" s="796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7"/>
      <c r="AB369" s="777"/>
      <c r="AC369" s="777"/>
    </row>
    <row r="370" spans="1:68" ht="27" customHeight="1" x14ac:dyDescent="0.25">
      <c r="A370" s="54" t="s">
        <v>598</v>
      </c>
      <c r="B370" s="54" t="s">
        <v>599</v>
      </c>
      <c r="C370" s="31">
        <v>4301030878</v>
      </c>
      <c r="D370" s="788">
        <v>4607091387193</v>
      </c>
      <c r="E370" s="789"/>
      <c r="F370" s="780">
        <v>0.7</v>
      </c>
      <c r="G370" s="32">
        <v>6</v>
      </c>
      <c r="H370" s="780">
        <v>4.2</v>
      </c>
      <c r="I370" s="780">
        <v>4.46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35</v>
      </c>
      <c r="P370" s="11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6"/>
      <c r="R370" s="786"/>
      <c r="S370" s="786"/>
      <c r="T370" s="787"/>
      <c r="U370" s="34"/>
      <c r="V370" s="34"/>
      <c r="W370" s="35" t="s">
        <v>69</v>
      </c>
      <c r="X370" s="781">
        <v>0</v>
      </c>
      <c r="Y370" s="78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600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601</v>
      </c>
      <c r="B371" s="54" t="s">
        <v>602</v>
      </c>
      <c r="C371" s="31">
        <v>4301031153</v>
      </c>
      <c r="D371" s="788">
        <v>4607091387230</v>
      </c>
      <c r="E371" s="789"/>
      <c r="F371" s="780">
        <v>0.7</v>
      </c>
      <c r="G371" s="32">
        <v>6</v>
      </c>
      <c r="H371" s="780">
        <v>4.2</v>
      </c>
      <c r="I371" s="780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40</v>
      </c>
      <c r="P371" s="9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6"/>
      <c r="R371" s="786"/>
      <c r="S371" s="786"/>
      <c r="T371" s="787"/>
      <c r="U371" s="34"/>
      <c r="V371" s="34"/>
      <c r="W371" s="35" t="s">
        <v>69</v>
      </c>
      <c r="X371" s="781">
        <v>0</v>
      </c>
      <c r="Y371" s="78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603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604</v>
      </c>
      <c r="B372" s="54" t="s">
        <v>605</v>
      </c>
      <c r="C372" s="31">
        <v>4301031154</v>
      </c>
      <c r="D372" s="788">
        <v>4607091387292</v>
      </c>
      <c r="E372" s="789"/>
      <c r="F372" s="780">
        <v>0.73</v>
      </c>
      <c r="G372" s="32">
        <v>6</v>
      </c>
      <c r="H372" s="780">
        <v>4.38</v>
      </c>
      <c r="I372" s="780">
        <v>4.6399999999999997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45</v>
      </c>
      <c r="P372" s="99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6"/>
      <c r="R372" s="786"/>
      <c r="S372" s="786"/>
      <c r="T372" s="787"/>
      <c r="U372" s="34"/>
      <c r="V372" s="34"/>
      <c r="W372" s="35" t="s">
        <v>69</v>
      </c>
      <c r="X372" s="781">
        <v>0</v>
      </c>
      <c r="Y372" s="782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606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607</v>
      </c>
      <c r="B373" s="54" t="s">
        <v>608</v>
      </c>
      <c r="C373" s="31">
        <v>4301031152</v>
      </c>
      <c r="D373" s="788">
        <v>4607091387285</v>
      </c>
      <c r="E373" s="789"/>
      <c r="F373" s="780">
        <v>0.35</v>
      </c>
      <c r="G373" s="32">
        <v>6</v>
      </c>
      <c r="H373" s="780">
        <v>2.1</v>
      </c>
      <c r="I373" s="780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6"/>
      <c r="R373" s="786"/>
      <c r="S373" s="786"/>
      <c r="T373" s="787"/>
      <c r="U373" s="34"/>
      <c r="V373" s="34"/>
      <c r="W373" s="35" t="s">
        <v>69</v>
      </c>
      <c r="X373" s="781">
        <v>0</v>
      </c>
      <c r="Y373" s="782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08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09"/>
      <c r="P374" s="799" t="s">
        <v>71</v>
      </c>
      <c r="Q374" s="800"/>
      <c r="R374" s="800"/>
      <c r="S374" s="800"/>
      <c r="T374" s="800"/>
      <c r="U374" s="800"/>
      <c r="V374" s="801"/>
      <c r="W374" s="37" t="s">
        <v>72</v>
      </c>
      <c r="X374" s="783">
        <f>IFERROR(X370/H370,"0")+IFERROR(X371/H371,"0")+IFERROR(X372/H372,"0")+IFERROR(X373/H373,"0")</f>
        <v>0</v>
      </c>
      <c r="Y374" s="783">
        <f>IFERROR(Y370/H370,"0")+IFERROR(Y371/H371,"0")+IFERROR(Y372/H372,"0")+IFERROR(Y373/H373,"0")</f>
        <v>0</v>
      </c>
      <c r="Z374" s="783">
        <f>IFERROR(IF(Z370="",0,Z370),"0")+IFERROR(IF(Z371="",0,Z371),"0")+IFERROR(IF(Z372="",0,Z372),"0")+IFERROR(IF(Z373="",0,Z373),"0")</f>
        <v>0</v>
      </c>
      <c r="AA374" s="784"/>
      <c r="AB374" s="784"/>
      <c r="AC374" s="784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09"/>
      <c r="P375" s="799" t="s">
        <v>71</v>
      </c>
      <c r="Q375" s="800"/>
      <c r="R375" s="800"/>
      <c r="S375" s="800"/>
      <c r="T375" s="800"/>
      <c r="U375" s="800"/>
      <c r="V375" s="801"/>
      <c r="W375" s="37" t="s">
        <v>69</v>
      </c>
      <c r="X375" s="783">
        <f>IFERROR(SUM(X370:X373),"0")</f>
        <v>0</v>
      </c>
      <c r="Y375" s="783">
        <f>IFERROR(SUM(Y370:Y373),"0")</f>
        <v>0</v>
      </c>
      <c r="Z375" s="37"/>
      <c r="AA375" s="784"/>
      <c r="AB375" s="784"/>
      <c r="AC375" s="784"/>
    </row>
    <row r="376" spans="1:68" ht="14.25" customHeight="1" x14ac:dyDescent="0.25">
      <c r="A376" s="796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7"/>
      <c r="AB376" s="777"/>
      <c r="AC376" s="777"/>
    </row>
    <row r="377" spans="1:68" ht="48" customHeight="1" x14ac:dyDescent="0.25">
      <c r="A377" s="54" t="s">
        <v>609</v>
      </c>
      <c r="B377" s="54" t="s">
        <v>610</v>
      </c>
      <c r="C377" s="31">
        <v>4301051100</v>
      </c>
      <c r="D377" s="788">
        <v>4607091387766</v>
      </c>
      <c r="E377" s="789"/>
      <c r="F377" s="780">
        <v>1.3</v>
      </c>
      <c r="G377" s="32">
        <v>6</v>
      </c>
      <c r="H377" s="780">
        <v>7.8</v>
      </c>
      <c r="I377" s="780">
        <v>8.3580000000000005</v>
      </c>
      <c r="J377" s="32">
        <v>56</v>
      </c>
      <c r="K377" s="32" t="s">
        <v>121</v>
      </c>
      <c r="L377" s="32"/>
      <c r="M377" s="33" t="s">
        <v>77</v>
      </c>
      <c r="N377" s="33"/>
      <c r="O377" s="32">
        <v>40</v>
      </c>
      <c r="P377" s="10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6"/>
      <c r="R377" s="786"/>
      <c r="S377" s="786"/>
      <c r="T377" s="787"/>
      <c r="U377" s="34"/>
      <c r="V377" s="34"/>
      <c r="W377" s="35" t="s">
        <v>69</v>
      </c>
      <c r="X377" s="781">
        <v>0</v>
      </c>
      <c r="Y377" s="782">
        <f t="shared" ref="Y377:Y382" si="76"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51" t="s">
        <v>611</v>
      </c>
      <c r="AG377" s="64"/>
      <c r="AJ377" s="68"/>
      <c r="AK377" s="68">
        <v>0</v>
      </c>
      <c r="BB377" s="452" t="s">
        <v>1</v>
      </c>
      <c r="BM377" s="64">
        <f t="shared" ref="BM377:BM382" si="77">IFERROR(X377*I377/H377,"0")</f>
        <v>0</v>
      </c>
      <c r="BN377" s="64">
        <f t="shared" ref="BN377:BN382" si="78">IFERROR(Y377*I377/H377,"0")</f>
        <v>0</v>
      </c>
      <c r="BO377" s="64">
        <f t="shared" ref="BO377:BO382" si="79">IFERROR(1/J377*(X377/H377),"0")</f>
        <v>0</v>
      </c>
      <c r="BP377" s="64">
        <f t="shared" ref="BP377:BP382" si="80">IFERROR(1/J377*(Y377/H377),"0")</f>
        <v>0</v>
      </c>
    </row>
    <row r="378" spans="1:68" ht="37.5" customHeight="1" x14ac:dyDescent="0.25">
      <c r="A378" s="54" t="s">
        <v>612</v>
      </c>
      <c r="B378" s="54" t="s">
        <v>613</v>
      </c>
      <c r="C378" s="31">
        <v>4301051116</v>
      </c>
      <c r="D378" s="788">
        <v>4607091387957</v>
      </c>
      <c r="E378" s="789"/>
      <c r="F378" s="780">
        <v>1.3</v>
      </c>
      <c r="G378" s="32">
        <v>6</v>
      </c>
      <c r="H378" s="780">
        <v>7.8</v>
      </c>
      <c r="I378" s="780">
        <v>8.3640000000000008</v>
      </c>
      <c r="J378" s="32">
        <v>56</v>
      </c>
      <c r="K378" s="32" t="s">
        <v>121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6"/>
      <c r="R378" s="786"/>
      <c r="S378" s="786"/>
      <c r="T378" s="787"/>
      <c r="U378" s="34"/>
      <c r="V378" s="34"/>
      <c r="W378" s="35" t="s">
        <v>69</v>
      </c>
      <c r="X378" s="781">
        <v>0</v>
      </c>
      <c r="Y378" s="782">
        <f t="shared" si="76"/>
        <v>0</v>
      </c>
      <c r="Z378" s="36" t="str">
        <f>IFERROR(IF(Y378=0,"",ROUNDUP(Y378/H378,0)*0.02175),"")</f>
        <v/>
      </c>
      <c r="AA378" s="56"/>
      <c r="AB378" s="57"/>
      <c r="AC378" s="453" t="s">
        <v>614</v>
      </c>
      <c r="AG378" s="64"/>
      <c r="AJ378" s="68"/>
      <c r="AK378" s="68">
        <v>0</v>
      </c>
      <c r="BB378" s="454" t="s">
        <v>1</v>
      </c>
      <c r="BM378" s="64">
        <f t="shared" si="77"/>
        <v>0</v>
      </c>
      <c r="BN378" s="64">
        <f t="shared" si="78"/>
        <v>0</v>
      </c>
      <c r="BO378" s="64">
        <f t="shared" si="79"/>
        <v>0</v>
      </c>
      <c r="BP378" s="64">
        <f t="shared" si="80"/>
        <v>0</v>
      </c>
    </row>
    <row r="379" spans="1:68" ht="37.5" customHeight="1" x14ac:dyDescent="0.25">
      <c r="A379" s="54" t="s">
        <v>615</v>
      </c>
      <c r="B379" s="54" t="s">
        <v>616</v>
      </c>
      <c r="C379" s="31">
        <v>4301051115</v>
      </c>
      <c r="D379" s="788">
        <v>4607091387964</v>
      </c>
      <c r="E379" s="789"/>
      <c r="F379" s="780">
        <v>1.35</v>
      </c>
      <c r="G379" s="32">
        <v>6</v>
      </c>
      <c r="H379" s="780">
        <v>8.1</v>
      </c>
      <c r="I379" s="780">
        <v>8.6460000000000008</v>
      </c>
      <c r="J379" s="32">
        <v>56</v>
      </c>
      <c r="K379" s="32" t="s">
        <v>121</v>
      </c>
      <c r="L379" s="32"/>
      <c r="M379" s="33" t="s">
        <v>68</v>
      </c>
      <c r="N379" s="33"/>
      <c r="O379" s="32">
        <v>40</v>
      </c>
      <c r="P379" s="8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6"/>
      <c r="R379" s="786"/>
      <c r="S379" s="786"/>
      <c r="T379" s="787"/>
      <c r="U379" s="34"/>
      <c r="V379" s="34"/>
      <c r="W379" s="35" t="s">
        <v>69</v>
      </c>
      <c r="X379" s="781">
        <v>0</v>
      </c>
      <c r="Y379" s="782">
        <f t="shared" si="76"/>
        <v>0</v>
      </c>
      <c r="Z379" s="36" t="str">
        <f>IFERROR(IF(Y379=0,"",ROUNDUP(Y379/H379,0)*0.02175),"")</f>
        <v/>
      </c>
      <c r="AA379" s="56"/>
      <c r="AB379" s="57"/>
      <c r="AC379" s="455" t="s">
        <v>617</v>
      </c>
      <c r="AG379" s="64"/>
      <c r="AJ379" s="68"/>
      <c r="AK379" s="68">
        <v>0</v>
      </c>
      <c r="BB379" s="456" t="s">
        <v>1</v>
      </c>
      <c r="BM379" s="64">
        <f t="shared" si="77"/>
        <v>0</v>
      </c>
      <c r="BN379" s="64">
        <f t="shared" si="78"/>
        <v>0</v>
      </c>
      <c r="BO379" s="64">
        <f t="shared" si="79"/>
        <v>0</v>
      </c>
      <c r="BP379" s="64">
        <f t="shared" si="80"/>
        <v>0</v>
      </c>
    </row>
    <row r="380" spans="1:68" ht="37.5" customHeight="1" x14ac:dyDescent="0.25">
      <c r="A380" s="54" t="s">
        <v>618</v>
      </c>
      <c r="B380" s="54" t="s">
        <v>619</v>
      </c>
      <c r="C380" s="31">
        <v>4301051705</v>
      </c>
      <c r="D380" s="788">
        <v>4680115884588</v>
      </c>
      <c r="E380" s="789"/>
      <c r="F380" s="780">
        <v>0.5</v>
      </c>
      <c r="G380" s="32">
        <v>6</v>
      </c>
      <c r="H380" s="780">
        <v>3</v>
      </c>
      <c r="I380" s="780">
        <v>3.266</v>
      </c>
      <c r="J380" s="32">
        <v>156</v>
      </c>
      <c r="K380" s="32" t="s">
        <v>76</v>
      </c>
      <c r="L380" s="32"/>
      <c r="M380" s="33" t="s">
        <v>68</v>
      </c>
      <c r="N380" s="33"/>
      <c r="O380" s="32">
        <v>40</v>
      </c>
      <c r="P380" s="10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6"/>
      <c r="R380" s="786"/>
      <c r="S380" s="786"/>
      <c r="T380" s="787"/>
      <c r="U380" s="34"/>
      <c r="V380" s="34"/>
      <c r="W380" s="35" t="s">
        <v>69</v>
      </c>
      <c r="X380" s="781">
        <v>0</v>
      </c>
      <c r="Y380" s="782">
        <f t="shared" si="76"/>
        <v>0</v>
      </c>
      <c r="Z380" s="36" t="str">
        <f>IFERROR(IF(Y380=0,"",ROUNDUP(Y380/H380,0)*0.00753),"")</f>
        <v/>
      </c>
      <c r="AA380" s="56"/>
      <c r="AB380" s="57"/>
      <c r="AC380" s="457" t="s">
        <v>620</v>
      </c>
      <c r="AG380" s="64"/>
      <c r="AJ380" s="68"/>
      <c r="AK380" s="68">
        <v>0</v>
      </c>
      <c r="BB380" s="458" t="s">
        <v>1</v>
      </c>
      <c r="BM380" s="64">
        <f t="shared" si="77"/>
        <v>0</v>
      </c>
      <c r="BN380" s="64">
        <f t="shared" si="78"/>
        <v>0</v>
      </c>
      <c r="BO380" s="64">
        <f t="shared" si="79"/>
        <v>0</v>
      </c>
      <c r="BP380" s="64">
        <f t="shared" si="80"/>
        <v>0</v>
      </c>
    </row>
    <row r="381" spans="1:68" ht="37.5" customHeight="1" x14ac:dyDescent="0.25">
      <c r="A381" s="54" t="s">
        <v>621</v>
      </c>
      <c r="B381" s="54" t="s">
        <v>622</v>
      </c>
      <c r="C381" s="31">
        <v>4301051130</v>
      </c>
      <c r="D381" s="788">
        <v>4607091387537</v>
      </c>
      <c r="E381" s="789"/>
      <c r="F381" s="780">
        <v>0.45</v>
      </c>
      <c r="G381" s="32">
        <v>6</v>
      </c>
      <c r="H381" s="780">
        <v>2.7</v>
      </c>
      <c r="I381" s="780">
        <v>2.99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6"/>
      <c r="R381" s="786"/>
      <c r="S381" s="786"/>
      <c r="T381" s="787"/>
      <c r="U381" s="34"/>
      <c r="V381" s="34"/>
      <c r="W381" s="35" t="s">
        <v>69</v>
      </c>
      <c r="X381" s="781">
        <v>0</v>
      </c>
      <c r="Y381" s="782">
        <f t="shared" si="76"/>
        <v>0</v>
      </c>
      <c r="Z381" s="36" t="str">
        <f>IFERROR(IF(Y381=0,"",ROUNDUP(Y381/H381,0)*0.00753),"")</f>
        <v/>
      </c>
      <c r="AA381" s="56"/>
      <c r="AB381" s="57"/>
      <c r="AC381" s="459" t="s">
        <v>623</v>
      </c>
      <c r="AG381" s="64"/>
      <c r="AJ381" s="68"/>
      <c r="AK381" s="68">
        <v>0</v>
      </c>
      <c r="BB381" s="460" t="s">
        <v>1</v>
      </c>
      <c r="BM381" s="64">
        <f t="shared" si="77"/>
        <v>0</v>
      </c>
      <c r="BN381" s="64">
        <f t="shared" si="78"/>
        <v>0</v>
      </c>
      <c r="BO381" s="64">
        <f t="shared" si="79"/>
        <v>0</v>
      </c>
      <c r="BP381" s="64">
        <f t="shared" si="80"/>
        <v>0</v>
      </c>
    </row>
    <row r="382" spans="1:68" ht="48" customHeight="1" x14ac:dyDescent="0.25">
      <c r="A382" s="54" t="s">
        <v>624</v>
      </c>
      <c r="B382" s="54" t="s">
        <v>625</v>
      </c>
      <c r="C382" s="31">
        <v>4301051132</v>
      </c>
      <c r="D382" s="788">
        <v>4607091387513</v>
      </c>
      <c r="E382" s="789"/>
      <c r="F382" s="780">
        <v>0.45</v>
      </c>
      <c r="G382" s="32">
        <v>6</v>
      </c>
      <c r="H382" s="780">
        <v>2.7</v>
      </c>
      <c r="I382" s="780">
        <v>2.9780000000000002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6"/>
      <c r="R382" s="786"/>
      <c r="S382" s="786"/>
      <c r="T382" s="787"/>
      <c r="U382" s="34"/>
      <c r="V382" s="34"/>
      <c r="W382" s="35" t="s">
        <v>69</v>
      </c>
      <c r="X382" s="781">
        <v>0</v>
      </c>
      <c r="Y382" s="782">
        <f t="shared" si="76"/>
        <v>0</v>
      </c>
      <c r="Z382" s="36" t="str">
        <f>IFERROR(IF(Y382=0,"",ROUNDUP(Y382/H382,0)*0.00753),"")</f>
        <v/>
      </c>
      <c r="AA382" s="56"/>
      <c r="AB382" s="57"/>
      <c r="AC382" s="461" t="s">
        <v>626</v>
      </c>
      <c r="AG382" s="64"/>
      <c r="AJ382" s="68"/>
      <c r="AK382" s="68">
        <v>0</v>
      </c>
      <c r="BB382" s="462" t="s">
        <v>1</v>
      </c>
      <c r="BM382" s="64">
        <f t="shared" si="77"/>
        <v>0</v>
      </c>
      <c r="BN382" s="64">
        <f t="shared" si="78"/>
        <v>0</v>
      </c>
      <c r="BO382" s="64">
        <f t="shared" si="79"/>
        <v>0</v>
      </c>
      <c r="BP382" s="64">
        <f t="shared" si="80"/>
        <v>0</v>
      </c>
    </row>
    <row r="383" spans="1:68" x14ac:dyDescent="0.2">
      <c r="A383" s="808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09"/>
      <c r="P383" s="799" t="s">
        <v>71</v>
      </c>
      <c r="Q383" s="800"/>
      <c r="R383" s="800"/>
      <c r="S383" s="800"/>
      <c r="T383" s="800"/>
      <c r="U383" s="800"/>
      <c r="V383" s="801"/>
      <c r="W383" s="37" t="s">
        <v>72</v>
      </c>
      <c r="X383" s="783">
        <f>IFERROR(X377/H377,"0")+IFERROR(X378/H378,"0")+IFERROR(X379/H379,"0")+IFERROR(X380/H380,"0")+IFERROR(X381/H381,"0")+IFERROR(X382/H382,"0")</f>
        <v>0</v>
      </c>
      <c r="Y383" s="783">
        <f>IFERROR(Y377/H377,"0")+IFERROR(Y378/H378,"0")+IFERROR(Y379/H379,"0")+IFERROR(Y380/H380,"0")+IFERROR(Y381/H381,"0")+IFERROR(Y382/H382,"0")</f>
        <v>0</v>
      </c>
      <c r="Z383" s="783">
        <f>IFERROR(IF(Z377="",0,Z377),"0")+IFERROR(IF(Z378="",0,Z378),"0")+IFERROR(IF(Z379="",0,Z379),"0")+IFERROR(IF(Z380="",0,Z380),"0")+IFERROR(IF(Z381="",0,Z381),"0")+IFERROR(IF(Z382="",0,Z382),"0")</f>
        <v>0</v>
      </c>
      <c r="AA383" s="784"/>
      <c r="AB383" s="784"/>
      <c r="AC383" s="784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09"/>
      <c r="P384" s="799" t="s">
        <v>71</v>
      </c>
      <c r="Q384" s="800"/>
      <c r="R384" s="800"/>
      <c r="S384" s="800"/>
      <c r="T384" s="800"/>
      <c r="U384" s="800"/>
      <c r="V384" s="801"/>
      <c r="W384" s="37" t="s">
        <v>69</v>
      </c>
      <c r="X384" s="783">
        <f>IFERROR(SUM(X377:X382),"0")</f>
        <v>0</v>
      </c>
      <c r="Y384" s="783">
        <f>IFERROR(SUM(Y377:Y382),"0")</f>
        <v>0</v>
      </c>
      <c r="Z384" s="37"/>
      <c r="AA384" s="784"/>
      <c r="AB384" s="784"/>
      <c r="AC384" s="784"/>
    </row>
    <row r="385" spans="1:68" ht="14.25" customHeight="1" x14ac:dyDescent="0.25">
      <c r="A385" s="796" t="s">
        <v>215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7"/>
      <c r="AB385" s="777"/>
      <c r="AC385" s="777"/>
    </row>
    <row r="386" spans="1:68" ht="37.5" customHeight="1" x14ac:dyDescent="0.25">
      <c r="A386" s="54" t="s">
        <v>627</v>
      </c>
      <c r="B386" s="54" t="s">
        <v>628</v>
      </c>
      <c r="C386" s="31">
        <v>4301060379</v>
      </c>
      <c r="D386" s="788">
        <v>4607091380880</v>
      </c>
      <c r="E386" s="789"/>
      <c r="F386" s="780">
        <v>1.4</v>
      </c>
      <c r="G386" s="32">
        <v>6</v>
      </c>
      <c r="H386" s="780">
        <v>8.4</v>
      </c>
      <c r="I386" s="780">
        <v>8.9640000000000004</v>
      </c>
      <c r="J386" s="32">
        <v>56</v>
      </c>
      <c r="K386" s="32" t="s">
        <v>121</v>
      </c>
      <c r="L386" s="32"/>
      <c r="M386" s="33" t="s">
        <v>68</v>
      </c>
      <c r="N386" s="33"/>
      <c r="O386" s="32">
        <v>30</v>
      </c>
      <c r="P386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6"/>
      <c r="R386" s="786"/>
      <c r="S386" s="786"/>
      <c r="T386" s="787"/>
      <c r="U386" s="34"/>
      <c r="V386" s="34"/>
      <c r="W386" s="35" t="s">
        <v>69</v>
      </c>
      <c r="X386" s="781">
        <v>30</v>
      </c>
      <c r="Y386" s="782">
        <f>IFERROR(IF(X386="",0,CEILING((X386/$H386),1)*$H386),"")</f>
        <v>33.6</v>
      </c>
      <c r="Z386" s="36">
        <f>IFERROR(IF(Y386=0,"",ROUNDUP(Y386/H386,0)*0.02175),"")</f>
        <v>8.6999999999999994E-2</v>
      </c>
      <c r="AA386" s="56"/>
      <c r="AB386" s="57"/>
      <c r="AC386" s="463" t="s">
        <v>629</v>
      </c>
      <c r="AG386" s="64"/>
      <c r="AJ386" s="68"/>
      <c r="AK386" s="68">
        <v>0</v>
      </c>
      <c r="BB386" s="464" t="s">
        <v>1</v>
      </c>
      <c r="BM386" s="64">
        <f>IFERROR(X386*I386/H386,"0")</f>
        <v>32.014285714285712</v>
      </c>
      <c r="BN386" s="64">
        <f>IFERROR(Y386*I386/H386,"0")</f>
        <v>35.856000000000002</v>
      </c>
      <c r="BO386" s="64">
        <f>IFERROR(1/J386*(X386/H386),"0")</f>
        <v>6.377551020408162E-2</v>
      </c>
      <c r="BP386" s="64">
        <f>IFERROR(1/J386*(Y386/H386),"0")</f>
        <v>7.1428571428571425E-2</v>
      </c>
    </row>
    <row r="387" spans="1:68" ht="37.5" customHeight="1" x14ac:dyDescent="0.25">
      <c r="A387" s="54" t="s">
        <v>630</v>
      </c>
      <c r="B387" s="54" t="s">
        <v>631</v>
      </c>
      <c r="C387" s="31">
        <v>4301060308</v>
      </c>
      <c r="D387" s="788">
        <v>4607091384482</v>
      </c>
      <c r="E387" s="789"/>
      <c r="F387" s="780">
        <v>1.3</v>
      </c>
      <c r="G387" s="32">
        <v>6</v>
      </c>
      <c r="H387" s="780">
        <v>7.8</v>
      </c>
      <c r="I387" s="780">
        <v>8.3640000000000008</v>
      </c>
      <c r="J387" s="32">
        <v>56</v>
      </c>
      <c r="K387" s="32" t="s">
        <v>121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6"/>
      <c r="R387" s="786"/>
      <c r="S387" s="786"/>
      <c r="T387" s="787"/>
      <c r="U387" s="34"/>
      <c r="V387" s="34"/>
      <c r="W387" s="35" t="s">
        <v>69</v>
      </c>
      <c r="X387" s="781">
        <v>350</v>
      </c>
      <c r="Y387" s="782">
        <f>IFERROR(IF(X387="",0,CEILING((X387/$H387),1)*$H387),"")</f>
        <v>351</v>
      </c>
      <c r="Z387" s="36">
        <f>IFERROR(IF(Y387=0,"",ROUNDUP(Y387/H387,0)*0.02175),"")</f>
        <v>0.9787499999999999</v>
      </c>
      <c r="AA387" s="56"/>
      <c r="AB387" s="57"/>
      <c r="AC387" s="465" t="s">
        <v>632</v>
      </c>
      <c r="AG387" s="64"/>
      <c r="AJ387" s="68"/>
      <c r="AK387" s="68">
        <v>0</v>
      </c>
      <c r="BB387" s="466" t="s">
        <v>1</v>
      </c>
      <c r="BM387" s="64">
        <f>IFERROR(X387*I387/H387,"0")</f>
        <v>375.30769230769232</v>
      </c>
      <c r="BN387" s="64">
        <f>IFERROR(Y387*I387/H387,"0")</f>
        <v>376.38000000000005</v>
      </c>
      <c r="BO387" s="64">
        <f>IFERROR(1/J387*(X387/H387),"0")</f>
        <v>0.80128205128205132</v>
      </c>
      <c r="BP387" s="64">
        <f>IFERROR(1/J387*(Y387/H387),"0")</f>
        <v>0.80357142857142849</v>
      </c>
    </row>
    <row r="388" spans="1:68" ht="16.5" customHeight="1" x14ac:dyDescent="0.25">
      <c r="A388" s="54" t="s">
        <v>633</v>
      </c>
      <c r="B388" s="54" t="s">
        <v>634</v>
      </c>
      <c r="C388" s="31">
        <v>4301060325</v>
      </c>
      <c r="D388" s="788">
        <v>4607091380897</v>
      </c>
      <c r="E388" s="789"/>
      <c r="F388" s="780">
        <v>1.4</v>
      </c>
      <c r="G388" s="32">
        <v>6</v>
      </c>
      <c r="H388" s="780">
        <v>8.4</v>
      </c>
      <c r="I388" s="780">
        <v>8.9640000000000004</v>
      </c>
      <c r="J388" s="32">
        <v>56</v>
      </c>
      <c r="K388" s="32" t="s">
        <v>121</v>
      </c>
      <c r="L388" s="32"/>
      <c r="M388" s="33" t="s">
        <v>68</v>
      </c>
      <c r="N388" s="33"/>
      <c r="O388" s="32">
        <v>30</v>
      </c>
      <c r="P388" s="106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6"/>
      <c r="R388" s="786"/>
      <c r="S388" s="786"/>
      <c r="T388" s="787"/>
      <c r="U388" s="34"/>
      <c r="V388" s="34"/>
      <c r="W388" s="35" t="s">
        <v>69</v>
      </c>
      <c r="X388" s="781">
        <v>50</v>
      </c>
      <c r="Y388" s="782">
        <f>IFERROR(IF(X388="",0,CEILING((X388/$H388),1)*$H388),"")</f>
        <v>50.400000000000006</v>
      </c>
      <c r="Z388" s="36">
        <f>IFERROR(IF(Y388=0,"",ROUNDUP(Y388/H388,0)*0.02175),"")</f>
        <v>0.1305</v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53.357142857142861</v>
      </c>
      <c r="BN388" s="64">
        <f>IFERROR(Y388*I388/H388,"0")</f>
        <v>53.784000000000006</v>
      </c>
      <c r="BO388" s="64">
        <f>IFERROR(1/J388*(X388/H388),"0")</f>
        <v>0.10629251700680271</v>
      </c>
      <c r="BP388" s="64">
        <f>IFERROR(1/J388*(Y388/H388),"0")</f>
        <v>0.10714285714285714</v>
      </c>
    </row>
    <row r="389" spans="1:68" x14ac:dyDescent="0.2">
      <c r="A389" s="808"/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809"/>
      <c r="P389" s="799" t="s">
        <v>71</v>
      </c>
      <c r="Q389" s="800"/>
      <c r="R389" s="800"/>
      <c r="S389" s="800"/>
      <c r="T389" s="800"/>
      <c r="U389" s="800"/>
      <c r="V389" s="801"/>
      <c r="W389" s="37" t="s">
        <v>72</v>
      </c>
      <c r="X389" s="783">
        <f>IFERROR(X386/H386,"0")+IFERROR(X387/H387,"0")+IFERROR(X388/H388,"0")</f>
        <v>54.395604395604394</v>
      </c>
      <c r="Y389" s="783">
        <f>IFERROR(Y386/H386,"0")+IFERROR(Y387/H387,"0")+IFERROR(Y388/H388,"0")</f>
        <v>55</v>
      </c>
      <c r="Z389" s="783">
        <f>IFERROR(IF(Z386="",0,Z386),"0")+IFERROR(IF(Z387="",0,Z387),"0")+IFERROR(IF(Z388="",0,Z388),"0")</f>
        <v>1.19625</v>
      </c>
      <c r="AA389" s="784"/>
      <c r="AB389" s="784"/>
      <c r="AC389" s="784"/>
    </row>
    <row r="390" spans="1:68" x14ac:dyDescent="0.2">
      <c r="A390" s="797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09"/>
      <c r="P390" s="799" t="s">
        <v>71</v>
      </c>
      <c r="Q390" s="800"/>
      <c r="R390" s="800"/>
      <c r="S390" s="800"/>
      <c r="T390" s="800"/>
      <c r="U390" s="800"/>
      <c r="V390" s="801"/>
      <c r="W390" s="37" t="s">
        <v>69</v>
      </c>
      <c r="X390" s="783">
        <f>IFERROR(SUM(X386:X388),"0")</f>
        <v>430</v>
      </c>
      <c r="Y390" s="783">
        <f>IFERROR(SUM(Y386:Y388),"0")</f>
        <v>435</v>
      </c>
      <c r="Z390" s="37"/>
      <c r="AA390" s="784"/>
      <c r="AB390" s="784"/>
      <c r="AC390" s="784"/>
    </row>
    <row r="391" spans="1:68" ht="14.25" customHeight="1" x14ac:dyDescent="0.25">
      <c r="A391" s="796" t="s">
        <v>107</v>
      </c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797"/>
      <c r="P391" s="797"/>
      <c r="Q391" s="797"/>
      <c r="R391" s="797"/>
      <c r="S391" s="797"/>
      <c r="T391" s="797"/>
      <c r="U391" s="797"/>
      <c r="V391" s="797"/>
      <c r="W391" s="797"/>
      <c r="X391" s="797"/>
      <c r="Y391" s="797"/>
      <c r="Z391" s="797"/>
      <c r="AA391" s="777"/>
      <c r="AB391" s="777"/>
      <c r="AC391" s="777"/>
    </row>
    <row r="392" spans="1:68" ht="16.5" customHeight="1" x14ac:dyDescent="0.25">
      <c r="A392" s="54" t="s">
        <v>636</v>
      </c>
      <c r="B392" s="54" t="s">
        <v>637</v>
      </c>
      <c r="C392" s="31">
        <v>4301030232</v>
      </c>
      <c r="D392" s="788">
        <v>4607091388374</v>
      </c>
      <c r="E392" s="789"/>
      <c r="F392" s="780">
        <v>0.38</v>
      </c>
      <c r="G392" s="32">
        <v>8</v>
      </c>
      <c r="H392" s="780">
        <v>3.04</v>
      </c>
      <c r="I392" s="780">
        <v>3.28</v>
      </c>
      <c r="J392" s="32">
        <v>156</v>
      </c>
      <c r="K392" s="32" t="s">
        <v>76</v>
      </c>
      <c r="L392" s="32"/>
      <c r="M392" s="33" t="s">
        <v>110</v>
      </c>
      <c r="N392" s="33"/>
      <c r="O392" s="32">
        <v>180</v>
      </c>
      <c r="P392" s="818" t="s">
        <v>638</v>
      </c>
      <c r="Q392" s="786"/>
      <c r="R392" s="786"/>
      <c r="S392" s="786"/>
      <c r="T392" s="787"/>
      <c r="U392" s="34"/>
      <c r="V392" s="34"/>
      <c r="W392" s="35" t="s">
        <v>69</v>
      </c>
      <c r="X392" s="781">
        <v>0</v>
      </c>
      <c r="Y392" s="782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639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640</v>
      </c>
      <c r="B393" s="54" t="s">
        <v>641</v>
      </c>
      <c r="C393" s="31">
        <v>4301030235</v>
      </c>
      <c r="D393" s="788">
        <v>4607091388381</v>
      </c>
      <c r="E393" s="789"/>
      <c r="F393" s="780">
        <v>0.38</v>
      </c>
      <c r="G393" s="32">
        <v>8</v>
      </c>
      <c r="H393" s="780">
        <v>3.04</v>
      </c>
      <c r="I393" s="780">
        <v>3.32</v>
      </c>
      <c r="J393" s="32">
        <v>156</v>
      </c>
      <c r="K393" s="32" t="s">
        <v>76</v>
      </c>
      <c r="L393" s="32"/>
      <c r="M393" s="33" t="s">
        <v>110</v>
      </c>
      <c r="N393" s="33"/>
      <c r="O393" s="32">
        <v>180</v>
      </c>
      <c r="P393" s="1053" t="s">
        <v>642</v>
      </c>
      <c r="Q393" s="786"/>
      <c r="R393" s="786"/>
      <c r="S393" s="786"/>
      <c r="T393" s="787"/>
      <c r="U393" s="34"/>
      <c r="V393" s="34"/>
      <c r="W393" s="35" t="s">
        <v>69</v>
      </c>
      <c r="X393" s="781">
        <v>0</v>
      </c>
      <c r="Y393" s="782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639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643</v>
      </c>
      <c r="B394" s="54" t="s">
        <v>644</v>
      </c>
      <c r="C394" s="31">
        <v>4301032015</v>
      </c>
      <c r="D394" s="788">
        <v>4607091383102</v>
      </c>
      <c r="E394" s="789"/>
      <c r="F394" s="780">
        <v>0.17</v>
      </c>
      <c r="G394" s="32">
        <v>15</v>
      </c>
      <c r="H394" s="780">
        <v>2.5499999999999998</v>
      </c>
      <c r="I394" s="780">
        <v>2.9750000000000001</v>
      </c>
      <c r="J394" s="32">
        <v>156</v>
      </c>
      <c r="K394" s="32" t="s">
        <v>76</v>
      </c>
      <c r="L394" s="32"/>
      <c r="M394" s="33" t="s">
        <v>110</v>
      </c>
      <c r="N394" s="33"/>
      <c r="O394" s="32">
        <v>180</v>
      </c>
      <c r="P394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4" s="786"/>
      <c r="R394" s="786"/>
      <c r="S394" s="786"/>
      <c r="T394" s="787"/>
      <c r="U394" s="34"/>
      <c r="V394" s="34"/>
      <c r="W394" s="35" t="s">
        <v>69</v>
      </c>
      <c r="X394" s="781">
        <v>0</v>
      </c>
      <c r="Y394" s="782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645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646</v>
      </c>
      <c r="B395" s="54" t="s">
        <v>647</v>
      </c>
      <c r="C395" s="31">
        <v>4301030233</v>
      </c>
      <c r="D395" s="788">
        <v>4607091388404</v>
      </c>
      <c r="E395" s="789"/>
      <c r="F395" s="780">
        <v>0.17</v>
      </c>
      <c r="G395" s="32">
        <v>15</v>
      </c>
      <c r="H395" s="780">
        <v>2.5499999999999998</v>
      </c>
      <c r="I395" s="780">
        <v>2.9</v>
      </c>
      <c r="J395" s="32">
        <v>156</v>
      </c>
      <c r="K395" s="32" t="s">
        <v>76</v>
      </c>
      <c r="L395" s="32"/>
      <c r="M395" s="33" t="s">
        <v>110</v>
      </c>
      <c r="N395" s="33"/>
      <c r="O395" s="32">
        <v>180</v>
      </c>
      <c r="P395" s="10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5" s="786"/>
      <c r="R395" s="786"/>
      <c r="S395" s="786"/>
      <c r="T395" s="787"/>
      <c r="U395" s="34"/>
      <c r="V395" s="34"/>
      <c r="W395" s="35" t="s">
        <v>69</v>
      </c>
      <c r="X395" s="781">
        <v>0</v>
      </c>
      <c r="Y395" s="782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639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808"/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809"/>
      <c r="P396" s="799" t="s">
        <v>71</v>
      </c>
      <c r="Q396" s="800"/>
      <c r="R396" s="800"/>
      <c r="S396" s="800"/>
      <c r="T396" s="800"/>
      <c r="U396" s="800"/>
      <c r="V396" s="801"/>
      <c r="W396" s="37" t="s">
        <v>72</v>
      </c>
      <c r="X396" s="783">
        <f>IFERROR(X392/H392,"0")+IFERROR(X393/H393,"0")+IFERROR(X394/H394,"0")+IFERROR(X395/H395,"0")</f>
        <v>0</v>
      </c>
      <c r="Y396" s="783">
        <f>IFERROR(Y392/H392,"0")+IFERROR(Y393/H393,"0")+IFERROR(Y394/H394,"0")+IFERROR(Y395/H395,"0")</f>
        <v>0</v>
      </c>
      <c r="Z396" s="783">
        <f>IFERROR(IF(Z392="",0,Z392),"0")+IFERROR(IF(Z393="",0,Z393),"0")+IFERROR(IF(Z394="",0,Z394),"0")+IFERROR(IF(Z395="",0,Z395),"0")</f>
        <v>0</v>
      </c>
      <c r="AA396" s="784"/>
      <c r="AB396" s="784"/>
      <c r="AC396" s="784"/>
    </row>
    <row r="397" spans="1:68" x14ac:dyDescent="0.2">
      <c r="A397" s="797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09"/>
      <c r="P397" s="799" t="s">
        <v>71</v>
      </c>
      <c r="Q397" s="800"/>
      <c r="R397" s="800"/>
      <c r="S397" s="800"/>
      <c r="T397" s="800"/>
      <c r="U397" s="800"/>
      <c r="V397" s="801"/>
      <c r="W397" s="37" t="s">
        <v>69</v>
      </c>
      <c r="X397" s="783">
        <f>IFERROR(SUM(X392:X395),"0")</f>
        <v>0</v>
      </c>
      <c r="Y397" s="783">
        <f>IFERROR(SUM(Y392:Y395),"0")</f>
        <v>0</v>
      </c>
      <c r="Z397" s="37"/>
      <c r="AA397" s="784"/>
      <c r="AB397" s="784"/>
      <c r="AC397" s="784"/>
    </row>
    <row r="398" spans="1:68" ht="14.25" customHeight="1" x14ac:dyDescent="0.25">
      <c r="A398" s="796" t="s">
        <v>648</v>
      </c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797"/>
      <c r="P398" s="797"/>
      <c r="Q398" s="797"/>
      <c r="R398" s="797"/>
      <c r="S398" s="797"/>
      <c r="T398" s="797"/>
      <c r="U398" s="797"/>
      <c r="V398" s="797"/>
      <c r="W398" s="797"/>
      <c r="X398" s="797"/>
      <c r="Y398" s="797"/>
      <c r="Z398" s="797"/>
      <c r="AA398" s="777"/>
      <c r="AB398" s="777"/>
      <c r="AC398" s="777"/>
    </row>
    <row r="399" spans="1:68" ht="16.5" customHeight="1" x14ac:dyDescent="0.25">
      <c r="A399" s="54" t="s">
        <v>649</v>
      </c>
      <c r="B399" s="54" t="s">
        <v>650</v>
      </c>
      <c r="C399" s="31">
        <v>4301180007</v>
      </c>
      <c r="D399" s="788">
        <v>4680115881808</v>
      </c>
      <c r="E399" s="789"/>
      <c r="F399" s="780">
        <v>0.1</v>
      </c>
      <c r="G399" s="32">
        <v>20</v>
      </c>
      <c r="H399" s="780">
        <v>2</v>
      </c>
      <c r="I399" s="780">
        <v>2.2400000000000002</v>
      </c>
      <c r="J399" s="32">
        <v>238</v>
      </c>
      <c r="K399" s="32" t="s">
        <v>184</v>
      </c>
      <c r="L399" s="32"/>
      <c r="M399" s="33" t="s">
        <v>651</v>
      </c>
      <c r="N399" s="33"/>
      <c r="O399" s="32">
        <v>730</v>
      </c>
      <c r="P399" s="11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9" s="786"/>
      <c r="R399" s="786"/>
      <c r="S399" s="786"/>
      <c r="T399" s="787"/>
      <c r="U399" s="34"/>
      <c r="V399" s="34"/>
      <c r="W399" s="35" t="s">
        <v>69</v>
      </c>
      <c r="X399" s="781">
        <v>0</v>
      </c>
      <c r="Y399" s="782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652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653</v>
      </c>
      <c r="B400" s="54" t="s">
        <v>654</v>
      </c>
      <c r="C400" s="31">
        <v>4301180006</v>
      </c>
      <c r="D400" s="788">
        <v>4680115881822</v>
      </c>
      <c r="E400" s="789"/>
      <c r="F400" s="780">
        <v>0.1</v>
      </c>
      <c r="G400" s="32">
        <v>20</v>
      </c>
      <c r="H400" s="780">
        <v>2</v>
      </c>
      <c r="I400" s="780">
        <v>2.2400000000000002</v>
      </c>
      <c r="J400" s="32">
        <v>238</v>
      </c>
      <c r="K400" s="32" t="s">
        <v>184</v>
      </c>
      <c r="L400" s="32"/>
      <c r="M400" s="33" t="s">
        <v>651</v>
      </c>
      <c r="N400" s="33"/>
      <c r="O400" s="32">
        <v>730</v>
      </c>
      <c r="P400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0" s="786"/>
      <c r="R400" s="786"/>
      <c r="S400" s="786"/>
      <c r="T400" s="787"/>
      <c r="U400" s="34"/>
      <c r="V400" s="34"/>
      <c r="W400" s="35" t="s">
        <v>69</v>
      </c>
      <c r="X400" s="781">
        <v>0</v>
      </c>
      <c r="Y400" s="782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652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655</v>
      </c>
      <c r="B401" s="54" t="s">
        <v>656</v>
      </c>
      <c r="C401" s="31">
        <v>4301180001</v>
      </c>
      <c r="D401" s="788">
        <v>4680115880016</v>
      </c>
      <c r="E401" s="789"/>
      <c r="F401" s="780">
        <v>0.1</v>
      </c>
      <c r="G401" s="32">
        <v>20</v>
      </c>
      <c r="H401" s="780">
        <v>2</v>
      </c>
      <c r="I401" s="780">
        <v>2.2400000000000002</v>
      </c>
      <c r="J401" s="32">
        <v>238</v>
      </c>
      <c r="K401" s="32" t="s">
        <v>184</v>
      </c>
      <c r="L401" s="32"/>
      <c r="M401" s="33" t="s">
        <v>651</v>
      </c>
      <c r="N401" s="33"/>
      <c r="O401" s="32">
        <v>730</v>
      </c>
      <c r="P401" s="8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1" s="786"/>
      <c r="R401" s="786"/>
      <c r="S401" s="786"/>
      <c r="T401" s="787"/>
      <c r="U401" s="34"/>
      <c r="V401" s="34"/>
      <c r="W401" s="35" t="s">
        <v>69</v>
      </c>
      <c r="X401" s="781">
        <v>0</v>
      </c>
      <c r="Y401" s="782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652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808"/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809"/>
      <c r="P402" s="799" t="s">
        <v>71</v>
      </c>
      <c r="Q402" s="800"/>
      <c r="R402" s="800"/>
      <c r="S402" s="800"/>
      <c r="T402" s="800"/>
      <c r="U402" s="800"/>
      <c r="V402" s="801"/>
      <c r="W402" s="37" t="s">
        <v>72</v>
      </c>
      <c r="X402" s="783">
        <f>IFERROR(X399/H399,"0")+IFERROR(X400/H400,"0")+IFERROR(X401/H401,"0")</f>
        <v>0</v>
      </c>
      <c r="Y402" s="783">
        <f>IFERROR(Y399/H399,"0")+IFERROR(Y400/H400,"0")+IFERROR(Y401/H401,"0")</f>
        <v>0</v>
      </c>
      <c r="Z402" s="783">
        <f>IFERROR(IF(Z399="",0,Z399),"0")+IFERROR(IF(Z400="",0,Z400),"0")+IFERROR(IF(Z401="",0,Z401),"0")</f>
        <v>0</v>
      </c>
      <c r="AA402" s="784"/>
      <c r="AB402" s="784"/>
      <c r="AC402" s="784"/>
    </row>
    <row r="403" spans="1:68" x14ac:dyDescent="0.2">
      <c r="A403" s="797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09"/>
      <c r="P403" s="799" t="s">
        <v>71</v>
      </c>
      <c r="Q403" s="800"/>
      <c r="R403" s="800"/>
      <c r="S403" s="800"/>
      <c r="T403" s="800"/>
      <c r="U403" s="800"/>
      <c r="V403" s="801"/>
      <c r="W403" s="37" t="s">
        <v>69</v>
      </c>
      <c r="X403" s="783">
        <f>IFERROR(SUM(X399:X401),"0")</f>
        <v>0</v>
      </c>
      <c r="Y403" s="783">
        <f>IFERROR(SUM(Y399:Y401),"0")</f>
        <v>0</v>
      </c>
      <c r="Z403" s="37"/>
      <c r="AA403" s="784"/>
      <c r="AB403" s="784"/>
      <c r="AC403" s="784"/>
    </row>
    <row r="404" spans="1:68" ht="16.5" customHeight="1" x14ac:dyDescent="0.25">
      <c r="A404" s="872" t="s">
        <v>657</v>
      </c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797"/>
      <c r="P404" s="797"/>
      <c r="Q404" s="797"/>
      <c r="R404" s="797"/>
      <c r="S404" s="797"/>
      <c r="T404" s="797"/>
      <c r="U404" s="797"/>
      <c r="V404" s="797"/>
      <c r="W404" s="797"/>
      <c r="X404" s="797"/>
      <c r="Y404" s="797"/>
      <c r="Z404" s="797"/>
      <c r="AA404" s="776"/>
      <c r="AB404" s="776"/>
      <c r="AC404" s="776"/>
    </row>
    <row r="405" spans="1:68" ht="14.25" customHeight="1" x14ac:dyDescent="0.25">
      <c r="A405" s="796" t="s">
        <v>64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7"/>
      <c r="AB405" s="777"/>
      <c r="AC405" s="777"/>
    </row>
    <row r="406" spans="1:68" ht="27" customHeight="1" x14ac:dyDescent="0.25">
      <c r="A406" s="54" t="s">
        <v>658</v>
      </c>
      <c r="B406" s="54" t="s">
        <v>659</v>
      </c>
      <c r="C406" s="31">
        <v>4301031066</v>
      </c>
      <c r="D406" s="788">
        <v>4607091383836</v>
      </c>
      <c r="E406" s="789"/>
      <c r="F406" s="780">
        <v>0.3</v>
      </c>
      <c r="G406" s="32">
        <v>6</v>
      </c>
      <c r="H406" s="780">
        <v>1.8</v>
      </c>
      <c r="I406" s="780">
        <v>2.048</v>
      </c>
      <c r="J406" s="32">
        <v>156</v>
      </c>
      <c r="K406" s="32" t="s">
        <v>76</v>
      </c>
      <c r="L406" s="32"/>
      <c r="M406" s="33" t="s">
        <v>68</v>
      </c>
      <c r="N406" s="33"/>
      <c r="O406" s="32">
        <v>40</v>
      </c>
      <c r="P406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6" s="786"/>
      <c r="R406" s="786"/>
      <c r="S406" s="786"/>
      <c r="T406" s="787"/>
      <c r="U406" s="34"/>
      <c r="V406" s="34"/>
      <c r="W406" s="35" t="s">
        <v>69</v>
      </c>
      <c r="X406" s="781">
        <v>36</v>
      </c>
      <c r="Y406" s="782">
        <f>IFERROR(IF(X406="",0,CEILING((X406/$H406),1)*$H406),"")</f>
        <v>36</v>
      </c>
      <c r="Z406" s="36">
        <f>IFERROR(IF(Y406=0,"",ROUNDUP(Y406/H406,0)*0.00753),"")</f>
        <v>0.15060000000000001</v>
      </c>
      <c r="AA406" s="56"/>
      <c r="AB406" s="57"/>
      <c r="AC406" s="483" t="s">
        <v>660</v>
      </c>
      <c r="AG406" s="64"/>
      <c r="AJ406" s="68"/>
      <c r="AK406" s="68">
        <v>0</v>
      </c>
      <c r="BB406" s="484" t="s">
        <v>1</v>
      </c>
      <c r="BM406" s="64">
        <f>IFERROR(X406*I406/H406,"0")</f>
        <v>40.96</v>
      </c>
      <c r="BN406" s="64">
        <f>IFERROR(Y406*I406/H406,"0")</f>
        <v>40.96</v>
      </c>
      <c r="BO406" s="64">
        <f>IFERROR(1/J406*(X406/H406),"0")</f>
        <v>0.12820512820512819</v>
      </c>
      <c r="BP406" s="64">
        <f>IFERROR(1/J406*(Y406/H406),"0")</f>
        <v>0.12820512820512819</v>
      </c>
    </row>
    <row r="407" spans="1:68" x14ac:dyDescent="0.2">
      <c r="A407" s="808"/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809"/>
      <c r="P407" s="799" t="s">
        <v>71</v>
      </c>
      <c r="Q407" s="800"/>
      <c r="R407" s="800"/>
      <c r="S407" s="800"/>
      <c r="T407" s="800"/>
      <c r="U407" s="800"/>
      <c r="V407" s="801"/>
      <c r="W407" s="37" t="s">
        <v>72</v>
      </c>
      <c r="X407" s="783">
        <f>IFERROR(X406/H406,"0")</f>
        <v>20</v>
      </c>
      <c r="Y407" s="783">
        <f>IFERROR(Y406/H406,"0")</f>
        <v>20</v>
      </c>
      <c r="Z407" s="783">
        <f>IFERROR(IF(Z406="",0,Z406),"0")</f>
        <v>0.15060000000000001</v>
      </c>
      <c r="AA407" s="784"/>
      <c r="AB407" s="784"/>
      <c r="AC407" s="784"/>
    </row>
    <row r="408" spans="1:68" x14ac:dyDescent="0.2">
      <c r="A408" s="797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09"/>
      <c r="P408" s="799" t="s">
        <v>71</v>
      </c>
      <c r="Q408" s="800"/>
      <c r="R408" s="800"/>
      <c r="S408" s="800"/>
      <c r="T408" s="800"/>
      <c r="U408" s="800"/>
      <c r="V408" s="801"/>
      <c r="W408" s="37" t="s">
        <v>69</v>
      </c>
      <c r="X408" s="783">
        <f>IFERROR(SUM(X406:X406),"0")</f>
        <v>36</v>
      </c>
      <c r="Y408" s="783">
        <f>IFERROR(SUM(Y406:Y406),"0")</f>
        <v>36</v>
      </c>
      <c r="Z408" s="37"/>
      <c r="AA408" s="784"/>
      <c r="AB408" s="784"/>
      <c r="AC408" s="784"/>
    </row>
    <row r="409" spans="1:68" ht="14.25" customHeight="1" x14ac:dyDescent="0.25">
      <c r="A409" s="796" t="s">
        <v>73</v>
      </c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797"/>
      <c r="P409" s="797"/>
      <c r="Q409" s="797"/>
      <c r="R409" s="797"/>
      <c r="S409" s="797"/>
      <c r="T409" s="797"/>
      <c r="U409" s="797"/>
      <c r="V409" s="797"/>
      <c r="W409" s="797"/>
      <c r="X409" s="797"/>
      <c r="Y409" s="797"/>
      <c r="Z409" s="797"/>
      <c r="AA409" s="777"/>
      <c r="AB409" s="777"/>
      <c r="AC409" s="777"/>
    </row>
    <row r="410" spans="1:68" ht="37.5" customHeight="1" x14ac:dyDescent="0.25">
      <c r="A410" s="54" t="s">
        <v>661</v>
      </c>
      <c r="B410" s="54" t="s">
        <v>662</v>
      </c>
      <c r="C410" s="31">
        <v>4301051142</v>
      </c>
      <c r="D410" s="788">
        <v>4607091387919</v>
      </c>
      <c r="E410" s="789"/>
      <c r="F410" s="780">
        <v>1.35</v>
      </c>
      <c r="G410" s="32">
        <v>6</v>
      </c>
      <c r="H410" s="780">
        <v>8.1</v>
      </c>
      <c r="I410" s="780">
        <v>8.6639999999999997</v>
      </c>
      <c r="J410" s="32">
        <v>56</v>
      </c>
      <c r="K410" s="32" t="s">
        <v>121</v>
      </c>
      <c r="L410" s="32"/>
      <c r="M410" s="33" t="s">
        <v>68</v>
      </c>
      <c r="N410" s="33"/>
      <c r="O410" s="32">
        <v>45</v>
      </c>
      <c r="P410" s="12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0" s="786"/>
      <c r="R410" s="786"/>
      <c r="S410" s="786"/>
      <c r="T410" s="787"/>
      <c r="U410" s="34"/>
      <c r="V410" s="34"/>
      <c r="W410" s="35" t="s">
        <v>69</v>
      </c>
      <c r="X410" s="781">
        <v>0</v>
      </c>
      <c r="Y410" s="7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485" t="s">
        <v>663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37.5" customHeight="1" x14ac:dyDescent="0.25">
      <c r="A411" s="54" t="s">
        <v>664</v>
      </c>
      <c r="B411" s="54" t="s">
        <v>665</v>
      </c>
      <c r="C411" s="31">
        <v>4301051461</v>
      </c>
      <c r="D411" s="788">
        <v>4680115883604</v>
      </c>
      <c r="E411" s="789"/>
      <c r="F411" s="780">
        <v>0.35</v>
      </c>
      <c r="G411" s="32">
        <v>6</v>
      </c>
      <c r="H411" s="780">
        <v>2.1</v>
      </c>
      <c r="I411" s="780">
        <v>2.3519999999999999</v>
      </c>
      <c r="J411" s="32">
        <v>182</v>
      </c>
      <c r="K411" s="32" t="s">
        <v>184</v>
      </c>
      <c r="L411" s="32"/>
      <c r="M411" s="33" t="s">
        <v>77</v>
      </c>
      <c r="N411" s="33"/>
      <c r="O411" s="32">
        <v>45</v>
      </c>
      <c r="P411" s="9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1" s="786"/>
      <c r="R411" s="786"/>
      <c r="S411" s="786"/>
      <c r="T411" s="787"/>
      <c r="U411" s="34"/>
      <c r="V411" s="34"/>
      <c r="W411" s="35" t="s">
        <v>69</v>
      </c>
      <c r="X411" s="781">
        <v>735</v>
      </c>
      <c r="Y411" s="782">
        <f>IFERROR(IF(X411="",0,CEILING((X411/$H411),1)*$H411),"")</f>
        <v>735</v>
      </c>
      <c r="Z411" s="36">
        <f>IFERROR(IF(Y411=0,"",ROUNDUP(Y411/H411,0)*0.00651),"")</f>
        <v>2.2785000000000002</v>
      </c>
      <c r="AA411" s="56"/>
      <c r="AB411" s="57"/>
      <c r="AC411" s="487" t="s">
        <v>666</v>
      </c>
      <c r="AG411" s="64"/>
      <c r="AJ411" s="68"/>
      <c r="AK411" s="68">
        <v>0</v>
      </c>
      <c r="BB411" s="488" t="s">
        <v>1</v>
      </c>
      <c r="BM411" s="64">
        <f>IFERROR(X411*I411/H411,"0")</f>
        <v>823.19999999999982</v>
      </c>
      <c r="BN411" s="64">
        <f>IFERROR(Y411*I411/H411,"0")</f>
        <v>823.19999999999982</v>
      </c>
      <c r="BO411" s="64">
        <f>IFERROR(1/J411*(X411/H411),"0")</f>
        <v>1.9230769230769231</v>
      </c>
      <c r="BP411" s="64">
        <f>IFERROR(1/J411*(Y411/H411),"0")</f>
        <v>1.9230769230769231</v>
      </c>
    </row>
    <row r="412" spans="1:68" ht="27" customHeight="1" x14ac:dyDescent="0.25">
      <c r="A412" s="54" t="s">
        <v>667</v>
      </c>
      <c r="B412" s="54" t="s">
        <v>668</v>
      </c>
      <c r="C412" s="31">
        <v>4301051485</v>
      </c>
      <c r="D412" s="788">
        <v>4680115883567</v>
      </c>
      <c r="E412" s="789"/>
      <c r="F412" s="780">
        <v>0.35</v>
      </c>
      <c r="G412" s="32">
        <v>6</v>
      </c>
      <c r="H412" s="780">
        <v>2.1</v>
      </c>
      <c r="I412" s="780">
        <v>2.36</v>
      </c>
      <c r="J412" s="32">
        <v>156</v>
      </c>
      <c r="K412" s="32" t="s">
        <v>76</v>
      </c>
      <c r="L412" s="32"/>
      <c r="M412" s="33" t="s">
        <v>68</v>
      </c>
      <c r="N412" s="33"/>
      <c r="O412" s="32">
        <v>40</v>
      </c>
      <c r="P412" s="11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2" s="786"/>
      <c r="R412" s="786"/>
      <c r="S412" s="786"/>
      <c r="T412" s="787"/>
      <c r="U412" s="34"/>
      <c r="V412" s="34"/>
      <c r="W412" s="35" t="s">
        <v>69</v>
      </c>
      <c r="X412" s="781">
        <v>105</v>
      </c>
      <c r="Y412" s="782">
        <f>IFERROR(IF(X412="",0,CEILING((X412/$H412),1)*$H412),"")</f>
        <v>105</v>
      </c>
      <c r="Z412" s="36">
        <f>IFERROR(IF(Y412=0,"",ROUNDUP(Y412/H412,0)*0.00753),"")</f>
        <v>0.3765</v>
      </c>
      <c r="AA412" s="56"/>
      <c r="AB412" s="57"/>
      <c r="AC412" s="489" t="s">
        <v>669</v>
      </c>
      <c r="AG412" s="64"/>
      <c r="AJ412" s="68"/>
      <c r="AK412" s="68">
        <v>0</v>
      </c>
      <c r="BB412" s="490" t="s">
        <v>1</v>
      </c>
      <c r="BM412" s="64">
        <f>IFERROR(X412*I412/H412,"0")</f>
        <v>117.99999999999999</v>
      </c>
      <c r="BN412" s="64">
        <f>IFERROR(Y412*I412/H412,"0")</f>
        <v>117.99999999999999</v>
      </c>
      <c r="BO412" s="64">
        <f>IFERROR(1/J412*(X412/H412),"0")</f>
        <v>0.32051282051282048</v>
      </c>
      <c r="BP412" s="64">
        <f>IFERROR(1/J412*(Y412/H412),"0")</f>
        <v>0.32051282051282048</v>
      </c>
    </row>
    <row r="413" spans="1:68" x14ac:dyDescent="0.2">
      <c r="A413" s="808"/>
      <c r="B413" s="797"/>
      <c r="C413" s="797"/>
      <c r="D413" s="797"/>
      <c r="E413" s="797"/>
      <c r="F413" s="797"/>
      <c r="G413" s="797"/>
      <c r="H413" s="797"/>
      <c r="I413" s="797"/>
      <c r="J413" s="797"/>
      <c r="K413" s="797"/>
      <c r="L413" s="797"/>
      <c r="M413" s="797"/>
      <c r="N413" s="797"/>
      <c r="O413" s="809"/>
      <c r="P413" s="799" t="s">
        <v>71</v>
      </c>
      <c r="Q413" s="800"/>
      <c r="R413" s="800"/>
      <c r="S413" s="800"/>
      <c r="T413" s="800"/>
      <c r="U413" s="800"/>
      <c r="V413" s="801"/>
      <c r="W413" s="37" t="s">
        <v>72</v>
      </c>
      <c r="X413" s="783">
        <f>IFERROR(X410/H410,"0")+IFERROR(X411/H411,"0")+IFERROR(X412/H412,"0")</f>
        <v>400</v>
      </c>
      <c r="Y413" s="783">
        <f>IFERROR(Y410/H410,"0")+IFERROR(Y411/H411,"0")+IFERROR(Y412/H412,"0")</f>
        <v>400</v>
      </c>
      <c r="Z413" s="783">
        <f>IFERROR(IF(Z410="",0,Z410),"0")+IFERROR(IF(Z411="",0,Z411),"0")+IFERROR(IF(Z412="",0,Z412),"0")</f>
        <v>2.6550000000000002</v>
      </c>
      <c r="AA413" s="784"/>
      <c r="AB413" s="784"/>
      <c r="AC413" s="784"/>
    </row>
    <row r="414" spans="1:68" x14ac:dyDescent="0.2">
      <c r="A414" s="797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09"/>
      <c r="P414" s="799" t="s">
        <v>71</v>
      </c>
      <c r="Q414" s="800"/>
      <c r="R414" s="800"/>
      <c r="S414" s="800"/>
      <c r="T414" s="800"/>
      <c r="U414" s="800"/>
      <c r="V414" s="801"/>
      <c r="W414" s="37" t="s">
        <v>69</v>
      </c>
      <c r="X414" s="783">
        <f>IFERROR(SUM(X410:X412),"0")</f>
        <v>840</v>
      </c>
      <c r="Y414" s="783">
        <f>IFERROR(SUM(Y410:Y412),"0")</f>
        <v>840</v>
      </c>
      <c r="Z414" s="37"/>
      <c r="AA414" s="784"/>
      <c r="AB414" s="784"/>
      <c r="AC414" s="784"/>
    </row>
    <row r="415" spans="1:68" ht="27.75" customHeight="1" x14ac:dyDescent="0.2">
      <c r="A415" s="885" t="s">
        <v>670</v>
      </c>
      <c r="B415" s="886"/>
      <c r="C415" s="886"/>
      <c r="D415" s="886"/>
      <c r="E415" s="886"/>
      <c r="F415" s="886"/>
      <c r="G415" s="886"/>
      <c r="H415" s="886"/>
      <c r="I415" s="886"/>
      <c r="J415" s="886"/>
      <c r="K415" s="886"/>
      <c r="L415" s="886"/>
      <c r="M415" s="886"/>
      <c r="N415" s="886"/>
      <c r="O415" s="886"/>
      <c r="P415" s="886"/>
      <c r="Q415" s="886"/>
      <c r="R415" s="886"/>
      <c r="S415" s="886"/>
      <c r="T415" s="886"/>
      <c r="U415" s="886"/>
      <c r="V415" s="886"/>
      <c r="W415" s="886"/>
      <c r="X415" s="886"/>
      <c r="Y415" s="886"/>
      <c r="Z415" s="886"/>
      <c r="AA415" s="48"/>
      <c r="AB415" s="48"/>
      <c r="AC415" s="48"/>
    </row>
    <row r="416" spans="1:68" ht="16.5" customHeight="1" x14ac:dyDescent="0.25">
      <c r="A416" s="872" t="s">
        <v>671</v>
      </c>
      <c r="B416" s="797"/>
      <c r="C416" s="797"/>
      <c r="D416" s="797"/>
      <c r="E416" s="797"/>
      <c r="F416" s="797"/>
      <c r="G416" s="797"/>
      <c r="H416" s="797"/>
      <c r="I416" s="797"/>
      <c r="J416" s="797"/>
      <c r="K416" s="797"/>
      <c r="L416" s="797"/>
      <c r="M416" s="797"/>
      <c r="N416" s="797"/>
      <c r="O416" s="797"/>
      <c r="P416" s="797"/>
      <c r="Q416" s="797"/>
      <c r="R416" s="797"/>
      <c r="S416" s="797"/>
      <c r="T416" s="797"/>
      <c r="U416" s="797"/>
      <c r="V416" s="797"/>
      <c r="W416" s="797"/>
      <c r="X416" s="797"/>
      <c r="Y416" s="797"/>
      <c r="Z416" s="797"/>
      <c r="AA416" s="776"/>
      <c r="AB416" s="776"/>
      <c r="AC416" s="776"/>
    </row>
    <row r="417" spans="1:68" ht="14.25" customHeight="1" x14ac:dyDescent="0.25">
      <c r="A417" s="796" t="s">
        <v>118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7"/>
      <c r="AB417" s="777"/>
      <c r="AC417" s="777"/>
    </row>
    <row r="418" spans="1:68" ht="27" customHeight="1" x14ac:dyDescent="0.25">
      <c r="A418" s="54" t="s">
        <v>672</v>
      </c>
      <c r="B418" s="54" t="s">
        <v>673</v>
      </c>
      <c r="C418" s="31">
        <v>4301011869</v>
      </c>
      <c r="D418" s="788">
        <v>4680115884847</v>
      </c>
      <c r="E418" s="789"/>
      <c r="F418" s="780">
        <v>2.5</v>
      </c>
      <c r="G418" s="32">
        <v>6</v>
      </c>
      <c r="H418" s="780">
        <v>15</v>
      </c>
      <c r="I418" s="780">
        <v>15.48</v>
      </c>
      <c r="J418" s="32">
        <v>48</v>
      </c>
      <c r="K418" s="32" t="s">
        <v>121</v>
      </c>
      <c r="L418" s="32" t="s">
        <v>131</v>
      </c>
      <c r="M418" s="33" t="s">
        <v>68</v>
      </c>
      <c r="N418" s="33"/>
      <c r="O418" s="32">
        <v>60</v>
      </c>
      <c r="P418" s="115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6"/>
      <c r="R418" s="786"/>
      <c r="S418" s="786"/>
      <c r="T418" s="787"/>
      <c r="U418" s="34"/>
      <c r="V418" s="34"/>
      <c r="W418" s="35" t="s">
        <v>69</v>
      </c>
      <c r="X418" s="781">
        <v>500</v>
      </c>
      <c r="Y418" s="782">
        <f t="shared" ref="Y418:Y428" si="81">IFERROR(IF(X418="",0,CEILING((X418/$H418),1)*$H418),"")</f>
        <v>510</v>
      </c>
      <c r="Z418" s="36">
        <f>IFERROR(IF(Y418=0,"",ROUNDUP(Y418/H418,0)*0.02175),"")</f>
        <v>0.73949999999999994</v>
      </c>
      <c r="AA418" s="56"/>
      <c r="AB418" s="57"/>
      <c r="AC418" s="491" t="s">
        <v>674</v>
      </c>
      <c r="AG418" s="64"/>
      <c r="AJ418" s="68" t="s">
        <v>132</v>
      </c>
      <c r="AK418" s="68">
        <v>720</v>
      </c>
      <c r="BB418" s="492" t="s">
        <v>1</v>
      </c>
      <c r="BM418" s="64">
        <f t="shared" ref="BM418:BM428" si="82">IFERROR(X418*I418/H418,"0")</f>
        <v>516</v>
      </c>
      <c r="BN418" s="64">
        <f t="shared" ref="BN418:BN428" si="83">IFERROR(Y418*I418/H418,"0")</f>
        <v>526.32000000000005</v>
      </c>
      <c r="BO418" s="64">
        <f t="shared" ref="BO418:BO428" si="84">IFERROR(1/J418*(X418/H418),"0")</f>
        <v>0.69444444444444442</v>
      </c>
      <c r="BP418" s="64">
        <f t="shared" ref="BP418:BP428" si="85">IFERROR(1/J418*(Y418/H418),"0")</f>
        <v>0.70833333333333326</v>
      </c>
    </row>
    <row r="419" spans="1:68" ht="27" customHeight="1" x14ac:dyDescent="0.25">
      <c r="A419" s="54" t="s">
        <v>672</v>
      </c>
      <c r="B419" s="54" t="s">
        <v>675</v>
      </c>
      <c r="C419" s="31">
        <v>4301011946</v>
      </c>
      <c r="D419" s="788">
        <v>4680115884847</v>
      </c>
      <c r="E419" s="789"/>
      <c r="F419" s="780">
        <v>2.5</v>
      </c>
      <c r="G419" s="32">
        <v>6</v>
      </c>
      <c r="H419" s="780">
        <v>15</v>
      </c>
      <c r="I419" s="780">
        <v>15.48</v>
      </c>
      <c r="J419" s="32">
        <v>48</v>
      </c>
      <c r="K419" s="32" t="s">
        <v>121</v>
      </c>
      <c r="L419" s="32"/>
      <c r="M419" s="33" t="s">
        <v>151</v>
      </c>
      <c r="N419" s="33"/>
      <c r="O419" s="32">
        <v>60</v>
      </c>
      <c r="P419" s="9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6"/>
      <c r="R419" s="786"/>
      <c r="S419" s="786"/>
      <c r="T419" s="787"/>
      <c r="U419" s="34"/>
      <c r="V419" s="34"/>
      <c r="W419" s="35" t="s">
        <v>69</v>
      </c>
      <c r="X419" s="781">
        <v>0</v>
      </c>
      <c r="Y419" s="782">
        <f t="shared" si="81"/>
        <v>0</v>
      </c>
      <c r="Z419" s="36" t="str">
        <f>IFERROR(IF(Y419=0,"",ROUNDUP(Y419/H419,0)*0.02039),"")</f>
        <v/>
      </c>
      <c r="AA419" s="56"/>
      <c r="AB419" s="57"/>
      <c r="AC419" s="493" t="s">
        <v>676</v>
      </c>
      <c r="AG419" s="64"/>
      <c r="AJ419" s="68"/>
      <c r="AK419" s="68">
        <v>0</v>
      </c>
      <c r="BB419" s="494" t="s">
        <v>1</v>
      </c>
      <c r="BM419" s="64">
        <f t="shared" si="82"/>
        <v>0</v>
      </c>
      <c r="BN419" s="64">
        <f t="shared" si="83"/>
        <v>0</v>
      </c>
      <c r="BO419" s="64">
        <f t="shared" si="84"/>
        <v>0</v>
      </c>
      <c r="BP419" s="64">
        <f t="shared" si="85"/>
        <v>0</v>
      </c>
    </row>
    <row r="420" spans="1:68" ht="27" customHeight="1" x14ac:dyDescent="0.25">
      <c r="A420" s="54" t="s">
        <v>677</v>
      </c>
      <c r="B420" s="54" t="s">
        <v>678</v>
      </c>
      <c r="C420" s="31">
        <v>4301011870</v>
      </c>
      <c r="D420" s="788">
        <v>4680115884854</v>
      </c>
      <c r="E420" s="789"/>
      <c r="F420" s="780">
        <v>2.5</v>
      </c>
      <c r="G420" s="32">
        <v>6</v>
      </c>
      <c r="H420" s="780">
        <v>15</v>
      </c>
      <c r="I420" s="780">
        <v>15.48</v>
      </c>
      <c r="J420" s="32">
        <v>48</v>
      </c>
      <c r="K420" s="32" t="s">
        <v>121</v>
      </c>
      <c r="L420" s="32" t="s">
        <v>131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6"/>
      <c r="R420" s="786"/>
      <c r="S420" s="786"/>
      <c r="T420" s="787"/>
      <c r="U420" s="34"/>
      <c r="V420" s="34"/>
      <c r="W420" s="35" t="s">
        <v>69</v>
      </c>
      <c r="X420" s="781">
        <v>500</v>
      </c>
      <c r="Y420" s="782">
        <f t="shared" si="81"/>
        <v>510</v>
      </c>
      <c r="Z420" s="36">
        <f>IFERROR(IF(Y420=0,"",ROUNDUP(Y420/H420,0)*0.02175),"")</f>
        <v>0.73949999999999994</v>
      </c>
      <c r="AA420" s="56"/>
      <c r="AB420" s="57"/>
      <c r="AC420" s="495" t="s">
        <v>679</v>
      </c>
      <c r="AG420" s="64"/>
      <c r="AJ420" s="68" t="s">
        <v>132</v>
      </c>
      <c r="AK420" s="68">
        <v>720</v>
      </c>
      <c r="BB420" s="496" t="s">
        <v>1</v>
      </c>
      <c r="BM420" s="64">
        <f t="shared" si="82"/>
        <v>516</v>
      </c>
      <c r="BN420" s="64">
        <f t="shared" si="83"/>
        <v>526.32000000000005</v>
      </c>
      <c r="BO420" s="64">
        <f t="shared" si="84"/>
        <v>0.69444444444444442</v>
      </c>
      <c r="BP420" s="64">
        <f t="shared" si="85"/>
        <v>0.70833333333333326</v>
      </c>
    </row>
    <row r="421" spans="1:68" ht="27" customHeight="1" x14ac:dyDescent="0.25">
      <c r="A421" s="54" t="s">
        <v>677</v>
      </c>
      <c r="B421" s="54" t="s">
        <v>680</v>
      </c>
      <c r="C421" s="31">
        <v>4301011947</v>
      </c>
      <c r="D421" s="788">
        <v>4680115884854</v>
      </c>
      <c r="E421" s="789"/>
      <c r="F421" s="780">
        <v>2.5</v>
      </c>
      <c r="G421" s="32">
        <v>6</v>
      </c>
      <c r="H421" s="780">
        <v>15</v>
      </c>
      <c r="I421" s="780">
        <v>15.48</v>
      </c>
      <c r="J421" s="32">
        <v>48</v>
      </c>
      <c r="K421" s="32" t="s">
        <v>121</v>
      </c>
      <c r="L421" s="32"/>
      <c r="M421" s="33" t="s">
        <v>151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6"/>
      <c r="R421" s="786"/>
      <c r="S421" s="786"/>
      <c r="T421" s="787"/>
      <c r="U421" s="34"/>
      <c r="V421" s="34"/>
      <c r="W421" s="35" t="s">
        <v>69</v>
      </c>
      <c r="X421" s="781">
        <v>0</v>
      </c>
      <c r="Y421" s="782">
        <f t="shared" si="81"/>
        <v>0</v>
      </c>
      <c r="Z421" s="36" t="str">
        <f>IFERROR(IF(Y421=0,"",ROUNDUP(Y421/H421,0)*0.02039),"")</f>
        <v/>
      </c>
      <c r="AA421" s="56"/>
      <c r="AB421" s="57"/>
      <c r="AC421" s="497" t="s">
        <v>676</v>
      </c>
      <c r="AG421" s="64"/>
      <c r="AJ421" s="68"/>
      <c r="AK421" s="68">
        <v>0</v>
      </c>
      <c r="BB421" s="498" t="s">
        <v>1</v>
      </c>
      <c r="BM421" s="64">
        <f t="shared" si="82"/>
        <v>0</v>
      </c>
      <c r="BN421" s="64">
        <f t="shared" si="83"/>
        <v>0</v>
      </c>
      <c r="BO421" s="64">
        <f t="shared" si="84"/>
        <v>0</v>
      </c>
      <c r="BP421" s="64">
        <f t="shared" si="85"/>
        <v>0</v>
      </c>
    </row>
    <row r="422" spans="1:68" ht="27" customHeight="1" x14ac:dyDescent="0.25">
      <c r="A422" s="54" t="s">
        <v>681</v>
      </c>
      <c r="B422" s="54" t="s">
        <v>682</v>
      </c>
      <c r="C422" s="31">
        <v>4301011339</v>
      </c>
      <c r="D422" s="788">
        <v>4607091383997</v>
      </c>
      <c r="E422" s="789"/>
      <c r="F422" s="780">
        <v>2.5</v>
      </c>
      <c r="G422" s="32">
        <v>6</v>
      </c>
      <c r="H422" s="780">
        <v>15</v>
      </c>
      <c r="I422" s="780">
        <v>15.48</v>
      </c>
      <c r="J422" s="32">
        <v>48</v>
      </c>
      <c r="K422" s="32" t="s">
        <v>121</v>
      </c>
      <c r="L422" s="32"/>
      <c r="M422" s="33" t="s">
        <v>68</v>
      </c>
      <c r="N422" s="33"/>
      <c r="O422" s="32">
        <v>60</v>
      </c>
      <c r="P422" s="96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6"/>
      <c r="R422" s="786"/>
      <c r="S422" s="786"/>
      <c r="T422" s="787"/>
      <c r="U422" s="34"/>
      <c r="V422" s="34"/>
      <c r="W422" s="35" t="s">
        <v>69</v>
      </c>
      <c r="X422" s="781">
        <v>0</v>
      </c>
      <c r="Y422" s="782">
        <f t="shared" si="81"/>
        <v>0</v>
      </c>
      <c r="Z422" s="36" t="str">
        <f>IFERROR(IF(Y422=0,"",ROUNDUP(Y422/H422,0)*0.02175),"")</f>
        <v/>
      </c>
      <c r="AA422" s="56"/>
      <c r="AB422" s="57"/>
      <c r="AC422" s="499" t="s">
        <v>683</v>
      </c>
      <c r="AG422" s="64"/>
      <c r="AJ422" s="68"/>
      <c r="AK422" s="68">
        <v>0</v>
      </c>
      <c r="BB422" s="500" t="s">
        <v>1</v>
      </c>
      <c r="BM422" s="64">
        <f t="shared" si="82"/>
        <v>0</v>
      </c>
      <c r="BN422" s="64">
        <f t="shared" si="83"/>
        <v>0</v>
      </c>
      <c r="BO422" s="64">
        <f t="shared" si="84"/>
        <v>0</v>
      </c>
      <c r="BP422" s="64">
        <f t="shared" si="85"/>
        <v>0</v>
      </c>
    </row>
    <row r="423" spans="1:68" ht="27" customHeight="1" x14ac:dyDescent="0.25">
      <c r="A423" s="54" t="s">
        <v>684</v>
      </c>
      <c r="B423" s="54" t="s">
        <v>685</v>
      </c>
      <c r="C423" s="31">
        <v>4301011943</v>
      </c>
      <c r="D423" s="788">
        <v>4680115884830</v>
      </c>
      <c r="E423" s="789"/>
      <c r="F423" s="780">
        <v>2.5</v>
      </c>
      <c r="G423" s="32">
        <v>6</v>
      </c>
      <c r="H423" s="780">
        <v>15</v>
      </c>
      <c r="I423" s="780">
        <v>15.48</v>
      </c>
      <c r="J423" s="32">
        <v>48</v>
      </c>
      <c r="K423" s="32" t="s">
        <v>121</v>
      </c>
      <c r="L423" s="32"/>
      <c r="M423" s="33" t="s">
        <v>151</v>
      </c>
      <c r="N423" s="33"/>
      <c r="O423" s="32">
        <v>60</v>
      </c>
      <c r="P423" s="9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6"/>
      <c r="R423" s="786"/>
      <c r="S423" s="786"/>
      <c r="T423" s="787"/>
      <c r="U423" s="34"/>
      <c r="V423" s="34"/>
      <c r="W423" s="35" t="s">
        <v>69</v>
      </c>
      <c r="X423" s="781">
        <v>0</v>
      </c>
      <c r="Y423" s="782">
        <f t="shared" si="81"/>
        <v>0</v>
      </c>
      <c r="Z423" s="36" t="str">
        <f>IFERROR(IF(Y423=0,"",ROUNDUP(Y423/H423,0)*0.02039),"")</f>
        <v/>
      </c>
      <c r="AA423" s="56"/>
      <c r="AB423" s="57"/>
      <c r="AC423" s="501" t="s">
        <v>676</v>
      </c>
      <c r="AG423" s="64"/>
      <c r="AJ423" s="68"/>
      <c r="AK423" s="68">
        <v>0</v>
      </c>
      <c r="BB423" s="502" t="s">
        <v>1</v>
      </c>
      <c r="BM423" s="64">
        <f t="shared" si="82"/>
        <v>0</v>
      </c>
      <c r="BN423" s="64">
        <f t="shared" si="83"/>
        <v>0</v>
      </c>
      <c r="BO423" s="64">
        <f t="shared" si="84"/>
        <v>0</v>
      </c>
      <c r="BP423" s="64">
        <f t="shared" si="85"/>
        <v>0</v>
      </c>
    </row>
    <row r="424" spans="1:68" ht="27" customHeight="1" x14ac:dyDescent="0.25">
      <c r="A424" s="54" t="s">
        <v>684</v>
      </c>
      <c r="B424" s="54" t="s">
        <v>686</v>
      </c>
      <c r="C424" s="31">
        <v>4301011867</v>
      </c>
      <c r="D424" s="788">
        <v>4680115884830</v>
      </c>
      <c r="E424" s="789"/>
      <c r="F424" s="780">
        <v>2.5</v>
      </c>
      <c r="G424" s="32">
        <v>6</v>
      </c>
      <c r="H424" s="780">
        <v>15</v>
      </c>
      <c r="I424" s="780">
        <v>15.48</v>
      </c>
      <c r="J424" s="32">
        <v>48</v>
      </c>
      <c r="K424" s="32" t="s">
        <v>121</v>
      </c>
      <c r="L424" s="32" t="s">
        <v>131</v>
      </c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6"/>
      <c r="R424" s="786"/>
      <c r="S424" s="786"/>
      <c r="T424" s="787"/>
      <c r="U424" s="34"/>
      <c r="V424" s="34"/>
      <c r="W424" s="35" t="s">
        <v>69</v>
      </c>
      <c r="X424" s="781">
        <v>2600</v>
      </c>
      <c r="Y424" s="782">
        <f t="shared" si="81"/>
        <v>2610</v>
      </c>
      <c r="Z424" s="36">
        <f>IFERROR(IF(Y424=0,"",ROUNDUP(Y424/H424,0)*0.02175),"")</f>
        <v>3.7844999999999995</v>
      </c>
      <c r="AA424" s="56"/>
      <c r="AB424" s="57"/>
      <c r="AC424" s="503" t="s">
        <v>687</v>
      </c>
      <c r="AG424" s="64"/>
      <c r="AJ424" s="68" t="s">
        <v>132</v>
      </c>
      <c r="AK424" s="68">
        <v>720</v>
      </c>
      <c r="BB424" s="504" t="s">
        <v>1</v>
      </c>
      <c r="BM424" s="64">
        <f t="shared" si="82"/>
        <v>2683.2</v>
      </c>
      <c r="BN424" s="64">
        <f t="shared" si="83"/>
        <v>2693.52</v>
      </c>
      <c r="BO424" s="64">
        <f t="shared" si="84"/>
        <v>3.6111111111111112</v>
      </c>
      <c r="BP424" s="64">
        <f t="shared" si="85"/>
        <v>3.625</v>
      </c>
    </row>
    <row r="425" spans="1:68" ht="27" customHeight="1" x14ac:dyDescent="0.25">
      <c r="A425" s="54" t="s">
        <v>688</v>
      </c>
      <c r="B425" s="54" t="s">
        <v>689</v>
      </c>
      <c r="C425" s="31">
        <v>4301011433</v>
      </c>
      <c r="D425" s="788">
        <v>4680115882638</v>
      </c>
      <c r="E425" s="789"/>
      <c r="F425" s="780">
        <v>0.4</v>
      </c>
      <c r="G425" s="32">
        <v>10</v>
      </c>
      <c r="H425" s="780">
        <v>4</v>
      </c>
      <c r="I425" s="780">
        <v>4.21</v>
      </c>
      <c r="J425" s="32">
        <v>132</v>
      </c>
      <c r="K425" s="32" t="s">
        <v>76</v>
      </c>
      <c r="L425" s="32"/>
      <c r="M425" s="33" t="s">
        <v>122</v>
      </c>
      <c r="N425" s="33"/>
      <c r="O425" s="32">
        <v>90</v>
      </c>
      <c r="P425" s="10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5" s="786"/>
      <c r="R425" s="786"/>
      <c r="S425" s="786"/>
      <c r="T425" s="787"/>
      <c r="U425" s="34"/>
      <c r="V425" s="34"/>
      <c r="W425" s="35" t="s">
        <v>69</v>
      </c>
      <c r="X425" s="781">
        <v>0</v>
      </c>
      <c r="Y425" s="782">
        <f t="shared" si="81"/>
        <v>0</v>
      </c>
      <c r="Z425" s="36" t="str">
        <f>IFERROR(IF(Y425=0,"",ROUNDUP(Y425/H425,0)*0.00902),"")</f>
        <v/>
      </c>
      <c r="AA425" s="56"/>
      <c r="AB425" s="57"/>
      <c r="AC425" s="505" t="s">
        <v>690</v>
      </c>
      <c r="AG425" s="64"/>
      <c r="AJ425" s="68"/>
      <c r="AK425" s="68">
        <v>0</v>
      </c>
      <c r="BB425" s="506" t="s">
        <v>1</v>
      </c>
      <c r="BM425" s="64">
        <f t="shared" si="82"/>
        <v>0</v>
      </c>
      <c r="BN425" s="64">
        <f t="shared" si="83"/>
        <v>0</v>
      </c>
      <c r="BO425" s="64">
        <f t="shared" si="84"/>
        <v>0</v>
      </c>
      <c r="BP425" s="64">
        <f t="shared" si="85"/>
        <v>0</v>
      </c>
    </row>
    <row r="426" spans="1:68" ht="27" customHeight="1" x14ac:dyDescent="0.25">
      <c r="A426" s="54" t="s">
        <v>691</v>
      </c>
      <c r="B426" s="54" t="s">
        <v>692</v>
      </c>
      <c r="C426" s="31">
        <v>4301011952</v>
      </c>
      <c r="D426" s="788">
        <v>4680115884922</v>
      </c>
      <c r="E426" s="789"/>
      <c r="F426" s="780">
        <v>0.5</v>
      </c>
      <c r="G426" s="32">
        <v>10</v>
      </c>
      <c r="H426" s="780">
        <v>5</v>
      </c>
      <c r="I426" s="780">
        <v>5.21</v>
      </c>
      <c r="J426" s="32">
        <v>132</v>
      </c>
      <c r="K426" s="32" t="s">
        <v>76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6" s="786"/>
      <c r="R426" s="786"/>
      <c r="S426" s="786"/>
      <c r="T426" s="787"/>
      <c r="U426" s="34"/>
      <c r="V426" s="34"/>
      <c r="W426" s="35" t="s">
        <v>69</v>
      </c>
      <c r="X426" s="781">
        <v>0</v>
      </c>
      <c r="Y426" s="782">
        <f t="shared" si="81"/>
        <v>0</v>
      </c>
      <c r="Z426" s="36" t="str">
        <f>IFERROR(IF(Y426=0,"",ROUNDUP(Y426/H426,0)*0.00902),"")</f>
        <v/>
      </c>
      <c r="AA426" s="56"/>
      <c r="AB426" s="57"/>
      <c r="AC426" s="507" t="s">
        <v>679</v>
      </c>
      <c r="AG426" s="64"/>
      <c r="AJ426" s="68"/>
      <c r="AK426" s="68">
        <v>0</v>
      </c>
      <c r="BB426" s="508" t="s">
        <v>1</v>
      </c>
      <c r="BM426" s="64">
        <f t="shared" si="82"/>
        <v>0</v>
      </c>
      <c r="BN426" s="64">
        <f t="shared" si="83"/>
        <v>0</v>
      </c>
      <c r="BO426" s="64">
        <f t="shared" si="84"/>
        <v>0</v>
      </c>
      <c r="BP426" s="64">
        <f t="shared" si="85"/>
        <v>0</v>
      </c>
    </row>
    <row r="427" spans="1:68" ht="27" customHeight="1" x14ac:dyDescent="0.25">
      <c r="A427" s="54" t="s">
        <v>693</v>
      </c>
      <c r="B427" s="54" t="s">
        <v>694</v>
      </c>
      <c r="C427" s="31">
        <v>4301011866</v>
      </c>
      <c r="D427" s="788">
        <v>4680115884878</v>
      </c>
      <c r="E427" s="789"/>
      <c r="F427" s="780">
        <v>0.5</v>
      </c>
      <c r="G427" s="32">
        <v>10</v>
      </c>
      <c r="H427" s="780">
        <v>5</v>
      </c>
      <c r="I427" s="780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4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7" s="786"/>
      <c r="R427" s="786"/>
      <c r="S427" s="786"/>
      <c r="T427" s="787"/>
      <c r="U427" s="34"/>
      <c r="V427" s="34"/>
      <c r="W427" s="35" t="s">
        <v>69</v>
      </c>
      <c r="X427" s="781">
        <v>0</v>
      </c>
      <c r="Y427" s="782">
        <f t="shared" si="81"/>
        <v>0</v>
      </c>
      <c r="Z427" s="36" t="str">
        <f>IFERROR(IF(Y427=0,"",ROUNDUP(Y427/H427,0)*0.00902),"")</f>
        <v/>
      </c>
      <c r="AA427" s="56"/>
      <c r="AB427" s="57"/>
      <c r="AC427" s="509" t="s">
        <v>695</v>
      </c>
      <c r="AG427" s="64"/>
      <c r="AJ427" s="68"/>
      <c r="AK427" s="68">
        <v>0</v>
      </c>
      <c r="BB427" s="510" t="s">
        <v>1</v>
      </c>
      <c r="BM427" s="64">
        <f t="shared" si="82"/>
        <v>0</v>
      </c>
      <c r="BN427" s="64">
        <f t="shared" si="83"/>
        <v>0</v>
      </c>
      <c r="BO427" s="64">
        <f t="shared" si="84"/>
        <v>0</v>
      </c>
      <c r="BP427" s="64">
        <f t="shared" si="85"/>
        <v>0</v>
      </c>
    </row>
    <row r="428" spans="1:68" ht="27" customHeight="1" x14ac:dyDescent="0.25">
      <c r="A428" s="54" t="s">
        <v>696</v>
      </c>
      <c r="B428" s="54" t="s">
        <v>697</v>
      </c>
      <c r="C428" s="31">
        <v>4301011868</v>
      </c>
      <c r="D428" s="788">
        <v>4680115884861</v>
      </c>
      <c r="E428" s="789"/>
      <c r="F428" s="780">
        <v>0.5</v>
      </c>
      <c r="G428" s="32">
        <v>10</v>
      </c>
      <c r="H428" s="780">
        <v>5</v>
      </c>
      <c r="I428" s="780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6"/>
      <c r="R428" s="786"/>
      <c r="S428" s="786"/>
      <c r="T428" s="787"/>
      <c r="U428" s="34"/>
      <c r="V428" s="34"/>
      <c r="W428" s="35" t="s">
        <v>69</v>
      </c>
      <c r="X428" s="781">
        <v>0</v>
      </c>
      <c r="Y428" s="782">
        <f t="shared" si="81"/>
        <v>0</v>
      </c>
      <c r="Z428" s="36" t="str">
        <f>IFERROR(IF(Y428=0,"",ROUNDUP(Y428/H428,0)*0.00902),"")</f>
        <v/>
      </c>
      <c r="AA428" s="56"/>
      <c r="AB428" s="57"/>
      <c r="AC428" s="511" t="s">
        <v>687</v>
      </c>
      <c r="AG428" s="64"/>
      <c r="AJ428" s="68"/>
      <c r="AK428" s="68">
        <v>0</v>
      </c>
      <c r="BB428" s="512" t="s">
        <v>1</v>
      </c>
      <c r="BM428" s="64">
        <f t="shared" si="82"/>
        <v>0</v>
      </c>
      <c r="BN428" s="64">
        <f t="shared" si="83"/>
        <v>0</v>
      </c>
      <c r="BO428" s="64">
        <f t="shared" si="84"/>
        <v>0</v>
      </c>
      <c r="BP428" s="64">
        <f t="shared" si="85"/>
        <v>0</v>
      </c>
    </row>
    <row r="429" spans="1:68" x14ac:dyDescent="0.2">
      <c r="A429" s="808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09"/>
      <c r="P429" s="799" t="s">
        <v>71</v>
      </c>
      <c r="Q429" s="800"/>
      <c r="R429" s="800"/>
      <c r="S429" s="800"/>
      <c r="T429" s="800"/>
      <c r="U429" s="800"/>
      <c r="V429" s="801"/>
      <c r="W429" s="37" t="s">
        <v>72</v>
      </c>
      <c r="X429" s="783">
        <f>IFERROR(X418/H418,"0")+IFERROR(X419/H419,"0")+IFERROR(X420/H420,"0")+IFERROR(X421/H421,"0")+IFERROR(X422/H422,"0")+IFERROR(X423/H423,"0")+IFERROR(X424/H424,"0")+IFERROR(X425/H425,"0")+IFERROR(X426/H426,"0")+IFERROR(X427/H427,"0")+IFERROR(X428/H428,"0")</f>
        <v>240</v>
      </c>
      <c r="Y429" s="783">
        <f>IFERROR(Y418/H418,"0")+IFERROR(Y419/H419,"0")+IFERROR(Y420/H420,"0")+IFERROR(Y421/H421,"0")+IFERROR(Y422/H422,"0")+IFERROR(Y423/H423,"0")+IFERROR(Y424/H424,"0")+IFERROR(Y425/H425,"0")+IFERROR(Y426/H426,"0")+IFERROR(Y427/H427,"0")+IFERROR(Y428/H428,"0")</f>
        <v>242</v>
      </c>
      <c r="Z429" s="783">
        <f>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5.2634999999999996</v>
      </c>
      <c r="AA429" s="784"/>
      <c r="AB429" s="784"/>
      <c r="AC429" s="784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09"/>
      <c r="P430" s="799" t="s">
        <v>71</v>
      </c>
      <c r="Q430" s="800"/>
      <c r="R430" s="800"/>
      <c r="S430" s="800"/>
      <c r="T430" s="800"/>
      <c r="U430" s="800"/>
      <c r="V430" s="801"/>
      <c r="W430" s="37" t="s">
        <v>69</v>
      </c>
      <c r="X430" s="783">
        <f>IFERROR(SUM(X418:X428),"0")</f>
        <v>3600</v>
      </c>
      <c r="Y430" s="783">
        <f>IFERROR(SUM(Y418:Y428),"0")</f>
        <v>3630</v>
      </c>
      <c r="Z430" s="37"/>
      <c r="AA430" s="784"/>
      <c r="AB430" s="784"/>
      <c r="AC430" s="784"/>
    </row>
    <row r="431" spans="1:68" ht="14.25" customHeight="1" x14ac:dyDescent="0.25">
      <c r="A431" s="796" t="s">
        <v>173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7"/>
      <c r="AB431" s="777"/>
      <c r="AC431" s="777"/>
    </row>
    <row r="432" spans="1:68" ht="27" customHeight="1" x14ac:dyDescent="0.25">
      <c r="A432" s="54" t="s">
        <v>698</v>
      </c>
      <c r="B432" s="54" t="s">
        <v>699</v>
      </c>
      <c r="C432" s="31">
        <v>4301020178</v>
      </c>
      <c r="D432" s="788">
        <v>4607091383980</v>
      </c>
      <c r="E432" s="789"/>
      <c r="F432" s="780">
        <v>2.5</v>
      </c>
      <c r="G432" s="32">
        <v>6</v>
      </c>
      <c r="H432" s="780">
        <v>15</v>
      </c>
      <c r="I432" s="780">
        <v>15.48</v>
      </c>
      <c r="J432" s="32">
        <v>48</v>
      </c>
      <c r="K432" s="32" t="s">
        <v>121</v>
      </c>
      <c r="L432" s="32" t="s">
        <v>131</v>
      </c>
      <c r="M432" s="33" t="s">
        <v>122</v>
      </c>
      <c r="N432" s="33"/>
      <c r="O432" s="32">
        <v>50</v>
      </c>
      <c r="P432" s="82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6"/>
      <c r="R432" s="786"/>
      <c r="S432" s="786"/>
      <c r="T432" s="787"/>
      <c r="U432" s="34"/>
      <c r="V432" s="34"/>
      <c r="W432" s="35" t="s">
        <v>69</v>
      </c>
      <c r="X432" s="781">
        <v>1500</v>
      </c>
      <c r="Y432" s="782">
        <f>IFERROR(IF(X432="",0,CEILING((X432/$H432),1)*$H432),"")</f>
        <v>1500</v>
      </c>
      <c r="Z432" s="36">
        <f>IFERROR(IF(Y432=0,"",ROUNDUP(Y432/H432,0)*0.02175),"")</f>
        <v>2.1749999999999998</v>
      </c>
      <c r="AA432" s="56"/>
      <c r="AB432" s="57"/>
      <c r="AC432" s="513" t="s">
        <v>700</v>
      </c>
      <c r="AG432" s="64"/>
      <c r="AJ432" s="68" t="s">
        <v>132</v>
      </c>
      <c r="AK432" s="68">
        <v>720</v>
      </c>
      <c r="BB432" s="514" t="s">
        <v>1</v>
      </c>
      <c r="BM432" s="64">
        <f>IFERROR(X432*I432/H432,"0")</f>
        <v>1548</v>
      </c>
      <c r="BN432" s="64">
        <f>IFERROR(Y432*I432/H432,"0")</f>
        <v>1548</v>
      </c>
      <c r="BO432" s="64">
        <f>IFERROR(1/J432*(X432/H432),"0")</f>
        <v>2.083333333333333</v>
      </c>
      <c r="BP432" s="64">
        <f>IFERROR(1/J432*(Y432/H432),"0")</f>
        <v>2.083333333333333</v>
      </c>
    </row>
    <row r="433" spans="1:68" ht="27" customHeight="1" x14ac:dyDescent="0.25">
      <c r="A433" s="54" t="s">
        <v>701</v>
      </c>
      <c r="B433" s="54" t="s">
        <v>702</v>
      </c>
      <c r="C433" s="31">
        <v>4301020179</v>
      </c>
      <c r="D433" s="788">
        <v>4607091384178</v>
      </c>
      <c r="E433" s="789"/>
      <c r="F433" s="780">
        <v>0.4</v>
      </c>
      <c r="G433" s="32">
        <v>10</v>
      </c>
      <c r="H433" s="780">
        <v>4</v>
      </c>
      <c r="I433" s="780">
        <v>4.21</v>
      </c>
      <c r="J433" s="32">
        <v>132</v>
      </c>
      <c r="K433" s="32" t="s">
        <v>76</v>
      </c>
      <c r="L433" s="32"/>
      <c r="M433" s="33" t="s">
        <v>122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6"/>
      <c r="R433" s="786"/>
      <c r="S433" s="786"/>
      <c r="T433" s="787"/>
      <c r="U433" s="34"/>
      <c r="V433" s="34"/>
      <c r="W433" s="35" t="s">
        <v>69</v>
      </c>
      <c r="X433" s="781">
        <v>4</v>
      </c>
      <c r="Y433" s="782">
        <f>IFERROR(IF(X433="",0,CEILING((X433/$H433),1)*$H433),"")</f>
        <v>4</v>
      </c>
      <c r="Z433" s="36">
        <f>IFERROR(IF(Y433=0,"",ROUNDUP(Y433/H433,0)*0.00902),"")</f>
        <v>9.0200000000000002E-3</v>
      </c>
      <c r="AA433" s="56"/>
      <c r="AB433" s="57"/>
      <c r="AC433" s="515" t="s">
        <v>700</v>
      </c>
      <c r="AG433" s="64"/>
      <c r="AJ433" s="68"/>
      <c r="AK433" s="68">
        <v>0</v>
      </c>
      <c r="BB433" s="516" t="s">
        <v>1</v>
      </c>
      <c r="BM433" s="64">
        <f>IFERROR(X433*I433/H433,"0")</f>
        <v>4.21</v>
      </c>
      <c r="BN433" s="64">
        <f>IFERROR(Y433*I433/H433,"0")</f>
        <v>4.21</v>
      </c>
      <c r="BO433" s="64">
        <f>IFERROR(1/J433*(X433/H433),"0")</f>
        <v>7.575757575757576E-3</v>
      </c>
      <c r="BP433" s="64">
        <f>IFERROR(1/J433*(Y433/H433),"0")</f>
        <v>7.575757575757576E-3</v>
      </c>
    </row>
    <row r="434" spans="1:68" x14ac:dyDescent="0.2">
      <c r="A434" s="808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09"/>
      <c r="P434" s="799" t="s">
        <v>71</v>
      </c>
      <c r="Q434" s="800"/>
      <c r="R434" s="800"/>
      <c r="S434" s="800"/>
      <c r="T434" s="800"/>
      <c r="U434" s="800"/>
      <c r="V434" s="801"/>
      <c r="W434" s="37" t="s">
        <v>72</v>
      </c>
      <c r="X434" s="783">
        <f>IFERROR(X432/H432,"0")+IFERROR(X433/H433,"0")</f>
        <v>101</v>
      </c>
      <c r="Y434" s="783">
        <f>IFERROR(Y432/H432,"0")+IFERROR(Y433/H433,"0")</f>
        <v>101</v>
      </c>
      <c r="Z434" s="783">
        <f>IFERROR(IF(Z432="",0,Z432),"0")+IFERROR(IF(Z433="",0,Z433),"0")</f>
        <v>2.1840199999999999</v>
      </c>
      <c r="AA434" s="784"/>
      <c r="AB434" s="784"/>
      <c r="AC434" s="784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09"/>
      <c r="P435" s="799" t="s">
        <v>71</v>
      </c>
      <c r="Q435" s="800"/>
      <c r="R435" s="800"/>
      <c r="S435" s="800"/>
      <c r="T435" s="800"/>
      <c r="U435" s="800"/>
      <c r="V435" s="801"/>
      <c r="W435" s="37" t="s">
        <v>69</v>
      </c>
      <c r="X435" s="783">
        <f>IFERROR(SUM(X432:X433),"0")</f>
        <v>1504</v>
      </c>
      <c r="Y435" s="783">
        <f>IFERROR(SUM(Y432:Y433),"0")</f>
        <v>1504</v>
      </c>
      <c r="Z435" s="37"/>
      <c r="AA435" s="784"/>
      <c r="AB435" s="784"/>
      <c r="AC435" s="784"/>
    </row>
    <row r="436" spans="1:68" ht="14.25" customHeight="1" x14ac:dyDescent="0.25">
      <c r="A436" s="796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7"/>
      <c r="AB436" s="777"/>
      <c r="AC436" s="777"/>
    </row>
    <row r="437" spans="1:68" ht="27" customHeight="1" x14ac:dyDescent="0.25">
      <c r="A437" s="54" t="s">
        <v>703</v>
      </c>
      <c r="B437" s="54" t="s">
        <v>704</v>
      </c>
      <c r="C437" s="31">
        <v>4301051903</v>
      </c>
      <c r="D437" s="788">
        <v>4607091383928</v>
      </c>
      <c r="E437" s="789"/>
      <c r="F437" s="780">
        <v>1.5</v>
      </c>
      <c r="G437" s="32">
        <v>6</v>
      </c>
      <c r="H437" s="780">
        <v>9</v>
      </c>
      <c r="I437" s="780">
        <v>9.57</v>
      </c>
      <c r="J437" s="32">
        <v>56</v>
      </c>
      <c r="K437" s="32" t="s">
        <v>121</v>
      </c>
      <c r="L437" s="32"/>
      <c r="M437" s="33" t="s">
        <v>77</v>
      </c>
      <c r="N437" s="33"/>
      <c r="O437" s="32">
        <v>40</v>
      </c>
      <c r="P437" s="791" t="s">
        <v>705</v>
      </c>
      <c r="Q437" s="786"/>
      <c r="R437" s="786"/>
      <c r="S437" s="786"/>
      <c r="T437" s="787"/>
      <c r="U437" s="34"/>
      <c r="V437" s="34"/>
      <c r="W437" s="35" t="s">
        <v>69</v>
      </c>
      <c r="X437" s="781">
        <v>0</v>
      </c>
      <c r="Y437" s="782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706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707</v>
      </c>
      <c r="B438" s="54" t="s">
        <v>708</v>
      </c>
      <c r="C438" s="31">
        <v>4301051897</v>
      </c>
      <c r="D438" s="788">
        <v>4607091384260</v>
      </c>
      <c r="E438" s="789"/>
      <c r="F438" s="780">
        <v>1.5</v>
      </c>
      <c r="G438" s="32">
        <v>6</v>
      </c>
      <c r="H438" s="780">
        <v>9</v>
      </c>
      <c r="I438" s="780">
        <v>9.5640000000000001</v>
      </c>
      <c r="J438" s="32">
        <v>56</v>
      </c>
      <c r="K438" s="32" t="s">
        <v>121</v>
      </c>
      <c r="L438" s="32"/>
      <c r="M438" s="33" t="s">
        <v>77</v>
      </c>
      <c r="N438" s="33"/>
      <c r="O438" s="32">
        <v>40</v>
      </c>
      <c r="P438" s="1006" t="s">
        <v>709</v>
      </c>
      <c r="Q438" s="786"/>
      <c r="R438" s="786"/>
      <c r="S438" s="786"/>
      <c r="T438" s="787"/>
      <c r="U438" s="34"/>
      <c r="V438" s="34"/>
      <c r="W438" s="35" t="s">
        <v>69</v>
      </c>
      <c r="X438" s="781">
        <v>0</v>
      </c>
      <c r="Y438" s="78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08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09"/>
      <c r="P439" s="799" t="s">
        <v>71</v>
      </c>
      <c r="Q439" s="800"/>
      <c r="R439" s="800"/>
      <c r="S439" s="800"/>
      <c r="T439" s="800"/>
      <c r="U439" s="800"/>
      <c r="V439" s="801"/>
      <c r="W439" s="37" t="s">
        <v>72</v>
      </c>
      <c r="X439" s="783">
        <f>IFERROR(X437/H437,"0")+IFERROR(X438/H438,"0")</f>
        <v>0</v>
      </c>
      <c r="Y439" s="783">
        <f>IFERROR(Y437/H437,"0")+IFERROR(Y438/H438,"0")</f>
        <v>0</v>
      </c>
      <c r="Z439" s="783">
        <f>IFERROR(IF(Z437="",0,Z437),"0")+IFERROR(IF(Z438="",0,Z438),"0")</f>
        <v>0</v>
      </c>
      <c r="AA439" s="784"/>
      <c r="AB439" s="784"/>
      <c r="AC439" s="784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09"/>
      <c r="P440" s="799" t="s">
        <v>71</v>
      </c>
      <c r="Q440" s="800"/>
      <c r="R440" s="800"/>
      <c r="S440" s="800"/>
      <c r="T440" s="800"/>
      <c r="U440" s="800"/>
      <c r="V440" s="801"/>
      <c r="W440" s="37" t="s">
        <v>69</v>
      </c>
      <c r="X440" s="783">
        <f>IFERROR(SUM(X437:X438),"0")</f>
        <v>0</v>
      </c>
      <c r="Y440" s="783">
        <f>IFERROR(SUM(Y437:Y438),"0")</f>
        <v>0</v>
      </c>
      <c r="Z440" s="37"/>
      <c r="AA440" s="784"/>
      <c r="AB440" s="784"/>
      <c r="AC440" s="784"/>
    </row>
    <row r="441" spans="1:68" ht="14.25" customHeight="1" x14ac:dyDescent="0.25">
      <c r="A441" s="796" t="s">
        <v>215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7"/>
      <c r="AB441" s="777"/>
      <c r="AC441" s="777"/>
    </row>
    <row r="442" spans="1:68" ht="27" customHeight="1" x14ac:dyDescent="0.25">
      <c r="A442" s="54" t="s">
        <v>711</v>
      </c>
      <c r="B442" s="54" t="s">
        <v>712</v>
      </c>
      <c r="C442" s="31">
        <v>4301060439</v>
      </c>
      <c r="D442" s="788">
        <v>4607091384673</v>
      </c>
      <c r="E442" s="789"/>
      <c r="F442" s="780">
        <v>1.5</v>
      </c>
      <c r="G442" s="32">
        <v>6</v>
      </c>
      <c r="H442" s="780">
        <v>9</v>
      </c>
      <c r="I442" s="780">
        <v>9.5640000000000001</v>
      </c>
      <c r="J442" s="32">
        <v>56</v>
      </c>
      <c r="K442" s="32" t="s">
        <v>121</v>
      </c>
      <c r="L442" s="32"/>
      <c r="M442" s="33" t="s">
        <v>77</v>
      </c>
      <c r="N442" s="33"/>
      <c r="O442" s="32">
        <v>30</v>
      </c>
      <c r="P442" s="948" t="s">
        <v>713</v>
      </c>
      <c r="Q442" s="786"/>
      <c r="R442" s="786"/>
      <c r="S442" s="786"/>
      <c r="T442" s="787"/>
      <c r="U442" s="34"/>
      <c r="V442" s="34"/>
      <c r="W442" s="35" t="s">
        <v>69</v>
      </c>
      <c r="X442" s="781">
        <v>60</v>
      </c>
      <c r="Y442" s="782">
        <f>IFERROR(IF(X442="",0,CEILING((X442/$H442),1)*$H442),"")</f>
        <v>63</v>
      </c>
      <c r="Z442" s="36">
        <f>IFERROR(IF(Y442=0,"",ROUNDUP(Y442/H442,0)*0.02175),"")</f>
        <v>0.15225</v>
      </c>
      <c r="AA442" s="56"/>
      <c r="AB442" s="57"/>
      <c r="AC442" s="521" t="s">
        <v>714</v>
      </c>
      <c r="AG442" s="64"/>
      <c r="AJ442" s="68"/>
      <c r="AK442" s="68">
        <v>0</v>
      </c>
      <c r="BB442" s="522" t="s">
        <v>1</v>
      </c>
      <c r="BM442" s="64">
        <f>IFERROR(X442*I442/H442,"0")</f>
        <v>63.760000000000005</v>
      </c>
      <c r="BN442" s="64">
        <f>IFERROR(Y442*I442/H442,"0")</f>
        <v>66.948000000000008</v>
      </c>
      <c r="BO442" s="64">
        <f>IFERROR(1/J442*(X442/H442),"0")</f>
        <v>0.11904761904761904</v>
      </c>
      <c r="BP442" s="64">
        <f>IFERROR(1/J442*(Y442/H442),"0")</f>
        <v>0.125</v>
      </c>
    </row>
    <row r="443" spans="1:68" x14ac:dyDescent="0.2">
      <c r="A443" s="808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09"/>
      <c r="P443" s="799" t="s">
        <v>71</v>
      </c>
      <c r="Q443" s="800"/>
      <c r="R443" s="800"/>
      <c r="S443" s="800"/>
      <c r="T443" s="800"/>
      <c r="U443" s="800"/>
      <c r="V443" s="801"/>
      <c r="W443" s="37" t="s">
        <v>72</v>
      </c>
      <c r="X443" s="783">
        <f>IFERROR(X442/H442,"0")</f>
        <v>6.666666666666667</v>
      </c>
      <c r="Y443" s="783">
        <f>IFERROR(Y442/H442,"0")</f>
        <v>7</v>
      </c>
      <c r="Z443" s="783">
        <f>IFERROR(IF(Z442="",0,Z442),"0")</f>
        <v>0.15225</v>
      </c>
      <c r="AA443" s="784"/>
      <c r="AB443" s="784"/>
      <c r="AC443" s="784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09"/>
      <c r="P444" s="799" t="s">
        <v>71</v>
      </c>
      <c r="Q444" s="800"/>
      <c r="R444" s="800"/>
      <c r="S444" s="800"/>
      <c r="T444" s="800"/>
      <c r="U444" s="800"/>
      <c r="V444" s="801"/>
      <c r="W444" s="37" t="s">
        <v>69</v>
      </c>
      <c r="X444" s="783">
        <f>IFERROR(SUM(X442:X442),"0")</f>
        <v>60</v>
      </c>
      <c r="Y444" s="783">
        <f>IFERROR(SUM(Y442:Y442),"0")</f>
        <v>63</v>
      </c>
      <c r="Z444" s="37"/>
      <c r="AA444" s="784"/>
      <c r="AB444" s="784"/>
      <c r="AC444" s="784"/>
    </row>
    <row r="445" spans="1:68" ht="16.5" customHeight="1" x14ac:dyDescent="0.25">
      <c r="A445" s="872" t="s">
        <v>715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6"/>
      <c r="AB445" s="776"/>
      <c r="AC445" s="776"/>
    </row>
    <row r="446" spans="1:68" ht="14.25" customHeight="1" x14ac:dyDescent="0.25">
      <c r="A446" s="796" t="s">
        <v>118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7"/>
      <c r="AB446" s="777"/>
      <c r="AC446" s="777"/>
    </row>
    <row r="447" spans="1:68" ht="27" customHeight="1" x14ac:dyDescent="0.25">
      <c r="A447" s="54" t="s">
        <v>716</v>
      </c>
      <c r="B447" s="54" t="s">
        <v>717</v>
      </c>
      <c r="C447" s="31">
        <v>4301011873</v>
      </c>
      <c r="D447" s="788">
        <v>4680115881907</v>
      </c>
      <c r="E447" s="789"/>
      <c r="F447" s="780">
        <v>1.8</v>
      </c>
      <c r="G447" s="32">
        <v>6</v>
      </c>
      <c r="H447" s="780">
        <v>10.8</v>
      </c>
      <c r="I447" s="780">
        <v>11.28</v>
      </c>
      <c r="J447" s="32">
        <v>56</v>
      </c>
      <c r="K447" s="32" t="s">
        <v>121</v>
      </c>
      <c r="L447" s="32"/>
      <c r="M447" s="33" t="s">
        <v>68</v>
      </c>
      <c r="N447" s="33"/>
      <c r="O447" s="32">
        <v>60</v>
      </c>
      <c r="P447" s="121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6"/>
      <c r="R447" s="786"/>
      <c r="S447" s="786"/>
      <c r="T447" s="787"/>
      <c r="U447" s="34"/>
      <c r="V447" s="34"/>
      <c r="W447" s="35" t="s">
        <v>69</v>
      </c>
      <c r="X447" s="781">
        <v>0</v>
      </c>
      <c r="Y447" s="782">
        <f t="shared" ref="Y447:Y454" si="86">IFERROR(IF(X447="",0,CEILING((X447/$H447),1)*$H447),"")</f>
        <v>0</v>
      </c>
      <c r="Z447" s="36" t="str">
        <f t="shared" ref="Z447:Z453" si="87">IFERROR(IF(Y447=0,"",ROUNDUP(Y447/H447,0)*0.02175),"")</f>
        <v/>
      </c>
      <c r="AA447" s="56"/>
      <c r="AB447" s="57"/>
      <c r="AC447" s="523" t="s">
        <v>718</v>
      </c>
      <c r="AG447" s="64"/>
      <c r="AJ447" s="68"/>
      <c r="AK447" s="68">
        <v>0</v>
      </c>
      <c r="BB447" s="524" t="s">
        <v>1</v>
      </c>
      <c r="BM447" s="64">
        <f t="shared" ref="BM447:BM454" si="88">IFERROR(X447*I447/H447,"0")</f>
        <v>0</v>
      </c>
      <c r="BN447" s="64">
        <f t="shared" ref="BN447:BN454" si="89">IFERROR(Y447*I447/H447,"0")</f>
        <v>0</v>
      </c>
      <c r="BO447" s="64">
        <f t="shared" ref="BO447:BO454" si="90">IFERROR(1/J447*(X447/H447),"0")</f>
        <v>0</v>
      </c>
      <c r="BP447" s="64">
        <f t="shared" ref="BP447:BP454" si="91">IFERROR(1/J447*(Y447/H447),"0")</f>
        <v>0</v>
      </c>
    </row>
    <row r="448" spans="1:68" ht="27" customHeight="1" x14ac:dyDescent="0.25">
      <c r="A448" s="54" t="s">
        <v>716</v>
      </c>
      <c r="B448" s="54" t="s">
        <v>719</v>
      </c>
      <c r="C448" s="31">
        <v>4301011483</v>
      </c>
      <c r="D448" s="788">
        <v>4680115881907</v>
      </c>
      <c r="E448" s="789"/>
      <c r="F448" s="780">
        <v>1.8</v>
      </c>
      <c r="G448" s="32">
        <v>6</v>
      </c>
      <c r="H448" s="780">
        <v>10.8</v>
      </c>
      <c r="I448" s="780">
        <v>11.28</v>
      </c>
      <c r="J448" s="32">
        <v>56</v>
      </c>
      <c r="K448" s="32" t="s">
        <v>121</v>
      </c>
      <c r="L448" s="32"/>
      <c r="M448" s="33" t="s">
        <v>68</v>
      </c>
      <c r="N448" s="33"/>
      <c r="O448" s="32">
        <v>60</v>
      </c>
      <c r="P448" s="10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6"/>
      <c r="R448" s="786"/>
      <c r="S448" s="786"/>
      <c r="T448" s="787"/>
      <c r="U448" s="34"/>
      <c r="V448" s="34"/>
      <c r="W448" s="35" t="s">
        <v>69</v>
      </c>
      <c r="X448" s="781">
        <v>0</v>
      </c>
      <c r="Y448" s="782">
        <f t="shared" si="86"/>
        <v>0</v>
      </c>
      <c r="Z448" s="36" t="str">
        <f t="shared" si="87"/>
        <v/>
      </c>
      <c r="AA448" s="56"/>
      <c r="AB448" s="57"/>
      <c r="AC448" s="525" t="s">
        <v>720</v>
      </c>
      <c r="AG448" s="64"/>
      <c r="AJ448" s="68"/>
      <c r="AK448" s="68">
        <v>0</v>
      </c>
      <c r="BB448" s="526" t="s">
        <v>1</v>
      </c>
      <c r="BM448" s="64">
        <f t="shared" si="88"/>
        <v>0</v>
      </c>
      <c r="BN448" s="64">
        <f t="shared" si="89"/>
        <v>0</v>
      </c>
      <c r="BO448" s="64">
        <f t="shared" si="90"/>
        <v>0</v>
      </c>
      <c r="BP448" s="64">
        <f t="shared" si="91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4301011872</v>
      </c>
      <c r="D449" s="788">
        <v>4680115883925</v>
      </c>
      <c r="E449" s="789"/>
      <c r="F449" s="780">
        <v>2.5</v>
      </c>
      <c r="G449" s="32">
        <v>6</v>
      </c>
      <c r="H449" s="780">
        <v>15</v>
      </c>
      <c r="I449" s="780">
        <v>15.48</v>
      </c>
      <c r="J449" s="32">
        <v>48</v>
      </c>
      <c r="K449" s="32" t="s">
        <v>121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6"/>
      <c r="R449" s="786"/>
      <c r="S449" s="786"/>
      <c r="T449" s="787"/>
      <c r="U449" s="34"/>
      <c r="V449" s="34"/>
      <c r="W449" s="35" t="s">
        <v>69</v>
      </c>
      <c r="X449" s="781">
        <v>0</v>
      </c>
      <c r="Y449" s="782">
        <f t="shared" si="86"/>
        <v>0</v>
      </c>
      <c r="Z449" s="36" t="str">
        <f t="shared" si="87"/>
        <v/>
      </c>
      <c r="AA449" s="56"/>
      <c r="AB449" s="57"/>
      <c r="AC449" s="527" t="s">
        <v>718</v>
      </c>
      <c r="AG449" s="64"/>
      <c r="AJ449" s="68"/>
      <c r="AK449" s="68">
        <v>0</v>
      </c>
      <c r="BB449" s="528" t="s">
        <v>1</v>
      </c>
      <c r="BM449" s="64">
        <f t="shared" si="88"/>
        <v>0</v>
      </c>
      <c r="BN449" s="64">
        <f t="shared" si="89"/>
        <v>0</v>
      </c>
      <c r="BO449" s="64">
        <f t="shared" si="90"/>
        <v>0</v>
      </c>
      <c r="BP449" s="64">
        <f t="shared" si="91"/>
        <v>0</v>
      </c>
    </row>
    <row r="450" spans="1:68" ht="27" customHeight="1" x14ac:dyDescent="0.25">
      <c r="A450" s="54" t="s">
        <v>721</v>
      </c>
      <c r="B450" s="54" t="s">
        <v>723</v>
      </c>
      <c r="C450" s="31">
        <v>4301011655</v>
      </c>
      <c r="D450" s="788">
        <v>4680115883925</v>
      </c>
      <c r="E450" s="789"/>
      <c r="F450" s="780">
        <v>2.5</v>
      </c>
      <c r="G450" s="32">
        <v>6</v>
      </c>
      <c r="H450" s="780">
        <v>15</v>
      </c>
      <c r="I450" s="780">
        <v>15.48</v>
      </c>
      <c r="J450" s="32">
        <v>48</v>
      </c>
      <c r="K450" s="32" t="s">
        <v>121</v>
      </c>
      <c r="L450" s="32"/>
      <c r="M450" s="33" t="s">
        <v>68</v>
      </c>
      <c r="N450" s="33"/>
      <c r="O450" s="32">
        <v>60</v>
      </c>
      <c r="P450" s="97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6"/>
      <c r="R450" s="786"/>
      <c r="S450" s="786"/>
      <c r="T450" s="787"/>
      <c r="U450" s="34"/>
      <c r="V450" s="34"/>
      <c r="W450" s="35" t="s">
        <v>69</v>
      </c>
      <c r="X450" s="781">
        <v>0</v>
      </c>
      <c r="Y450" s="782">
        <f t="shared" si="86"/>
        <v>0</v>
      </c>
      <c r="Z450" s="36" t="str">
        <f t="shared" si="87"/>
        <v/>
      </c>
      <c r="AA450" s="56"/>
      <c r="AB450" s="57"/>
      <c r="AC450" s="529" t="s">
        <v>720</v>
      </c>
      <c r="AG450" s="64"/>
      <c r="AJ450" s="68"/>
      <c r="AK450" s="68">
        <v>0</v>
      </c>
      <c r="BB450" s="530" t="s">
        <v>1</v>
      </c>
      <c r="BM450" s="64">
        <f t="shared" si="88"/>
        <v>0</v>
      </c>
      <c r="BN450" s="64">
        <f t="shared" si="89"/>
        <v>0</v>
      </c>
      <c r="BO450" s="64">
        <f t="shared" si="90"/>
        <v>0</v>
      </c>
      <c r="BP450" s="64">
        <f t="shared" si="91"/>
        <v>0</v>
      </c>
    </row>
    <row r="451" spans="1:68" ht="37.5" customHeight="1" x14ac:dyDescent="0.25">
      <c r="A451" s="54" t="s">
        <v>724</v>
      </c>
      <c r="B451" s="54" t="s">
        <v>725</v>
      </c>
      <c r="C451" s="31">
        <v>4301011312</v>
      </c>
      <c r="D451" s="788">
        <v>4607091384192</v>
      </c>
      <c r="E451" s="789"/>
      <c r="F451" s="780">
        <v>1.8</v>
      </c>
      <c r="G451" s="32">
        <v>6</v>
      </c>
      <c r="H451" s="780">
        <v>10.8</v>
      </c>
      <c r="I451" s="780">
        <v>11.28</v>
      </c>
      <c r="J451" s="32">
        <v>56</v>
      </c>
      <c r="K451" s="32" t="s">
        <v>121</v>
      </c>
      <c r="L451" s="32"/>
      <c r="M451" s="33" t="s">
        <v>122</v>
      </c>
      <c r="N451" s="33"/>
      <c r="O451" s="32">
        <v>60</v>
      </c>
      <c r="P451" s="10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6"/>
      <c r="R451" s="786"/>
      <c r="S451" s="786"/>
      <c r="T451" s="787"/>
      <c r="U451" s="34"/>
      <c r="V451" s="34"/>
      <c r="W451" s="35" t="s">
        <v>69</v>
      </c>
      <c r="X451" s="781">
        <v>0</v>
      </c>
      <c r="Y451" s="782">
        <f t="shared" si="86"/>
        <v>0</v>
      </c>
      <c r="Z451" s="36" t="str">
        <f t="shared" si="87"/>
        <v/>
      </c>
      <c r="AA451" s="56"/>
      <c r="AB451" s="57"/>
      <c r="AC451" s="531" t="s">
        <v>726</v>
      </c>
      <c r="AG451" s="64"/>
      <c r="AJ451" s="68"/>
      <c r="AK451" s="68">
        <v>0</v>
      </c>
      <c r="BB451" s="532" t="s">
        <v>1</v>
      </c>
      <c r="BM451" s="64">
        <f t="shared" si="88"/>
        <v>0</v>
      </c>
      <c r="BN451" s="64">
        <f t="shared" si="89"/>
        <v>0</v>
      </c>
      <c r="BO451" s="64">
        <f t="shared" si="90"/>
        <v>0</v>
      </c>
      <c r="BP451" s="64">
        <f t="shared" si="91"/>
        <v>0</v>
      </c>
    </row>
    <row r="452" spans="1:68" ht="37.5" customHeight="1" x14ac:dyDescent="0.25">
      <c r="A452" s="54" t="s">
        <v>727</v>
      </c>
      <c r="B452" s="54" t="s">
        <v>728</v>
      </c>
      <c r="C452" s="31">
        <v>4301011874</v>
      </c>
      <c r="D452" s="788">
        <v>4680115884892</v>
      </c>
      <c r="E452" s="789"/>
      <c r="F452" s="780">
        <v>1.8</v>
      </c>
      <c r="G452" s="32">
        <v>6</v>
      </c>
      <c r="H452" s="780">
        <v>10.8</v>
      </c>
      <c r="I452" s="780">
        <v>11.28</v>
      </c>
      <c r="J452" s="32">
        <v>56</v>
      </c>
      <c r="K452" s="32" t="s">
        <v>121</v>
      </c>
      <c r="L452" s="32"/>
      <c r="M452" s="33" t="s">
        <v>68</v>
      </c>
      <c r="N452" s="33"/>
      <c r="O452" s="32">
        <v>60</v>
      </c>
      <c r="P452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6"/>
      <c r="R452" s="786"/>
      <c r="S452" s="786"/>
      <c r="T452" s="787"/>
      <c r="U452" s="34"/>
      <c r="V452" s="34"/>
      <c r="W452" s="35" t="s">
        <v>69</v>
      </c>
      <c r="X452" s="781">
        <v>0</v>
      </c>
      <c r="Y452" s="782">
        <f t="shared" si="86"/>
        <v>0</v>
      </c>
      <c r="Z452" s="36" t="str">
        <f t="shared" si="87"/>
        <v/>
      </c>
      <c r="AA452" s="56"/>
      <c r="AB452" s="57"/>
      <c r="AC452" s="533" t="s">
        <v>729</v>
      </c>
      <c r="AG452" s="64"/>
      <c r="AJ452" s="68"/>
      <c r="AK452" s="68">
        <v>0</v>
      </c>
      <c r="BB452" s="534" t="s">
        <v>1</v>
      </c>
      <c r="BM452" s="64">
        <f t="shared" si="88"/>
        <v>0</v>
      </c>
      <c r="BN452" s="64">
        <f t="shared" si="89"/>
        <v>0</v>
      </c>
      <c r="BO452" s="64">
        <f t="shared" si="90"/>
        <v>0</v>
      </c>
      <c r="BP452" s="64">
        <f t="shared" si="91"/>
        <v>0</v>
      </c>
    </row>
    <row r="453" spans="1:68" ht="27" customHeight="1" x14ac:dyDescent="0.25">
      <c r="A453" s="54" t="s">
        <v>730</v>
      </c>
      <c r="B453" s="54" t="s">
        <v>731</v>
      </c>
      <c r="C453" s="31">
        <v>4301011875</v>
      </c>
      <c r="D453" s="788">
        <v>4680115884885</v>
      </c>
      <c r="E453" s="789"/>
      <c r="F453" s="780">
        <v>0.8</v>
      </c>
      <c r="G453" s="32">
        <v>15</v>
      </c>
      <c r="H453" s="780">
        <v>12</v>
      </c>
      <c r="I453" s="780">
        <v>12.48</v>
      </c>
      <c r="J453" s="32">
        <v>56</v>
      </c>
      <c r="K453" s="32" t="s">
        <v>121</v>
      </c>
      <c r="L453" s="32"/>
      <c r="M453" s="33" t="s">
        <v>68</v>
      </c>
      <c r="N453" s="33"/>
      <c r="O453" s="32">
        <v>60</v>
      </c>
      <c r="P453" s="87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6"/>
      <c r="R453" s="786"/>
      <c r="S453" s="786"/>
      <c r="T453" s="787"/>
      <c r="U453" s="34"/>
      <c r="V453" s="34"/>
      <c r="W453" s="35" t="s">
        <v>69</v>
      </c>
      <c r="X453" s="781">
        <v>50</v>
      </c>
      <c r="Y453" s="782">
        <f t="shared" si="86"/>
        <v>60</v>
      </c>
      <c r="Z453" s="36">
        <f t="shared" si="87"/>
        <v>0.10874999999999999</v>
      </c>
      <c r="AA453" s="56"/>
      <c r="AB453" s="57"/>
      <c r="AC453" s="535" t="s">
        <v>729</v>
      </c>
      <c r="AG453" s="64"/>
      <c r="AJ453" s="68"/>
      <c r="AK453" s="68">
        <v>0</v>
      </c>
      <c r="BB453" s="536" t="s">
        <v>1</v>
      </c>
      <c r="BM453" s="64">
        <f t="shared" si="88"/>
        <v>52</v>
      </c>
      <c r="BN453" s="64">
        <f t="shared" si="89"/>
        <v>62.400000000000006</v>
      </c>
      <c r="BO453" s="64">
        <f t="shared" si="90"/>
        <v>7.4404761904761904E-2</v>
      </c>
      <c r="BP453" s="64">
        <f t="shared" si="91"/>
        <v>8.9285714285714274E-2</v>
      </c>
    </row>
    <row r="454" spans="1:68" ht="37.5" customHeight="1" x14ac:dyDescent="0.25">
      <c r="A454" s="54" t="s">
        <v>732</v>
      </c>
      <c r="B454" s="54" t="s">
        <v>733</v>
      </c>
      <c r="C454" s="31">
        <v>4301011871</v>
      </c>
      <c r="D454" s="788">
        <v>4680115884908</v>
      </c>
      <c r="E454" s="789"/>
      <c r="F454" s="780">
        <v>0.4</v>
      </c>
      <c r="G454" s="32">
        <v>10</v>
      </c>
      <c r="H454" s="780">
        <v>4</v>
      </c>
      <c r="I454" s="780">
        <v>4.21</v>
      </c>
      <c r="J454" s="32">
        <v>132</v>
      </c>
      <c r="K454" s="32" t="s">
        <v>76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6"/>
      <c r="R454" s="786"/>
      <c r="S454" s="786"/>
      <c r="T454" s="787"/>
      <c r="U454" s="34"/>
      <c r="V454" s="34"/>
      <c r="W454" s="35" t="s">
        <v>69</v>
      </c>
      <c r="X454" s="781">
        <v>0</v>
      </c>
      <c r="Y454" s="782">
        <f t="shared" si="86"/>
        <v>0</v>
      </c>
      <c r="Z454" s="36" t="str">
        <f>IFERROR(IF(Y454=0,"",ROUNDUP(Y454/H454,0)*0.00902),"")</f>
        <v/>
      </c>
      <c r="AA454" s="56"/>
      <c r="AB454" s="57"/>
      <c r="AC454" s="537" t="s">
        <v>729</v>
      </c>
      <c r="AG454" s="64"/>
      <c r="AJ454" s="68"/>
      <c r="AK454" s="68">
        <v>0</v>
      </c>
      <c r="BB454" s="538" t="s">
        <v>1</v>
      </c>
      <c r="BM454" s="64">
        <f t="shared" si="88"/>
        <v>0</v>
      </c>
      <c r="BN454" s="64">
        <f t="shared" si="89"/>
        <v>0</v>
      </c>
      <c r="BO454" s="64">
        <f t="shared" si="90"/>
        <v>0</v>
      </c>
      <c r="BP454" s="64">
        <f t="shared" si="91"/>
        <v>0</v>
      </c>
    </row>
    <row r="455" spans="1:68" x14ac:dyDescent="0.2">
      <c r="A455" s="808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09"/>
      <c r="P455" s="799" t="s">
        <v>71</v>
      </c>
      <c r="Q455" s="800"/>
      <c r="R455" s="800"/>
      <c r="S455" s="800"/>
      <c r="T455" s="800"/>
      <c r="U455" s="800"/>
      <c r="V455" s="801"/>
      <c r="W455" s="37" t="s">
        <v>72</v>
      </c>
      <c r="X455" s="783">
        <f>IFERROR(X447/H447,"0")+IFERROR(X448/H448,"0")+IFERROR(X449/H449,"0")+IFERROR(X450/H450,"0")+IFERROR(X451/H451,"0")+IFERROR(X452/H452,"0")+IFERROR(X453/H453,"0")+IFERROR(X454/H454,"0")</f>
        <v>4.166666666666667</v>
      </c>
      <c r="Y455" s="783">
        <f>IFERROR(Y447/H447,"0")+IFERROR(Y448/H448,"0")+IFERROR(Y449/H449,"0")+IFERROR(Y450/H450,"0")+IFERROR(Y451/H451,"0")+IFERROR(Y452/H452,"0")+IFERROR(Y453/H453,"0")+IFERROR(Y454/H454,"0")</f>
        <v>5</v>
      </c>
      <c r="Z455" s="78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0.10874999999999999</v>
      </c>
      <c r="AA455" s="784"/>
      <c r="AB455" s="784"/>
      <c r="AC455" s="784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09"/>
      <c r="P456" s="799" t="s">
        <v>71</v>
      </c>
      <c r="Q456" s="800"/>
      <c r="R456" s="800"/>
      <c r="S456" s="800"/>
      <c r="T456" s="800"/>
      <c r="U456" s="800"/>
      <c r="V456" s="801"/>
      <c r="W456" s="37" t="s">
        <v>69</v>
      </c>
      <c r="X456" s="783">
        <f>IFERROR(SUM(X447:X454),"0")</f>
        <v>50</v>
      </c>
      <c r="Y456" s="783">
        <f>IFERROR(SUM(Y447:Y454),"0")</f>
        <v>60</v>
      </c>
      <c r="Z456" s="37"/>
      <c r="AA456" s="784"/>
      <c r="AB456" s="784"/>
      <c r="AC456" s="784"/>
    </row>
    <row r="457" spans="1:68" ht="14.25" customHeight="1" x14ac:dyDescent="0.25">
      <c r="A457" s="796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7"/>
      <c r="AB457" s="777"/>
      <c r="AC457" s="777"/>
    </row>
    <row r="458" spans="1:68" ht="27" customHeight="1" x14ac:dyDescent="0.25">
      <c r="A458" s="54" t="s">
        <v>734</v>
      </c>
      <c r="B458" s="54" t="s">
        <v>735</v>
      </c>
      <c r="C458" s="31">
        <v>4301031303</v>
      </c>
      <c r="D458" s="788">
        <v>4607091384802</v>
      </c>
      <c r="E458" s="789"/>
      <c r="F458" s="780">
        <v>0.73</v>
      </c>
      <c r="G458" s="32">
        <v>6</v>
      </c>
      <c r="H458" s="780">
        <v>4.38</v>
      </c>
      <c r="I458" s="780">
        <v>4.6399999999999997</v>
      </c>
      <c r="J458" s="32">
        <v>156</v>
      </c>
      <c r="K458" s="32" t="s">
        <v>76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6"/>
      <c r="R458" s="786"/>
      <c r="S458" s="786"/>
      <c r="T458" s="787"/>
      <c r="U458" s="34"/>
      <c r="V458" s="34"/>
      <c r="W458" s="35" t="s">
        <v>69</v>
      </c>
      <c r="X458" s="781">
        <v>0</v>
      </c>
      <c r="Y458" s="782">
        <f>IFERROR(IF(X458="",0,CEILING((X458/$H458),1)*$H458),"")</f>
        <v>0</v>
      </c>
      <c r="Z458" s="36" t="str">
        <f>IFERROR(IF(Y458=0,"",ROUNDUP(Y458/H458,0)*0.00753),"")</f>
        <v/>
      </c>
      <c r="AA458" s="56"/>
      <c r="AB458" s="57"/>
      <c r="AC458" s="539" t="s">
        <v>736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737</v>
      </c>
      <c r="B459" s="54" t="s">
        <v>738</v>
      </c>
      <c r="C459" s="31">
        <v>4301031304</v>
      </c>
      <c r="D459" s="788">
        <v>4607091384826</v>
      </c>
      <c r="E459" s="789"/>
      <c r="F459" s="780">
        <v>0.35</v>
      </c>
      <c r="G459" s="32">
        <v>8</v>
      </c>
      <c r="H459" s="780">
        <v>2.8</v>
      </c>
      <c r="I459" s="780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6"/>
      <c r="R459" s="786"/>
      <c r="S459" s="786"/>
      <c r="T459" s="787"/>
      <c r="U459" s="34"/>
      <c r="V459" s="34"/>
      <c r="W459" s="35" t="s">
        <v>69</v>
      </c>
      <c r="X459" s="781">
        <v>0</v>
      </c>
      <c r="Y459" s="782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41" t="s">
        <v>736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08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09"/>
      <c r="P460" s="799" t="s">
        <v>71</v>
      </c>
      <c r="Q460" s="800"/>
      <c r="R460" s="800"/>
      <c r="S460" s="800"/>
      <c r="T460" s="800"/>
      <c r="U460" s="800"/>
      <c r="V460" s="801"/>
      <c r="W460" s="37" t="s">
        <v>72</v>
      </c>
      <c r="X460" s="783">
        <f>IFERROR(X458/H458,"0")+IFERROR(X459/H459,"0")</f>
        <v>0</v>
      </c>
      <c r="Y460" s="783">
        <f>IFERROR(Y458/H458,"0")+IFERROR(Y459/H459,"0")</f>
        <v>0</v>
      </c>
      <c r="Z460" s="783">
        <f>IFERROR(IF(Z458="",0,Z458),"0")+IFERROR(IF(Z459="",0,Z459),"0")</f>
        <v>0</v>
      </c>
      <c r="AA460" s="784"/>
      <c r="AB460" s="784"/>
      <c r="AC460" s="784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09"/>
      <c r="P461" s="799" t="s">
        <v>71</v>
      </c>
      <c r="Q461" s="800"/>
      <c r="R461" s="800"/>
      <c r="S461" s="800"/>
      <c r="T461" s="800"/>
      <c r="U461" s="800"/>
      <c r="V461" s="801"/>
      <c r="W461" s="37" t="s">
        <v>69</v>
      </c>
      <c r="X461" s="783">
        <f>IFERROR(SUM(X458:X459),"0")</f>
        <v>0</v>
      </c>
      <c r="Y461" s="783">
        <f>IFERROR(SUM(Y458:Y459),"0")</f>
        <v>0</v>
      </c>
      <c r="Z461" s="37"/>
      <c r="AA461" s="784"/>
      <c r="AB461" s="784"/>
      <c r="AC461" s="784"/>
    </row>
    <row r="462" spans="1:68" ht="14.25" customHeight="1" x14ac:dyDescent="0.25">
      <c r="A462" s="796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7"/>
      <c r="AB462" s="777"/>
      <c r="AC462" s="777"/>
    </row>
    <row r="463" spans="1:68" ht="27" customHeight="1" x14ac:dyDescent="0.25">
      <c r="A463" s="54" t="s">
        <v>739</v>
      </c>
      <c r="B463" s="54" t="s">
        <v>740</v>
      </c>
      <c r="C463" s="31">
        <v>4301051899</v>
      </c>
      <c r="D463" s="788">
        <v>4607091384246</v>
      </c>
      <c r="E463" s="789"/>
      <c r="F463" s="780">
        <v>1.5</v>
      </c>
      <c r="G463" s="32">
        <v>6</v>
      </c>
      <c r="H463" s="780">
        <v>9</v>
      </c>
      <c r="I463" s="780">
        <v>9.5640000000000001</v>
      </c>
      <c r="J463" s="32">
        <v>56</v>
      </c>
      <c r="K463" s="32" t="s">
        <v>121</v>
      </c>
      <c r="L463" s="32"/>
      <c r="M463" s="33" t="s">
        <v>77</v>
      </c>
      <c r="N463" s="33"/>
      <c r="O463" s="32">
        <v>40</v>
      </c>
      <c r="P463" s="1137" t="s">
        <v>741</v>
      </c>
      <c r="Q463" s="786"/>
      <c r="R463" s="786"/>
      <c r="S463" s="786"/>
      <c r="T463" s="787"/>
      <c r="U463" s="34"/>
      <c r="V463" s="34"/>
      <c r="W463" s="35" t="s">
        <v>69</v>
      </c>
      <c r="X463" s="781">
        <v>0</v>
      </c>
      <c r="Y463" s="782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742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743</v>
      </c>
      <c r="B464" s="54" t="s">
        <v>744</v>
      </c>
      <c r="C464" s="31">
        <v>4301051901</v>
      </c>
      <c r="D464" s="788">
        <v>4680115881976</v>
      </c>
      <c r="E464" s="789"/>
      <c r="F464" s="780">
        <v>1.5</v>
      </c>
      <c r="G464" s="32">
        <v>6</v>
      </c>
      <c r="H464" s="780">
        <v>9</v>
      </c>
      <c r="I464" s="780">
        <v>9.48</v>
      </c>
      <c r="J464" s="32">
        <v>56</v>
      </c>
      <c r="K464" s="32" t="s">
        <v>121</v>
      </c>
      <c r="L464" s="32"/>
      <c r="M464" s="33" t="s">
        <v>77</v>
      </c>
      <c r="N464" s="33"/>
      <c r="O464" s="32">
        <v>40</v>
      </c>
      <c r="P464" s="889" t="s">
        <v>745</v>
      </c>
      <c r="Q464" s="786"/>
      <c r="R464" s="786"/>
      <c r="S464" s="786"/>
      <c r="T464" s="787"/>
      <c r="U464" s="34"/>
      <c r="V464" s="34"/>
      <c r="W464" s="35" t="s">
        <v>69</v>
      </c>
      <c r="X464" s="781">
        <v>0</v>
      </c>
      <c r="Y464" s="782">
        <f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45" t="s">
        <v>746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747</v>
      </c>
      <c r="B465" s="54" t="s">
        <v>748</v>
      </c>
      <c r="C465" s="31">
        <v>4301051297</v>
      </c>
      <c r="D465" s="788">
        <v>4607091384253</v>
      </c>
      <c r="E465" s="789"/>
      <c r="F465" s="780">
        <v>0.4</v>
      </c>
      <c r="G465" s="32">
        <v>6</v>
      </c>
      <c r="H465" s="780">
        <v>2.4</v>
      </c>
      <c r="I465" s="780">
        <v>2.6840000000000002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40</v>
      </c>
      <c r="P465" s="114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6"/>
      <c r="R465" s="786"/>
      <c r="S465" s="786"/>
      <c r="T465" s="787"/>
      <c r="U465" s="34"/>
      <c r="V465" s="34"/>
      <c r="W465" s="35" t="s">
        <v>69</v>
      </c>
      <c r="X465" s="781">
        <v>0</v>
      </c>
      <c r="Y465" s="78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47" t="s">
        <v>749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747</v>
      </c>
      <c r="B466" s="54" t="s">
        <v>750</v>
      </c>
      <c r="C466" s="31">
        <v>4301051634</v>
      </c>
      <c r="D466" s="788">
        <v>4607091384253</v>
      </c>
      <c r="E466" s="789"/>
      <c r="F466" s="780">
        <v>0.4</v>
      </c>
      <c r="G466" s="32">
        <v>6</v>
      </c>
      <c r="H466" s="780">
        <v>2.4</v>
      </c>
      <c r="I466" s="780">
        <v>2.6840000000000002</v>
      </c>
      <c r="J466" s="32">
        <v>156</v>
      </c>
      <c r="K466" s="32" t="s">
        <v>76</v>
      </c>
      <c r="L466" s="32"/>
      <c r="M466" s="33" t="s">
        <v>68</v>
      </c>
      <c r="N466" s="33"/>
      <c r="O466" s="32">
        <v>40</v>
      </c>
      <c r="P466" s="8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6"/>
      <c r="R466" s="786"/>
      <c r="S466" s="786"/>
      <c r="T466" s="787"/>
      <c r="U466" s="34"/>
      <c r="V466" s="34"/>
      <c r="W466" s="35" t="s">
        <v>69</v>
      </c>
      <c r="X466" s="781">
        <v>0</v>
      </c>
      <c r="Y466" s="782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549" t="s">
        <v>751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752</v>
      </c>
      <c r="B467" s="54" t="s">
        <v>753</v>
      </c>
      <c r="C467" s="31">
        <v>4301051444</v>
      </c>
      <c r="D467" s="788">
        <v>4680115881969</v>
      </c>
      <c r="E467" s="789"/>
      <c r="F467" s="780">
        <v>0.4</v>
      </c>
      <c r="G467" s="32">
        <v>6</v>
      </c>
      <c r="H467" s="780">
        <v>2.4</v>
      </c>
      <c r="I467" s="780">
        <v>2.6</v>
      </c>
      <c r="J467" s="32">
        <v>156</v>
      </c>
      <c r="K467" s="32" t="s">
        <v>76</v>
      </c>
      <c r="L467" s="32"/>
      <c r="M467" s="33" t="s">
        <v>68</v>
      </c>
      <c r="N467" s="33"/>
      <c r="O467" s="32">
        <v>40</v>
      </c>
      <c r="P467" s="9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6"/>
      <c r="R467" s="786"/>
      <c r="S467" s="786"/>
      <c r="T467" s="787"/>
      <c r="U467" s="34"/>
      <c r="V467" s="34"/>
      <c r="W467" s="35" t="s">
        <v>69</v>
      </c>
      <c r="X467" s="781">
        <v>0</v>
      </c>
      <c r="Y467" s="782">
        <f>IFERROR(IF(X467="",0,CEILING((X467/$H467),1)*$H467),"")</f>
        <v>0</v>
      </c>
      <c r="Z467" s="36" t="str">
        <f>IFERROR(IF(Y467=0,"",ROUNDUP(Y467/H467,0)*0.00753),"")</f>
        <v/>
      </c>
      <c r="AA467" s="56"/>
      <c r="AB467" s="57"/>
      <c r="AC467" s="551" t="s">
        <v>754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08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09"/>
      <c r="P468" s="799" t="s">
        <v>71</v>
      </c>
      <c r="Q468" s="800"/>
      <c r="R468" s="800"/>
      <c r="S468" s="800"/>
      <c r="T468" s="800"/>
      <c r="U468" s="800"/>
      <c r="V468" s="801"/>
      <c r="W468" s="37" t="s">
        <v>72</v>
      </c>
      <c r="X468" s="783">
        <f>IFERROR(X463/H463,"0")+IFERROR(X464/H464,"0")+IFERROR(X465/H465,"0")+IFERROR(X466/H466,"0")+IFERROR(X467/H467,"0")</f>
        <v>0</v>
      </c>
      <c r="Y468" s="783">
        <f>IFERROR(Y463/H463,"0")+IFERROR(Y464/H464,"0")+IFERROR(Y465/H465,"0")+IFERROR(Y466/H466,"0")+IFERROR(Y467/H467,"0")</f>
        <v>0</v>
      </c>
      <c r="Z468" s="783">
        <f>IFERROR(IF(Z463="",0,Z463),"0")+IFERROR(IF(Z464="",0,Z464),"0")+IFERROR(IF(Z465="",0,Z465),"0")+IFERROR(IF(Z466="",0,Z466),"0")+IFERROR(IF(Z467="",0,Z467),"0")</f>
        <v>0</v>
      </c>
      <c r="AA468" s="784"/>
      <c r="AB468" s="784"/>
      <c r="AC468" s="784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09"/>
      <c r="P469" s="799" t="s">
        <v>71</v>
      </c>
      <c r="Q469" s="800"/>
      <c r="R469" s="800"/>
      <c r="S469" s="800"/>
      <c r="T469" s="800"/>
      <c r="U469" s="800"/>
      <c r="V469" s="801"/>
      <c r="W469" s="37" t="s">
        <v>69</v>
      </c>
      <c r="X469" s="783">
        <f>IFERROR(SUM(X463:X467),"0")</f>
        <v>0</v>
      </c>
      <c r="Y469" s="783">
        <f>IFERROR(SUM(Y463:Y467),"0")</f>
        <v>0</v>
      </c>
      <c r="Z469" s="37"/>
      <c r="AA469" s="784"/>
      <c r="AB469" s="784"/>
      <c r="AC469" s="784"/>
    </row>
    <row r="470" spans="1:68" ht="14.25" customHeight="1" x14ac:dyDescent="0.25">
      <c r="A470" s="796" t="s">
        <v>215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7"/>
      <c r="AB470" s="777"/>
      <c r="AC470" s="777"/>
    </row>
    <row r="471" spans="1:68" ht="27" customHeight="1" x14ac:dyDescent="0.25">
      <c r="A471" s="54" t="s">
        <v>755</v>
      </c>
      <c r="B471" s="54" t="s">
        <v>756</v>
      </c>
      <c r="C471" s="31">
        <v>4301060441</v>
      </c>
      <c r="D471" s="788">
        <v>4607091389357</v>
      </c>
      <c r="E471" s="789"/>
      <c r="F471" s="780">
        <v>1.5</v>
      </c>
      <c r="G471" s="32">
        <v>6</v>
      </c>
      <c r="H471" s="780">
        <v>9</v>
      </c>
      <c r="I471" s="780">
        <v>9.48</v>
      </c>
      <c r="J471" s="32">
        <v>56</v>
      </c>
      <c r="K471" s="32" t="s">
        <v>121</v>
      </c>
      <c r="L471" s="32"/>
      <c r="M471" s="33" t="s">
        <v>77</v>
      </c>
      <c r="N471" s="33"/>
      <c r="O471" s="32">
        <v>40</v>
      </c>
      <c r="P471" s="878" t="s">
        <v>757</v>
      </c>
      <c r="Q471" s="786"/>
      <c r="R471" s="786"/>
      <c r="S471" s="786"/>
      <c r="T471" s="787"/>
      <c r="U471" s="34"/>
      <c r="V471" s="34"/>
      <c r="W471" s="35" t="s">
        <v>69</v>
      </c>
      <c r="X471" s="781">
        <v>0</v>
      </c>
      <c r="Y471" s="782">
        <f>IFERROR(IF(X471="",0,CEILING((X471/$H471),1)*$H471),"")</f>
        <v>0</v>
      </c>
      <c r="Z471" s="36" t="str">
        <f>IFERROR(IF(Y471=0,"",ROUNDUP(Y471/H471,0)*0.02175),"")</f>
        <v/>
      </c>
      <c r="AA471" s="56"/>
      <c r="AB471" s="57"/>
      <c r="AC471" s="553" t="s">
        <v>758</v>
      </c>
      <c r="AG471" s="64"/>
      <c r="AJ471" s="68"/>
      <c r="AK471" s="68">
        <v>0</v>
      </c>
      <c r="BB471" s="554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08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09"/>
      <c r="P472" s="799" t="s">
        <v>71</v>
      </c>
      <c r="Q472" s="800"/>
      <c r="R472" s="800"/>
      <c r="S472" s="800"/>
      <c r="T472" s="800"/>
      <c r="U472" s="800"/>
      <c r="V472" s="801"/>
      <c r="W472" s="37" t="s">
        <v>72</v>
      </c>
      <c r="X472" s="783">
        <f>IFERROR(X471/H471,"0")</f>
        <v>0</v>
      </c>
      <c r="Y472" s="783">
        <f>IFERROR(Y471/H471,"0")</f>
        <v>0</v>
      </c>
      <c r="Z472" s="783">
        <f>IFERROR(IF(Z471="",0,Z471),"0")</f>
        <v>0</v>
      </c>
      <c r="AA472" s="784"/>
      <c r="AB472" s="784"/>
      <c r="AC472" s="784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09"/>
      <c r="P473" s="799" t="s">
        <v>71</v>
      </c>
      <c r="Q473" s="800"/>
      <c r="R473" s="800"/>
      <c r="S473" s="800"/>
      <c r="T473" s="800"/>
      <c r="U473" s="800"/>
      <c r="V473" s="801"/>
      <c r="W473" s="37" t="s">
        <v>69</v>
      </c>
      <c r="X473" s="783">
        <f>IFERROR(SUM(X471:X471),"0")</f>
        <v>0</v>
      </c>
      <c r="Y473" s="783">
        <f>IFERROR(SUM(Y471:Y471),"0")</f>
        <v>0</v>
      </c>
      <c r="Z473" s="37"/>
      <c r="AA473" s="784"/>
      <c r="AB473" s="784"/>
      <c r="AC473" s="784"/>
    </row>
    <row r="474" spans="1:68" ht="27.75" customHeight="1" x14ac:dyDescent="0.2">
      <c r="A474" s="885" t="s">
        <v>759</v>
      </c>
      <c r="B474" s="886"/>
      <c r="C474" s="886"/>
      <c r="D474" s="886"/>
      <c r="E474" s="886"/>
      <c r="F474" s="886"/>
      <c r="G474" s="886"/>
      <c r="H474" s="886"/>
      <c r="I474" s="886"/>
      <c r="J474" s="886"/>
      <c r="K474" s="886"/>
      <c r="L474" s="886"/>
      <c r="M474" s="886"/>
      <c r="N474" s="886"/>
      <c r="O474" s="886"/>
      <c r="P474" s="886"/>
      <c r="Q474" s="886"/>
      <c r="R474" s="886"/>
      <c r="S474" s="886"/>
      <c r="T474" s="886"/>
      <c r="U474" s="886"/>
      <c r="V474" s="886"/>
      <c r="W474" s="886"/>
      <c r="X474" s="886"/>
      <c r="Y474" s="886"/>
      <c r="Z474" s="886"/>
      <c r="AA474" s="48"/>
      <c r="AB474" s="48"/>
      <c r="AC474" s="48"/>
    </row>
    <row r="475" spans="1:68" ht="16.5" customHeight="1" x14ac:dyDescent="0.25">
      <c r="A475" s="872" t="s">
        <v>760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6"/>
      <c r="AB475" s="776"/>
      <c r="AC475" s="776"/>
    </row>
    <row r="476" spans="1:68" ht="14.25" customHeight="1" x14ac:dyDescent="0.25">
      <c r="A476" s="796" t="s">
        <v>118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7"/>
      <c r="AB476" s="777"/>
      <c r="AC476" s="777"/>
    </row>
    <row r="477" spans="1:68" ht="27" customHeight="1" x14ac:dyDescent="0.25">
      <c r="A477" s="54" t="s">
        <v>761</v>
      </c>
      <c r="B477" s="54" t="s">
        <v>762</v>
      </c>
      <c r="C477" s="31">
        <v>4301011428</v>
      </c>
      <c r="D477" s="788">
        <v>4607091389708</v>
      </c>
      <c r="E477" s="789"/>
      <c r="F477" s="780">
        <v>0.45</v>
      </c>
      <c r="G477" s="32">
        <v>6</v>
      </c>
      <c r="H477" s="780">
        <v>2.7</v>
      </c>
      <c r="I477" s="780">
        <v>2.9</v>
      </c>
      <c r="J477" s="32">
        <v>156</v>
      </c>
      <c r="K477" s="32" t="s">
        <v>76</v>
      </c>
      <c r="L477" s="32"/>
      <c r="M477" s="33" t="s">
        <v>122</v>
      </c>
      <c r="N477" s="33"/>
      <c r="O477" s="32">
        <v>50</v>
      </c>
      <c r="P477" s="10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6"/>
      <c r="R477" s="786"/>
      <c r="S477" s="786"/>
      <c r="T477" s="787"/>
      <c r="U477" s="34"/>
      <c r="V477" s="34"/>
      <c r="W477" s="35" t="s">
        <v>69</v>
      </c>
      <c r="X477" s="781">
        <v>0</v>
      </c>
      <c r="Y477" s="78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763</v>
      </c>
      <c r="AG477" s="64"/>
      <c r="AJ477" s="68"/>
      <c r="AK477" s="68">
        <v>0</v>
      </c>
      <c r="BB477" s="55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08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09"/>
      <c r="P478" s="799" t="s">
        <v>71</v>
      </c>
      <c r="Q478" s="800"/>
      <c r="R478" s="800"/>
      <c r="S478" s="800"/>
      <c r="T478" s="800"/>
      <c r="U478" s="800"/>
      <c r="V478" s="801"/>
      <c r="W478" s="37" t="s">
        <v>72</v>
      </c>
      <c r="X478" s="783">
        <f>IFERROR(X477/H477,"0")</f>
        <v>0</v>
      </c>
      <c r="Y478" s="783">
        <f>IFERROR(Y477/H477,"0")</f>
        <v>0</v>
      </c>
      <c r="Z478" s="783">
        <f>IFERROR(IF(Z477="",0,Z477),"0")</f>
        <v>0</v>
      </c>
      <c r="AA478" s="784"/>
      <c r="AB478" s="784"/>
      <c r="AC478" s="784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09"/>
      <c r="P479" s="799" t="s">
        <v>71</v>
      </c>
      <c r="Q479" s="800"/>
      <c r="R479" s="800"/>
      <c r="S479" s="800"/>
      <c r="T479" s="800"/>
      <c r="U479" s="800"/>
      <c r="V479" s="801"/>
      <c r="W479" s="37" t="s">
        <v>69</v>
      </c>
      <c r="X479" s="783">
        <f>IFERROR(SUM(X477:X477),"0")</f>
        <v>0</v>
      </c>
      <c r="Y479" s="783">
        <f>IFERROR(SUM(Y477:Y477),"0")</f>
        <v>0</v>
      </c>
      <c r="Z479" s="37"/>
      <c r="AA479" s="784"/>
      <c r="AB479" s="784"/>
      <c r="AC479" s="784"/>
    </row>
    <row r="480" spans="1:68" ht="14.25" customHeight="1" x14ac:dyDescent="0.25">
      <c r="A480" s="796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7"/>
      <c r="AB480" s="777"/>
      <c r="AC480" s="777"/>
    </row>
    <row r="481" spans="1:68" ht="27" customHeight="1" x14ac:dyDescent="0.25">
      <c r="A481" s="54" t="s">
        <v>764</v>
      </c>
      <c r="B481" s="54" t="s">
        <v>765</v>
      </c>
      <c r="C481" s="31">
        <v>4301031322</v>
      </c>
      <c r="D481" s="788">
        <v>4607091389753</v>
      </c>
      <c r="E481" s="789"/>
      <c r="F481" s="780">
        <v>0.7</v>
      </c>
      <c r="G481" s="32">
        <v>6</v>
      </c>
      <c r="H481" s="780">
        <v>4.2</v>
      </c>
      <c r="I481" s="78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6"/>
      <c r="R481" s="786"/>
      <c r="S481" s="786"/>
      <c r="T481" s="787"/>
      <c r="U481" s="34"/>
      <c r="V481" s="34"/>
      <c r="W481" s="35" t="s">
        <v>69</v>
      </c>
      <c r="X481" s="781">
        <v>0</v>
      </c>
      <c r="Y481" s="782">
        <f t="shared" ref="Y481:Y504" si="92"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57" t="s">
        <v>766</v>
      </c>
      <c r="AG481" s="64"/>
      <c r="AJ481" s="68"/>
      <c r="AK481" s="68">
        <v>0</v>
      </c>
      <c r="BB481" s="558" t="s">
        <v>1</v>
      </c>
      <c r="BM481" s="64">
        <f t="shared" ref="BM481:BM504" si="93">IFERROR(X481*I481/H481,"0")</f>
        <v>0</v>
      </c>
      <c r="BN481" s="64">
        <f t="shared" ref="BN481:BN504" si="94">IFERROR(Y481*I481/H481,"0")</f>
        <v>0</v>
      </c>
      <c r="BO481" s="64">
        <f t="shared" ref="BO481:BO504" si="95">IFERROR(1/J481*(X481/H481),"0")</f>
        <v>0</v>
      </c>
      <c r="BP481" s="64">
        <f t="shared" ref="BP481:BP504" si="96">IFERROR(1/J481*(Y481/H481),"0")</f>
        <v>0</v>
      </c>
    </row>
    <row r="482" spans="1:68" ht="27" customHeight="1" x14ac:dyDescent="0.25">
      <c r="A482" s="54" t="s">
        <v>764</v>
      </c>
      <c r="B482" s="54" t="s">
        <v>767</v>
      </c>
      <c r="C482" s="31">
        <v>4301031355</v>
      </c>
      <c r="D482" s="788">
        <v>4607091389753</v>
      </c>
      <c r="E482" s="789"/>
      <c r="F482" s="780">
        <v>0.7</v>
      </c>
      <c r="G482" s="32">
        <v>6</v>
      </c>
      <c r="H482" s="780">
        <v>4.2</v>
      </c>
      <c r="I482" s="780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8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6"/>
      <c r="R482" s="786"/>
      <c r="S482" s="786"/>
      <c r="T482" s="787"/>
      <c r="U482" s="34"/>
      <c r="V482" s="34"/>
      <c r="W482" s="35" t="s">
        <v>69</v>
      </c>
      <c r="X482" s="781">
        <v>0</v>
      </c>
      <c r="Y482" s="782">
        <f t="shared" si="92"/>
        <v>0</v>
      </c>
      <c r="Z482" s="36" t="str">
        <f>IFERROR(IF(Y482=0,"",ROUNDUP(Y482/H482,0)*0.00753),"")</f>
        <v/>
      </c>
      <c r="AA482" s="56"/>
      <c r="AB482" s="57"/>
      <c r="AC482" s="559" t="s">
        <v>766</v>
      </c>
      <c r="AG482" s="64"/>
      <c r="AJ482" s="68"/>
      <c r="AK482" s="68">
        <v>0</v>
      </c>
      <c r="BB482" s="560" t="s">
        <v>1</v>
      </c>
      <c r="BM482" s="64">
        <f t="shared" si="93"/>
        <v>0</v>
      </c>
      <c r="BN482" s="64">
        <f t="shared" si="94"/>
        <v>0</v>
      </c>
      <c r="BO482" s="64">
        <f t="shared" si="95"/>
        <v>0</v>
      </c>
      <c r="BP482" s="64">
        <f t="shared" si="96"/>
        <v>0</v>
      </c>
    </row>
    <row r="483" spans="1:68" ht="27" customHeight="1" x14ac:dyDescent="0.25">
      <c r="A483" s="54" t="s">
        <v>764</v>
      </c>
      <c r="B483" s="54" t="s">
        <v>768</v>
      </c>
      <c r="C483" s="31">
        <v>4301031405</v>
      </c>
      <c r="D483" s="788">
        <v>4680115886100</v>
      </c>
      <c r="E483" s="789"/>
      <c r="F483" s="780">
        <v>0.9</v>
      </c>
      <c r="G483" s="32">
        <v>6</v>
      </c>
      <c r="H483" s="780">
        <v>5.4</v>
      </c>
      <c r="I483" s="780">
        <v>5.61</v>
      </c>
      <c r="J483" s="32">
        <v>132</v>
      </c>
      <c r="K483" s="32" t="s">
        <v>76</v>
      </c>
      <c r="L483" s="32"/>
      <c r="M483" s="33" t="s">
        <v>68</v>
      </c>
      <c r="N483" s="33"/>
      <c r="O483" s="32">
        <v>50</v>
      </c>
      <c r="P483" s="1129" t="s">
        <v>769</v>
      </c>
      <c r="Q483" s="786"/>
      <c r="R483" s="786"/>
      <c r="S483" s="786"/>
      <c r="T483" s="787"/>
      <c r="U483" s="34"/>
      <c r="V483" s="34"/>
      <c r="W483" s="35" t="s">
        <v>69</v>
      </c>
      <c r="X483" s="781">
        <v>0</v>
      </c>
      <c r="Y483" s="782">
        <f t="shared" si="92"/>
        <v>0</v>
      </c>
      <c r="Z483" s="36" t="str">
        <f>IFERROR(IF(Y483=0,"",ROUNDUP(Y483/H483,0)*0.00902),"")</f>
        <v/>
      </c>
      <c r="AA483" s="56"/>
      <c r="AB483" s="57"/>
      <c r="AC483" s="561" t="s">
        <v>766</v>
      </c>
      <c r="AG483" s="64"/>
      <c r="AJ483" s="68"/>
      <c r="AK483" s="68">
        <v>0</v>
      </c>
      <c r="BB483" s="562" t="s">
        <v>1</v>
      </c>
      <c r="BM483" s="64">
        <f t="shared" si="93"/>
        <v>0</v>
      </c>
      <c r="BN483" s="64">
        <f t="shared" si="94"/>
        <v>0</v>
      </c>
      <c r="BO483" s="64">
        <f t="shared" si="95"/>
        <v>0</v>
      </c>
      <c r="BP483" s="64">
        <f t="shared" si="96"/>
        <v>0</v>
      </c>
    </row>
    <row r="484" spans="1:68" ht="27" customHeight="1" x14ac:dyDescent="0.25">
      <c r="A484" s="54" t="s">
        <v>770</v>
      </c>
      <c r="B484" s="54" t="s">
        <v>771</v>
      </c>
      <c r="C484" s="31">
        <v>4301031323</v>
      </c>
      <c r="D484" s="788">
        <v>4607091389760</v>
      </c>
      <c r="E484" s="789"/>
      <c r="F484" s="780">
        <v>0.7</v>
      </c>
      <c r="G484" s="32">
        <v>6</v>
      </c>
      <c r="H484" s="780">
        <v>4.2</v>
      </c>
      <c r="I484" s="780">
        <v>4.43</v>
      </c>
      <c r="J484" s="32">
        <v>156</v>
      </c>
      <c r="K484" s="32" t="s">
        <v>76</v>
      </c>
      <c r="L484" s="32"/>
      <c r="M484" s="33" t="s">
        <v>68</v>
      </c>
      <c r="N484" s="33"/>
      <c r="O484" s="32">
        <v>50</v>
      </c>
      <c r="P484" s="11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4" s="786"/>
      <c r="R484" s="786"/>
      <c r="S484" s="786"/>
      <c r="T484" s="787"/>
      <c r="U484" s="34"/>
      <c r="V484" s="34"/>
      <c r="W484" s="35" t="s">
        <v>69</v>
      </c>
      <c r="X484" s="781">
        <v>0</v>
      </c>
      <c r="Y484" s="782">
        <f t="shared" si="92"/>
        <v>0</v>
      </c>
      <c r="Z484" s="36" t="str">
        <f>IFERROR(IF(Y484=0,"",ROUNDUP(Y484/H484,0)*0.00753),"")</f>
        <v/>
      </c>
      <c r="AA484" s="56"/>
      <c r="AB484" s="57"/>
      <c r="AC484" s="563" t="s">
        <v>772</v>
      </c>
      <c r="AG484" s="64"/>
      <c r="AJ484" s="68"/>
      <c r="AK484" s="68">
        <v>0</v>
      </c>
      <c r="BB484" s="564" t="s">
        <v>1</v>
      </c>
      <c r="BM484" s="64">
        <f t="shared" si="93"/>
        <v>0</v>
      </c>
      <c r="BN484" s="64">
        <f t="shared" si="94"/>
        <v>0</v>
      </c>
      <c r="BO484" s="64">
        <f t="shared" si="95"/>
        <v>0</v>
      </c>
      <c r="BP484" s="64">
        <f t="shared" si="96"/>
        <v>0</v>
      </c>
    </row>
    <row r="485" spans="1:68" ht="27" customHeight="1" x14ac:dyDescent="0.25">
      <c r="A485" s="54" t="s">
        <v>770</v>
      </c>
      <c r="B485" s="54" t="s">
        <v>773</v>
      </c>
      <c r="C485" s="31">
        <v>4301031406</v>
      </c>
      <c r="D485" s="788">
        <v>4680115886117</v>
      </c>
      <c r="E485" s="789"/>
      <c r="F485" s="780">
        <v>0.9</v>
      </c>
      <c r="G485" s="32">
        <v>6</v>
      </c>
      <c r="H485" s="780">
        <v>5.4</v>
      </c>
      <c r="I485" s="780">
        <v>5.61</v>
      </c>
      <c r="J485" s="32">
        <v>132</v>
      </c>
      <c r="K485" s="32" t="s">
        <v>76</v>
      </c>
      <c r="L485" s="32"/>
      <c r="M485" s="33" t="s">
        <v>68</v>
      </c>
      <c r="N485" s="33"/>
      <c r="O485" s="32">
        <v>50</v>
      </c>
      <c r="P485" s="1077" t="s">
        <v>774</v>
      </c>
      <c r="Q485" s="786"/>
      <c r="R485" s="786"/>
      <c r="S485" s="786"/>
      <c r="T485" s="787"/>
      <c r="U485" s="34"/>
      <c r="V485" s="34"/>
      <c r="W485" s="35" t="s">
        <v>69</v>
      </c>
      <c r="X485" s="781">
        <v>0</v>
      </c>
      <c r="Y485" s="782">
        <f t="shared" si="92"/>
        <v>0</v>
      </c>
      <c r="Z485" s="36" t="str">
        <f>IFERROR(IF(Y485=0,"",ROUNDUP(Y485/H485,0)*0.00902),"")</f>
        <v/>
      </c>
      <c r="AA485" s="56"/>
      <c r="AB485" s="57"/>
      <c r="AC485" s="565" t="s">
        <v>772</v>
      </c>
      <c r="AG485" s="64"/>
      <c r="AJ485" s="68"/>
      <c r="AK485" s="68">
        <v>0</v>
      </c>
      <c r="BB485" s="566" t="s">
        <v>1</v>
      </c>
      <c r="BM485" s="64">
        <f t="shared" si="93"/>
        <v>0</v>
      </c>
      <c r="BN485" s="64">
        <f t="shared" si="94"/>
        <v>0</v>
      </c>
      <c r="BO485" s="64">
        <f t="shared" si="95"/>
        <v>0</v>
      </c>
      <c r="BP485" s="64">
        <f t="shared" si="96"/>
        <v>0</v>
      </c>
    </row>
    <row r="486" spans="1:68" ht="27" customHeight="1" x14ac:dyDescent="0.25">
      <c r="A486" s="54" t="s">
        <v>775</v>
      </c>
      <c r="B486" s="54" t="s">
        <v>776</v>
      </c>
      <c r="C486" s="31">
        <v>4301031325</v>
      </c>
      <c r="D486" s="788">
        <v>4607091389746</v>
      </c>
      <c r="E486" s="789"/>
      <c r="F486" s="780">
        <v>0.7</v>
      </c>
      <c r="G486" s="32">
        <v>6</v>
      </c>
      <c r="H486" s="780">
        <v>4.2</v>
      </c>
      <c r="I486" s="780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6"/>
      <c r="R486" s="786"/>
      <c r="S486" s="786"/>
      <c r="T486" s="787"/>
      <c r="U486" s="34"/>
      <c r="V486" s="34"/>
      <c r="W486" s="35" t="s">
        <v>69</v>
      </c>
      <c r="X486" s="781">
        <v>0</v>
      </c>
      <c r="Y486" s="782">
        <f t="shared" si="92"/>
        <v>0</v>
      </c>
      <c r="Z486" s="36" t="str">
        <f>IFERROR(IF(Y486=0,"",ROUNDUP(Y486/H486,0)*0.00753),"")</f>
        <v/>
      </c>
      <c r="AA486" s="56"/>
      <c r="AB486" s="57"/>
      <c r="AC486" s="567" t="s">
        <v>777</v>
      </c>
      <c r="AG486" s="64"/>
      <c r="AJ486" s="68"/>
      <c r="AK486" s="68">
        <v>0</v>
      </c>
      <c r="BB486" s="568" t="s">
        <v>1</v>
      </c>
      <c r="BM486" s="64">
        <f t="shared" si="93"/>
        <v>0</v>
      </c>
      <c r="BN486" s="64">
        <f t="shared" si="94"/>
        <v>0</v>
      </c>
      <c r="BO486" s="64">
        <f t="shared" si="95"/>
        <v>0</v>
      </c>
      <c r="BP486" s="64">
        <f t="shared" si="96"/>
        <v>0</v>
      </c>
    </row>
    <row r="487" spans="1:68" ht="27" customHeight="1" x14ac:dyDescent="0.25">
      <c r="A487" s="54" t="s">
        <v>775</v>
      </c>
      <c r="B487" s="54" t="s">
        <v>778</v>
      </c>
      <c r="C487" s="31">
        <v>4301031356</v>
      </c>
      <c r="D487" s="788">
        <v>4607091389746</v>
      </c>
      <c r="E487" s="789"/>
      <c r="F487" s="780">
        <v>0.7</v>
      </c>
      <c r="G487" s="32">
        <v>6</v>
      </c>
      <c r="H487" s="780">
        <v>4.2</v>
      </c>
      <c r="I487" s="780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8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6"/>
      <c r="R487" s="786"/>
      <c r="S487" s="786"/>
      <c r="T487" s="787"/>
      <c r="U487" s="34"/>
      <c r="V487" s="34"/>
      <c r="W487" s="35" t="s">
        <v>69</v>
      </c>
      <c r="X487" s="781">
        <v>0</v>
      </c>
      <c r="Y487" s="782">
        <f t="shared" si="92"/>
        <v>0</v>
      </c>
      <c r="Z487" s="36" t="str">
        <f>IFERROR(IF(Y487=0,"",ROUNDUP(Y487/H487,0)*0.00753),"")</f>
        <v/>
      </c>
      <c r="AA487" s="56"/>
      <c r="AB487" s="57"/>
      <c r="AC487" s="569" t="s">
        <v>777</v>
      </c>
      <c r="AG487" s="64"/>
      <c r="AJ487" s="68"/>
      <c r="AK487" s="68">
        <v>0</v>
      </c>
      <c r="BB487" s="570" t="s">
        <v>1</v>
      </c>
      <c r="BM487" s="64">
        <f t="shared" si="93"/>
        <v>0</v>
      </c>
      <c r="BN487" s="64">
        <f t="shared" si="94"/>
        <v>0</v>
      </c>
      <c r="BO487" s="64">
        <f t="shared" si="95"/>
        <v>0</v>
      </c>
      <c r="BP487" s="64">
        <f t="shared" si="96"/>
        <v>0</v>
      </c>
    </row>
    <row r="488" spans="1:68" ht="27" customHeight="1" x14ac:dyDescent="0.25">
      <c r="A488" s="54" t="s">
        <v>779</v>
      </c>
      <c r="B488" s="54" t="s">
        <v>780</v>
      </c>
      <c r="C488" s="31">
        <v>4301031335</v>
      </c>
      <c r="D488" s="788">
        <v>4680115883147</v>
      </c>
      <c r="E488" s="789"/>
      <c r="F488" s="780">
        <v>0.28000000000000003</v>
      </c>
      <c r="G488" s="32">
        <v>6</v>
      </c>
      <c r="H488" s="780">
        <v>1.68</v>
      </c>
      <c r="I488" s="780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6"/>
      <c r="R488" s="786"/>
      <c r="S488" s="786"/>
      <c r="T488" s="787"/>
      <c r="U488" s="34"/>
      <c r="V488" s="34"/>
      <c r="W488" s="35" t="s">
        <v>69</v>
      </c>
      <c r="X488" s="781">
        <v>0</v>
      </c>
      <c r="Y488" s="782">
        <f t="shared" si="92"/>
        <v>0</v>
      </c>
      <c r="Z488" s="36" t="str">
        <f t="shared" ref="Z488:Z504" si="97">IFERROR(IF(Y488=0,"",ROUNDUP(Y488/H488,0)*0.00502),"")</f>
        <v/>
      </c>
      <c r="AA488" s="56"/>
      <c r="AB488" s="57"/>
      <c r="AC488" s="571" t="s">
        <v>766</v>
      </c>
      <c r="AG488" s="64"/>
      <c r="AJ488" s="68"/>
      <c r="AK488" s="68">
        <v>0</v>
      </c>
      <c r="BB488" s="572" t="s">
        <v>1</v>
      </c>
      <c r="BM488" s="64">
        <f t="shared" si="93"/>
        <v>0</v>
      </c>
      <c r="BN488" s="64">
        <f t="shared" si="94"/>
        <v>0</v>
      </c>
      <c r="BO488" s="64">
        <f t="shared" si="95"/>
        <v>0</v>
      </c>
      <c r="BP488" s="64">
        <f t="shared" si="96"/>
        <v>0</v>
      </c>
    </row>
    <row r="489" spans="1:68" ht="27" customHeight="1" x14ac:dyDescent="0.25">
      <c r="A489" s="54" t="s">
        <v>779</v>
      </c>
      <c r="B489" s="54" t="s">
        <v>781</v>
      </c>
      <c r="C489" s="31">
        <v>4301031366</v>
      </c>
      <c r="D489" s="788">
        <v>4680115883147</v>
      </c>
      <c r="E489" s="789"/>
      <c r="F489" s="780">
        <v>0.28000000000000003</v>
      </c>
      <c r="G489" s="32">
        <v>6</v>
      </c>
      <c r="H489" s="780">
        <v>1.68</v>
      </c>
      <c r="I489" s="780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6" t="s">
        <v>782</v>
      </c>
      <c r="Q489" s="786"/>
      <c r="R489" s="786"/>
      <c r="S489" s="786"/>
      <c r="T489" s="787"/>
      <c r="U489" s="34"/>
      <c r="V489" s="34"/>
      <c r="W489" s="35" t="s">
        <v>69</v>
      </c>
      <c r="X489" s="781">
        <v>0</v>
      </c>
      <c r="Y489" s="782">
        <f t="shared" si="92"/>
        <v>0</v>
      </c>
      <c r="Z489" s="36" t="str">
        <f t="shared" si="97"/>
        <v/>
      </c>
      <c r="AA489" s="56"/>
      <c r="AB489" s="57"/>
      <c r="AC489" s="573" t="s">
        <v>766</v>
      </c>
      <c r="AG489" s="64"/>
      <c r="AJ489" s="68"/>
      <c r="AK489" s="68">
        <v>0</v>
      </c>
      <c r="BB489" s="574" t="s">
        <v>1</v>
      </c>
      <c r="BM489" s="64">
        <f t="shared" si="93"/>
        <v>0</v>
      </c>
      <c r="BN489" s="64">
        <f t="shared" si="94"/>
        <v>0</v>
      </c>
      <c r="BO489" s="64">
        <f t="shared" si="95"/>
        <v>0</v>
      </c>
      <c r="BP489" s="64">
        <f t="shared" si="96"/>
        <v>0</v>
      </c>
    </row>
    <row r="490" spans="1:68" ht="27" customHeight="1" x14ac:dyDescent="0.25">
      <c r="A490" s="54" t="s">
        <v>783</v>
      </c>
      <c r="B490" s="54" t="s">
        <v>784</v>
      </c>
      <c r="C490" s="31">
        <v>4301031330</v>
      </c>
      <c r="D490" s="788">
        <v>4607091384338</v>
      </c>
      <c r="E490" s="789"/>
      <c r="F490" s="780">
        <v>0.35</v>
      </c>
      <c r="G490" s="32">
        <v>6</v>
      </c>
      <c r="H490" s="780">
        <v>2.1</v>
      </c>
      <c r="I490" s="780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6"/>
      <c r="R490" s="786"/>
      <c r="S490" s="786"/>
      <c r="T490" s="787"/>
      <c r="U490" s="34"/>
      <c r="V490" s="34"/>
      <c r="W490" s="35" t="s">
        <v>69</v>
      </c>
      <c r="X490" s="781">
        <v>28</v>
      </c>
      <c r="Y490" s="782">
        <f t="shared" si="92"/>
        <v>29.400000000000002</v>
      </c>
      <c r="Z490" s="36">
        <f t="shared" si="97"/>
        <v>7.0280000000000009E-2</v>
      </c>
      <c r="AA490" s="56"/>
      <c r="AB490" s="57"/>
      <c r="AC490" s="575" t="s">
        <v>766</v>
      </c>
      <c r="AG490" s="64"/>
      <c r="AJ490" s="68"/>
      <c r="AK490" s="68">
        <v>0</v>
      </c>
      <c r="BB490" s="576" t="s">
        <v>1</v>
      </c>
      <c r="BM490" s="64">
        <f t="shared" si="93"/>
        <v>29.733333333333331</v>
      </c>
      <c r="BN490" s="64">
        <f t="shared" si="94"/>
        <v>31.22</v>
      </c>
      <c r="BO490" s="64">
        <f t="shared" si="95"/>
        <v>5.6980056980056981E-2</v>
      </c>
      <c r="BP490" s="64">
        <f t="shared" si="96"/>
        <v>5.9829059829059839E-2</v>
      </c>
    </row>
    <row r="491" spans="1:68" ht="27" customHeight="1" x14ac:dyDescent="0.25">
      <c r="A491" s="54" t="s">
        <v>783</v>
      </c>
      <c r="B491" s="54" t="s">
        <v>785</v>
      </c>
      <c r="C491" s="31">
        <v>4301031362</v>
      </c>
      <c r="D491" s="788">
        <v>4607091384338</v>
      </c>
      <c r="E491" s="789"/>
      <c r="F491" s="780">
        <v>0.35</v>
      </c>
      <c r="G491" s="32">
        <v>6</v>
      </c>
      <c r="H491" s="780">
        <v>2.1</v>
      </c>
      <c r="I491" s="78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6"/>
      <c r="R491" s="786"/>
      <c r="S491" s="786"/>
      <c r="T491" s="787"/>
      <c r="U491" s="34"/>
      <c r="V491" s="34"/>
      <c r="W491" s="35" t="s">
        <v>69</v>
      </c>
      <c r="X491" s="781">
        <v>0</v>
      </c>
      <c r="Y491" s="782">
        <f t="shared" si="92"/>
        <v>0</v>
      </c>
      <c r="Z491" s="36" t="str">
        <f t="shared" si="97"/>
        <v/>
      </c>
      <c r="AA491" s="56"/>
      <c r="AB491" s="57"/>
      <c r="AC491" s="577" t="s">
        <v>766</v>
      </c>
      <c r="AG491" s="64"/>
      <c r="AJ491" s="68"/>
      <c r="AK491" s="68">
        <v>0</v>
      </c>
      <c r="BB491" s="578" t="s">
        <v>1</v>
      </c>
      <c r="BM491" s="64">
        <f t="shared" si="93"/>
        <v>0</v>
      </c>
      <c r="BN491" s="64">
        <f t="shared" si="94"/>
        <v>0</v>
      </c>
      <c r="BO491" s="64">
        <f t="shared" si="95"/>
        <v>0</v>
      </c>
      <c r="BP491" s="64">
        <f t="shared" si="96"/>
        <v>0</v>
      </c>
    </row>
    <row r="492" spans="1:68" ht="37.5" customHeight="1" x14ac:dyDescent="0.25">
      <c r="A492" s="54" t="s">
        <v>786</v>
      </c>
      <c r="B492" s="54" t="s">
        <v>787</v>
      </c>
      <c r="C492" s="31">
        <v>4301031336</v>
      </c>
      <c r="D492" s="788">
        <v>4680115883154</v>
      </c>
      <c r="E492" s="789"/>
      <c r="F492" s="780">
        <v>0.28000000000000003</v>
      </c>
      <c r="G492" s="32">
        <v>6</v>
      </c>
      <c r="H492" s="780">
        <v>1.68</v>
      </c>
      <c r="I492" s="780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6"/>
      <c r="R492" s="786"/>
      <c r="S492" s="786"/>
      <c r="T492" s="787"/>
      <c r="U492" s="34"/>
      <c r="V492" s="34"/>
      <c r="W492" s="35" t="s">
        <v>69</v>
      </c>
      <c r="X492" s="781">
        <v>0</v>
      </c>
      <c r="Y492" s="782">
        <f t="shared" si="92"/>
        <v>0</v>
      </c>
      <c r="Z492" s="36" t="str">
        <f t="shared" si="97"/>
        <v/>
      </c>
      <c r="AA492" s="56"/>
      <c r="AB492" s="57"/>
      <c r="AC492" s="579" t="s">
        <v>788</v>
      </c>
      <c r="AG492" s="64"/>
      <c r="AJ492" s="68"/>
      <c r="AK492" s="68">
        <v>0</v>
      </c>
      <c r="BB492" s="580" t="s">
        <v>1</v>
      </c>
      <c r="BM492" s="64">
        <f t="shared" si="93"/>
        <v>0</v>
      </c>
      <c r="BN492" s="64">
        <f t="shared" si="94"/>
        <v>0</v>
      </c>
      <c r="BO492" s="64">
        <f t="shared" si="95"/>
        <v>0</v>
      </c>
      <c r="BP492" s="64">
        <f t="shared" si="96"/>
        <v>0</v>
      </c>
    </row>
    <row r="493" spans="1:68" ht="37.5" customHeight="1" x14ac:dyDescent="0.25">
      <c r="A493" s="54" t="s">
        <v>786</v>
      </c>
      <c r="B493" s="54" t="s">
        <v>789</v>
      </c>
      <c r="C493" s="31">
        <v>4301031254</v>
      </c>
      <c r="D493" s="788">
        <v>4680115883154</v>
      </c>
      <c r="E493" s="789"/>
      <c r="F493" s="780">
        <v>0.28000000000000003</v>
      </c>
      <c r="G493" s="32">
        <v>6</v>
      </c>
      <c r="H493" s="780">
        <v>1.68</v>
      </c>
      <c r="I493" s="780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6"/>
      <c r="R493" s="786"/>
      <c r="S493" s="786"/>
      <c r="T493" s="787"/>
      <c r="U493" s="34"/>
      <c r="V493" s="34"/>
      <c r="W493" s="35" t="s">
        <v>69</v>
      </c>
      <c r="X493" s="781">
        <v>0</v>
      </c>
      <c r="Y493" s="782">
        <f t="shared" si="92"/>
        <v>0</v>
      </c>
      <c r="Z493" s="36" t="str">
        <f t="shared" si="97"/>
        <v/>
      </c>
      <c r="AA493" s="56"/>
      <c r="AB493" s="57"/>
      <c r="AC493" s="581" t="s">
        <v>790</v>
      </c>
      <c r="AG493" s="64"/>
      <c r="AJ493" s="68"/>
      <c r="AK493" s="68">
        <v>0</v>
      </c>
      <c r="BB493" s="582" t="s">
        <v>1</v>
      </c>
      <c r="BM493" s="64">
        <f t="shared" si="93"/>
        <v>0</v>
      </c>
      <c r="BN493" s="64">
        <f t="shared" si="94"/>
        <v>0</v>
      </c>
      <c r="BO493" s="64">
        <f t="shared" si="95"/>
        <v>0</v>
      </c>
      <c r="BP493" s="64">
        <f t="shared" si="96"/>
        <v>0</v>
      </c>
    </row>
    <row r="494" spans="1:68" ht="37.5" customHeight="1" x14ac:dyDescent="0.25">
      <c r="A494" s="54" t="s">
        <v>786</v>
      </c>
      <c r="B494" s="54" t="s">
        <v>791</v>
      </c>
      <c r="C494" s="31">
        <v>4301031374</v>
      </c>
      <c r="D494" s="788">
        <v>4680115883154</v>
      </c>
      <c r="E494" s="789"/>
      <c r="F494" s="780">
        <v>0.28000000000000003</v>
      </c>
      <c r="G494" s="32">
        <v>6</v>
      </c>
      <c r="H494" s="780">
        <v>1.68</v>
      </c>
      <c r="I494" s="78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0" t="s">
        <v>792</v>
      </c>
      <c r="Q494" s="786"/>
      <c r="R494" s="786"/>
      <c r="S494" s="786"/>
      <c r="T494" s="787"/>
      <c r="U494" s="34"/>
      <c r="V494" s="34"/>
      <c r="W494" s="35" t="s">
        <v>69</v>
      </c>
      <c r="X494" s="781">
        <v>0</v>
      </c>
      <c r="Y494" s="782">
        <f t="shared" si="92"/>
        <v>0</v>
      </c>
      <c r="Z494" s="36" t="str">
        <f t="shared" si="97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3"/>
        <v>0</v>
      </c>
      <c r="BN494" s="64">
        <f t="shared" si="94"/>
        <v>0</v>
      </c>
      <c r="BO494" s="64">
        <f t="shared" si="95"/>
        <v>0</v>
      </c>
      <c r="BP494" s="64">
        <f t="shared" si="96"/>
        <v>0</v>
      </c>
    </row>
    <row r="495" spans="1:68" ht="37.5" customHeight="1" x14ac:dyDescent="0.25">
      <c r="A495" s="54" t="s">
        <v>793</v>
      </c>
      <c r="B495" s="54" t="s">
        <v>794</v>
      </c>
      <c r="C495" s="31">
        <v>4301031331</v>
      </c>
      <c r="D495" s="788">
        <v>4607091389524</v>
      </c>
      <c r="E495" s="789"/>
      <c r="F495" s="780">
        <v>0.35</v>
      </c>
      <c r="G495" s="32">
        <v>6</v>
      </c>
      <c r="H495" s="780">
        <v>2.1</v>
      </c>
      <c r="I495" s="780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6"/>
      <c r="R495" s="786"/>
      <c r="S495" s="786"/>
      <c r="T495" s="787"/>
      <c r="U495" s="34"/>
      <c r="V495" s="34"/>
      <c r="W495" s="35" t="s">
        <v>69</v>
      </c>
      <c r="X495" s="781">
        <v>42</v>
      </c>
      <c r="Y495" s="782">
        <f t="shared" si="92"/>
        <v>42</v>
      </c>
      <c r="Z495" s="36">
        <f t="shared" si="97"/>
        <v>0.1004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3"/>
        <v>44.599999999999994</v>
      </c>
      <c r="BN495" s="64">
        <f t="shared" si="94"/>
        <v>44.599999999999994</v>
      </c>
      <c r="BO495" s="64">
        <f t="shared" si="95"/>
        <v>8.5470085470085472E-2</v>
      </c>
      <c r="BP495" s="64">
        <f t="shared" si="96"/>
        <v>8.5470085470085472E-2</v>
      </c>
    </row>
    <row r="496" spans="1:68" ht="37.5" customHeight="1" x14ac:dyDescent="0.25">
      <c r="A496" s="54" t="s">
        <v>793</v>
      </c>
      <c r="B496" s="54" t="s">
        <v>795</v>
      </c>
      <c r="C496" s="31">
        <v>4301031361</v>
      </c>
      <c r="D496" s="788">
        <v>4607091389524</v>
      </c>
      <c r="E496" s="789"/>
      <c r="F496" s="780">
        <v>0.35</v>
      </c>
      <c r="G496" s="32">
        <v>6</v>
      </c>
      <c r="H496" s="780">
        <v>2.1</v>
      </c>
      <c r="I496" s="780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6"/>
      <c r="R496" s="786"/>
      <c r="S496" s="786"/>
      <c r="T496" s="787"/>
      <c r="U496" s="34"/>
      <c r="V496" s="34"/>
      <c r="W496" s="35" t="s">
        <v>69</v>
      </c>
      <c r="X496" s="781">
        <v>0</v>
      </c>
      <c r="Y496" s="782">
        <f t="shared" si="92"/>
        <v>0</v>
      </c>
      <c r="Z496" s="36" t="str">
        <f t="shared" si="97"/>
        <v/>
      </c>
      <c r="AA496" s="56"/>
      <c r="AB496" s="57"/>
      <c r="AC496" s="587" t="s">
        <v>788</v>
      </c>
      <c r="AG496" s="64"/>
      <c r="AJ496" s="68"/>
      <c r="AK496" s="68">
        <v>0</v>
      </c>
      <c r="BB496" s="588" t="s">
        <v>1</v>
      </c>
      <c r="BM496" s="64">
        <f t="shared" si="93"/>
        <v>0</v>
      </c>
      <c r="BN496" s="64">
        <f t="shared" si="94"/>
        <v>0</v>
      </c>
      <c r="BO496" s="64">
        <f t="shared" si="95"/>
        <v>0</v>
      </c>
      <c r="BP496" s="64">
        <f t="shared" si="96"/>
        <v>0</v>
      </c>
    </row>
    <row r="497" spans="1:68" ht="27" customHeight="1" x14ac:dyDescent="0.25">
      <c r="A497" s="54" t="s">
        <v>796</v>
      </c>
      <c r="B497" s="54" t="s">
        <v>797</v>
      </c>
      <c r="C497" s="31">
        <v>4301031337</v>
      </c>
      <c r="D497" s="788">
        <v>4680115883161</v>
      </c>
      <c r="E497" s="789"/>
      <c r="F497" s="780">
        <v>0.28000000000000003</v>
      </c>
      <c r="G497" s="32">
        <v>6</v>
      </c>
      <c r="H497" s="780">
        <v>1.68</v>
      </c>
      <c r="I497" s="780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6"/>
      <c r="R497" s="786"/>
      <c r="S497" s="786"/>
      <c r="T497" s="787"/>
      <c r="U497" s="34"/>
      <c r="V497" s="34"/>
      <c r="W497" s="35" t="s">
        <v>69</v>
      </c>
      <c r="X497" s="781">
        <v>0</v>
      </c>
      <c r="Y497" s="782">
        <f t="shared" si="92"/>
        <v>0</v>
      </c>
      <c r="Z497" s="36" t="str">
        <f t="shared" si="97"/>
        <v/>
      </c>
      <c r="AA497" s="56"/>
      <c r="AB497" s="57"/>
      <c r="AC497" s="589" t="s">
        <v>798</v>
      </c>
      <c r="AG497" s="64"/>
      <c r="AJ497" s="68"/>
      <c r="AK497" s="68">
        <v>0</v>
      </c>
      <c r="BB497" s="590" t="s">
        <v>1</v>
      </c>
      <c r="BM497" s="64">
        <f t="shared" si="93"/>
        <v>0</v>
      </c>
      <c r="BN497" s="64">
        <f t="shared" si="94"/>
        <v>0</v>
      </c>
      <c r="BO497" s="64">
        <f t="shared" si="95"/>
        <v>0</v>
      </c>
      <c r="BP497" s="64">
        <f t="shared" si="96"/>
        <v>0</v>
      </c>
    </row>
    <row r="498" spans="1:68" ht="27" customHeight="1" x14ac:dyDescent="0.25">
      <c r="A498" s="54" t="s">
        <v>796</v>
      </c>
      <c r="B498" s="54" t="s">
        <v>799</v>
      </c>
      <c r="C498" s="31">
        <v>4301031364</v>
      </c>
      <c r="D498" s="788">
        <v>4680115883161</v>
      </c>
      <c r="E498" s="789"/>
      <c r="F498" s="780">
        <v>0.28000000000000003</v>
      </c>
      <c r="G498" s="32">
        <v>6</v>
      </c>
      <c r="H498" s="780">
        <v>1.68</v>
      </c>
      <c r="I498" s="780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7" t="s">
        <v>800</v>
      </c>
      <c r="Q498" s="786"/>
      <c r="R498" s="786"/>
      <c r="S498" s="786"/>
      <c r="T498" s="787"/>
      <c r="U498" s="34"/>
      <c r="V498" s="34"/>
      <c r="W498" s="35" t="s">
        <v>69</v>
      </c>
      <c r="X498" s="781">
        <v>0</v>
      </c>
      <c r="Y498" s="782">
        <f t="shared" si="92"/>
        <v>0</v>
      </c>
      <c r="Z498" s="36" t="str">
        <f t="shared" si="97"/>
        <v/>
      </c>
      <c r="AA498" s="56"/>
      <c r="AB498" s="57"/>
      <c r="AC498" s="591" t="s">
        <v>798</v>
      </c>
      <c r="AG498" s="64"/>
      <c r="AJ498" s="68"/>
      <c r="AK498" s="68">
        <v>0</v>
      </c>
      <c r="BB498" s="592" t="s">
        <v>1</v>
      </c>
      <c r="BM498" s="64">
        <f t="shared" si="93"/>
        <v>0</v>
      </c>
      <c r="BN498" s="64">
        <f t="shared" si="94"/>
        <v>0</v>
      </c>
      <c r="BO498" s="64">
        <f t="shared" si="95"/>
        <v>0</v>
      </c>
      <c r="BP498" s="64">
        <f t="shared" si="96"/>
        <v>0</v>
      </c>
    </row>
    <row r="499" spans="1:68" ht="27" customHeight="1" x14ac:dyDescent="0.25">
      <c r="A499" s="54" t="s">
        <v>801</v>
      </c>
      <c r="B499" s="54" t="s">
        <v>802</v>
      </c>
      <c r="C499" s="31">
        <v>4301031333</v>
      </c>
      <c r="D499" s="788">
        <v>4607091389531</v>
      </c>
      <c r="E499" s="789"/>
      <c r="F499" s="780">
        <v>0.35</v>
      </c>
      <c r="G499" s="32">
        <v>6</v>
      </c>
      <c r="H499" s="780">
        <v>2.1</v>
      </c>
      <c r="I499" s="780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6"/>
      <c r="R499" s="786"/>
      <c r="S499" s="786"/>
      <c r="T499" s="787"/>
      <c r="U499" s="34"/>
      <c r="V499" s="34"/>
      <c r="W499" s="35" t="s">
        <v>69</v>
      </c>
      <c r="X499" s="781">
        <v>0</v>
      </c>
      <c r="Y499" s="782">
        <f t="shared" si="92"/>
        <v>0</v>
      </c>
      <c r="Z499" s="36" t="str">
        <f t="shared" si="97"/>
        <v/>
      </c>
      <c r="AA499" s="56"/>
      <c r="AB499" s="57"/>
      <c r="AC499" s="593" t="s">
        <v>803</v>
      </c>
      <c r="AG499" s="64"/>
      <c r="AJ499" s="68"/>
      <c r="AK499" s="68">
        <v>0</v>
      </c>
      <c r="BB499" s="594" t="s">
        <v>1</v>
      </c>
      <c r="BM499" s="64">
        <f t="shared" si="93"/>
        <v>0</v>
      </c>
      <c r="BN499" s="64">
        <f t="shared" si="94"/>
        <v>0</v>
      </c>
      <c r="BO499" s="64">
        <f t="shared" si="95"/>
        <v>0</v>
      </c>
      <c r="BP499" s="64">
        <f t="shared" si="96"/>
        <v>0</v>
      </c>
    </row>
    <row r="500" spans="1:68" ht="27" customHeight="1" x14ac:dyDescent="0.25">
      <c r="A500" s="54" t="s">
        <v>801</v>
      </c>
      <c r="B500" s="54" t="s">
        <v>804</v>
      </c>
      <c r="C500" s="31">
        <v>4301031358</v>
      </c>
      <c r="D500" s="788">
        <v>4607091389531</v>
      </c>
      <c r="E500" s="789"/>
      <c r="F500" s="780">
        <v>0.35</v>
      </c>
      <c r="G500" s="32">
        <v>6</v>
      </c>
      <c r="H500" s="780">
        <v>2.1</v>
      </c>
      <c r="I500" s="780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6"/>
      <c r="R500" s="786"/>
      <c r="S500" s="786"/>
      <c r="T500" s="787"/>
      <c r="U500" s="34"/>
      <c r="V500" s="34"/>
      <c r="W500" s="35" t="s">
        <v>69</v>
      </c>
      <c r="X500" s="781">
        <v>52.5</v>
      </c>
      <c r="Y500" s="782">
        <f t="shared" si="92"/>
        <v>52.5</v>
      </c>
      <c r="Z500" s="36">
        <f t="shared" si="97"/>
        <v>0.1255</v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 t="shared" si="93"/>
        <v>55.75</v>
      </c>
      <c r="BN500" s="64">
        <f t="shared" si="94"/>
        <v>55.75</v>
      </c>
      <c r="BO500" s="64">
        <f t="shared" si="95"/>
        <v>0.10683760683760685</v>
      </c>
      <c r="BP500" s="64">
        <f t="shared" si="96"/>
        <v>0.10683760683760685</v>
      </c>
    </row>
    <row r="501" spans="1:68" ht="37.5" customHeight="1" x14ac:dyDescent="0.25">
      <c r="A501" s="54" t="s">
        <v>805</v>
      </c>
      <c r="B501" s="54" t="s">
        <v>806</v>
      </c>
      <c r="C501" s="31">
        <v>4301031360</v>
      </c>
      <c r="D501" s="788">
        <v>4607091384345</v>
      </c>
      <c r="E501" s="789"/>
      <c r="F501" s="780">
        <v>0.35</v>
      </c>
      <c r="G501" s="32">
        <v>6</v>
      </c>
      <c r="H501" s="780">
        <v>2.1</v>
      </c>
      <c r="I501" s="780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6"/>
      <c r="R501" s="786"/>
      <c r="S501" s="786"/>
      <c r="T501" s="787"/>
      <c r="U501" s="34"/>
      <c r="V501" s="34"/>
      <c r="W501" s="35" t="s">
        <v>69</v>
      </c>
      <c r="X501" s="781">
        <v>0</v>
      </c>
      <c r="Y501" s="782">
        <f t="shared" si="92"/>
        <v>0</v>
      </c>
      <c r="Z501" s="36" t="str">
        <f t="shared" si="97"/>
        <v/>
      </c>
      <c r="AA501" s="56"/>
      <c r="AB501" s="57"/>
      <c r="AC501" s="597" t="s">
        <v>798</v>
      </c>
      <c r="AG501" s="64"/>
      <c r="AJ501" s="68"/>
      <c r="AK501" s="68">
        <v>0</v>
      </c>
      <c r="BB501" s="598" t="s">
        <v>1</v>
      </c>
      <c r="BM501" s="64">
        <f t="shared" si="93"/>
        <v>0</v>
      </c>
      <c r="BN501" s="64">
        <f t="shared" si="94"/>
        <v>0</v>
      </c>
      <c r="BO501" s="64">
        <f t="shared" si="95"/>
        <v>0</v>
      </c>
      <c r="BP501" s="64">
        <f t="shared" si="96"/>
        <v>0</v>
      </c>
    </row>
    <row r="502" spans="1:68" ht="27" customHeight="1" x14ac:dyDescent="0.25">
      <c r="A502" s="54" t="s">
        <v>807</v>
      </c>
      <c r="B502" s="54" t="s">
        <v>808</v>
      </c>
      <c r="C502" s="31">
        <v>4301031338</v>
      </c>
      <c r="D502" s="788">
        <v>4680115883185</v>
      </c>
      <c r="E502" s="789"/>
      <c r="F502" s="780">
        <v>0.28000000000000003</v>
      </c>
      <c r="G502" s="32">
        <v>6</v>
      </c>
      <c r="H502" s="780">
        <v>1.68</v>
      </c>
      <c r="I502" s="780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6"/>
      <c r="R502" s="786"/>
      <c r="S502" s="786"/>
      <c r="T502" s="787"/>
      <c r="U502" s="34"/>
      <c r="V502" s="34"/>
      <c r="W502" s="35" t="s">
        <v>69</v>
      </c>
      <c r="X502" s="781">
        <v>0</v>
      </c>
      <c r="Y502" s="782">
        <f t="shared" si="92"/>
        <v>0</v>
      </c>
      <c r="Z502" s="36" t="str">
        <f t="shared" si="97"/>
        <v/>
      </c>
      <c r="AA502" s="56"/>
      <c r="AB502" s="57"/>
      <c r="AC502" s="599" t="s">
        <v>772</v>
      </c>
      <c r="AG502" s="64"/>
      <c r="AJ502" s="68"/>
      <c r="AK502" s="68">
        <v>0</v>
      </c>
      <c r="BB502" s="600" t="s">
        <v>1</v>
      </c>
      <c r="BM502" s="64">
        <f t="shared" si="93"/>
        <v>0</v>
      </c>
      <c r="BN502" s="64">
        <f t="shared" si="94"/>
        <v>0</v>
      </c>
      <c r="BO502" s="64">
        <f t="shared" si="95"/>
        <v>0</v>
      </c>
      <c r="BP502" s="64">
        <f t="shared" si="96"/>
        <v>0</v>
      </c>
    </row>
    <row r="503" spans="1:68" ht="27" customHeight="1" x14ac:dyDescent="0.25">
      <c r="A503" s="54" t="s">
        <v>807</v>
      </c>
      <c r="B503" s="54" t="s">
        <v>809</v>
      </c>
      <c r="C503" s="31">
        <v>4301031255</v>
      </c>
      <c r="D503" s="788">
        <v>4680115883185</v>
      </c>
      <c r="E503" s="789"/>
      <c r="F503" s="780">
        <v>0.28000000000000003</v>
      </c>
      <c r="G503" s="32">
        <v>6</v>
      </c>
      <c r="H503" s="780">
        <v>1.68</v>
      </c>
      <c r="I503" s="780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6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6"/>
      <c r="R503" s="786"/>
      <c r="S503" s="786"/>
      <c r="T503" s="787"/>
      <c r="U503" s="34"/>
      <c r="V503" s="34"/>
      <c r="W503" s="35" t="s">
        <v>69</v>
      </c>
      <c r="X503" s="781">
        <v>0</v>
      </c>
      <c r="Y503" s="782">
        <f t="shared" si="92"/>
        <v>0</v>
      </c>
      <c r="Z503" s="36" t="str">
        <f t="shared" si="97"/>
        <v/>
      </c>
      <c r="AA503" s="56"/>
      <c r="AB503" s="57"/>
      <c r="AC503" s="601" t="s">
        <v>810</v>
      </c>
      <c r="AG503" s="64"/>
      <c r="AJ503" s="68"/>
      <c r="AK503" s="68">
        <v>0</v>
      </c>
      <c r="BB503" s="602" t="s">
        <v>1</v>
      </c>
      <c r="BM503" s="64">
        <f t="shared" si="93"/>
        <v>0</v>
      </c>
      <c r="BN503" s="64">
        <f t="shared" si="94"/>
        <v>0</v>
      </c>
      <c r="BO503" s="64">
        <f t="shared" si="95"/>
        <v>0</v>
      </c>
      <c r="BP503" s="64">
        <f t="shared" si="96"/>
        <v>0</v>
      </c>
    </row>
    <row r="504" spans="1:68" ht="27" customHeight="1" x14ac:dyDescent="0.25">
      <c r="A504" s="54" t="s">
        <v>807</v>
      </c>
      <c r="B504" s="54" t="s">
        <v>811</v>
      </c>
      <c r="C504" s="31">
        <v>4301031368</v>
      </c>
      <c r="D504" s="788">
        <v>4680115883185</v>
      </c>
      <c r="E504" s="789"/>
      <c r="F504" s="780">
        <v>0.28000000000000003</v>
      </c>
      <c r="G504" s="32">
        <v>6</v>
      </c>
      <c r="H504" s="780">
        <v>1.68</v>
      </c>
      <c r="I504" s="780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2" t="s">
        <v>812</v>
      </c>
      <c r="Q504" s="786"/>
      <c r="R504" s="786"/>
      <c r="S504" s="786"/>
      <c r="T504" s="787"/>
      <c r="U504" s="34"/>
      <c r="V504" s="34"/>
      <c r="W504" s="35" t="s">
        <v>69</v>
      </c>
      <c r="X504" s="781">
        <v>0</v>
      </c>
      <c r="Y504" s="782">
        <f t="shared" si="92"/>
        <v>0</v>
      </c>
      <c r="Z504" s="36" t="str">
        <f t="shared" si="97"/>
        <v/>
      </c>
      <c r="AA504" s="56"/>
      <c r="AB504" s="57"/>
      <c r="AC504" s="603" t="s">
        <v>772</v>
      </c>
      <c r="AG504" s="64"/>
      <c r="AJ504" s="68"/>
      <c r="AK504" s="68">
        <v>0</v>
      </c>
      <c r="BB504" s="604" t="s">
        <v>1</v>
      </c>
      <c r="BM504" s="64">
        <f t="shared" si="93"/>
        <v>0</v>
      </c>
      <c r="BN504" s="64">
        <f t="shared" si="94"/>
        <v>0</v>
      </c>
      <c r="BO504" s="64">
        <f t="shared" si="95"/>
        <v>0</v>
      </c>
      <c r="BP504" s="64">
        <f t="shared" si="96"/>
        <v>0</v>
      </c>
    </row>
    <row r="505" spans="1:68" x14ac:dyDescent="0.2">
      <c r="A505" s="808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09"/>
      <c r="P505" s="799" t="s">
        <v>71</v>
      </c>
      <c r="Q505" s="800"/>
      <c r="R505" s="800"/>
      <c r="S505" s="800"/>
      <c r="T505" s="800"/>
      <c r="U505" s="800"/>
      <c r="V505" s="801"/>
      <c r="W505" s="37" t="s">
        <v>72</v>
      </c>
      <c r="X505" s="78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58.333333333333329</v>
      </c>
      <c r="Y505" s="78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59</v>
      </c>
      <c r="Z505" s="78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0.29618</v>
      </c>
      <c r="AA505" s="784"/>
      <c r="AB505" s="784"/>
      <c r="AC505" s="784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09"/>
      <c r="P506" s="799" t="s">
        <v>71</v>
      </c>
      <c r="Q506" s="800"/>
      <c r="R506" s="800"/>
      <c r="S506" s="800"/>
      <c r="T506" s="800"/>
      <c r="U506" s="800"/>
      <c r="V506" s="801"/>
      <c r="W506" s="37" t="s">
        <v>69</v>
      </c>
      <c r="X506" s="783">
        <f>IFERROR(SUM(X481:X504),"0")</f>
        <v>122.5</v>
      </c>
      <c r="Y506" s="783">
        <f>IFERROR(SUM(Y481:Y504),"0")</f>
        <v>123.9</v>
      </c>
      <c r="Z506" s="37"/>
      <c r="AA506" s="784"/>
      <c r="AB506" s="784"/>
      <c r="AC506" s="784"/>
    </row>
    <row r="507" spans="1:68" ht="14.25" customHeight="1" x14ac:dyDescent="0.25">
      <c r="A507" s="796" t="s">
        <v>73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7"/>
      <c r="AB507" s="777"/>
      <c r="AC507" s="777"/>
    </row>
    <row r="508" spans="1:68" ht="27" customHeight="1" x14ac:dyDescent="0.25">
      <c r="A508" s="54" t="s">
        <v>813</v>
      </c>
      <c r="B508" s="54" t="s">
        <v>814</v>
      </c>
      <c r="C508" s="31">
        <v>4301051284</v>
      </c>
      <c r="D508" s="788">
        <v>4607091384352</v>
      </c>
      <c r="E508" s="789"/>
      <c r="F508" s="780">
        <v>0.6</v>
      </c>
      <c r="G508" s="32">
        <v>4</v>
      </c>
      <c r="H508" s="780">
        <v>2.4</v>
      </c>
      <c r="I508" s="780">
        <v>2.6459999999999999</v>
      </c>
      <c r="J508" s="32">
        <v>132</v>
      </c>
      <c r="K508" s="32" t="s">
        <v>76</v>
      </c>
      <c r="L508" s="32"/>
      <c r="M508" s="33" t="s">
        <v>77</v>
      </c>
      <c r="N508" s="33"/>
      <c r="O508" s="32">
        <v>45</v>
      </c>
      <c r="P508" s="8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6"/>
      <c r="R508" s="786"/>
      <c r="S508" s="786"/>
      <c r="T508" s="787"/>
      <c r="U508" s="34"/>
      <c r="V508" s="34"/>
      <c r="W508" s="35" t="s">
        <v>69</v>
      </c>
      <c r="X508" s="781">
        <v>0</v>
      </c>
      <c r="Y508" s="782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815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816</v>
      </c>
      <c r="B509" s="54" t="s">
        <v>817</v>
      </c>
      <c r="C509" s="31">
        <v>4301051431</v>
      </c>
      <c r="D509" s="788">
        <v>4607091389654</v>
      </c>
      <c r="E509" s="789"/>
      <c r="F509" s="780">
        <v>0.33</v>
      </c>
      <c r="G509" s="32">
        <v>6</v>
      </c>
      <c r="H509" s="780">
        <v>1.98</v>
      </c>
      <c r="I509" s="780">
        <v>2.238</v>
      </c>
      <c r="J509" s="32">
        <v>182</v>
      </c>
      <c r="K509" s="32" t="s">
        <v>184</v>
      </c>
      <c r="L509" s="32"/>
      <c r="M509" s="33" t="s">
        <v>77</v>
      </c>
      <c r="N509" s="33"/>
      <c r="O509" s="32">
        <v>45</v>
      </c>
      <c r="P509" s="11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6"/>
      <c r="R509" s="786"/>
      <c r="S509" s="786"/>
      <c r="T509" s="787"/>
      <c r="U509" s="34"/>
      <c r="V509" s="34"/>
      <c r="W509" s="35" t="s">
        <v>69</v>
      </c>
      <c r="X509" s="781">
        <v>0</v>
      </c>
      <c r="Y509" s="782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818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08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09"/>
      <c r="P510" s="799" t="s">
        <v>71</v>
      </c>
      <c r="Q510" s="800"/>
      <c r="R510" s="800"/>
      <c r="S510" s="800"/>
      <c r="T510" s="800"/>
      <c r="U510" s="800"/>
      <c r="V510" s="801"/>
      <c r="W510" s="37" t="s">
        <v>72</v>
      </c>
      <c r="X510" s="783">
        <f>IFERROR(X508/H508,"0")+IFERROR(X509/H509,"0")</f>
        <v>0</v>
      </c>
      <c r="Y510" s="783">
        <f>IFERROR(Y508/H508,"0")+IFERROR(Y509/H509,"0")</f>
        <v>0</v>
      </c>
      <c r="Z510" s="783">
        <f>IFERROR(IF(Z508="",0,Z508),"0")+IFERROR(IF(Z509="",0,Z509),"0")</f>
        <v>0</v>
      </c>
      <c r="AA510" s="784"/>
      <c r="AB510" s="784"/>
      <c r="AC510" s="784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09"/>
      <c r="P511" s="799" t="s">
        <v>71</v>
      </c>
      <c r="Q511" s="800"/>
      <c r="R511" s="800"/>
      <c r="S511" s="800"/>
      <c r="T511" s="800"/>
      <c r="U511" s="800"/>
      <c r="V511" s="801"/>
      <c r="W511" s="37" t="s">
        <v>69</v>
      </c>
      <c r="X511" s="783">
        <f>IFERROR(SUM(X508:X509),"0")</f>
        <v>0</v>
      </c>
      <c r="Y511" s="783">
        <f>IFERROR(SUM(Y508:Y509),"0")</f>
        <v>0</v>
      </c>
      <c r="Z511" s="37"/>
      <c r="AA511" s="784"/>
      <c r="AB511" s="784"/>
      <c r="AC511" s="784"/>
    </row>
    <row r="512" spans="1:68" ht="14.25" customHeight="1" x14ac:dyDescent="0.25">
      <c r="A512" s="796" t="s">
        <v>107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7"/>
      <c r="AB512" s="777"/>
      <c r="AC512" s="777"/>
    </row>
    <row r="513" spans="1:68" ht="27" customHeight="1" x14ac:dyDescent="0.25">
      <c r="A513" s="54" t="s">
        <v>819</v>
      </c>
      <c r="B513" s="54" t="s">
        <v>820</v>
      </c>
      <c r="C513" s="31">
        <v>4301032045</v>
      </c>
      <c r="D513" s="788">
        <v>4680115884335</v>
      </c>
      <c r="E513" s="789"/>
      <c r="F513" s="780">
        <v>0.06</v>
      </c>
      <c r="G513" s="32">
        <v>20</v>
      </c>
      <c r="H513" s="780">
        <v>1.2</v>
      </c>
      <c r="I513" s="780">
        <v>1.8</v>
      </c>
      <c r="J513" s="32">
        <v>200</v>
      </c>
      <c r="K513" s="32" t="s">
        <v>821</v>
      </c>
      <c r="L513" s="32"/>
      <c r="M513" s="33" t="s">
        <v>822</v>
      </c>
      <c r="N513" s="33"/>
      <c r="O513" s="32">
        <v>60</v>
      </c>
      <c r="P513" s="9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6"/>
      <c r="R513" s="786"/>
      <c r="S513" s="786"/>
      <c r="T513" s="787"/>
      <c r="U513" s="34"/>
      <c r="V513" s="34"/>
      <c r="W513" s="35" t="s">
        <v>69</v>
      </c>
      <c r="X513" s="781">
        <v>0</v>
      </c>
      <c r="Y513" s="782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823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824</v>
      </c>
      <c r="B514" s="54" t="s">
        <v>825</v>
      </c>
      <c r="C514" s="31">
        <v>4301170011</v>
      </c>
      <c r="D514" s="788">
        <v>4680115884113</v>
      </c>
      <c r="E514" s="789"/>
      <c r="F514" s="780">
        <v>0.11</v>
      </c>
      <c r="G514" s="32">
        <v>12</v>
      </c>
      <c r="H514" s="780">
        <v>1.32</v>
      </c>
      <c r="I514" s="780">
        <v>1.88</v>
      </c>
      <c r="J514" s="32">
        <v>200</v>
      </c>
      <c r="K514" s="32" t="s">
        <v>821</v>
      </c>
      <c r="L514" s="32"/>
      <c r="M514" s="33" t="s">
        <v>822</v>
      </c>
      <c r="N514" s="33"/>
      <c r="O514" s="32">
        <v>150</v>
      </c>
      <c r="P514" s="10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6"/>
      <c r="R514" s="786"/>
      <c r="S514" s="786"/>
      <c r="T514" s="787"/>
      <c r="U514" s="34"/>
      <c r="V514" s="34"/>
      <c r="W514" s="35" t="s">
        <v>69</v>
      </c>
      <c r="X514" s="781">
        <v>0</v>
      </c>
      <c r="Y514" s="782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826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08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09"/>
      <c r="P515" s="799" t="s">
        <v>71</v>
      </c>
      <c r="Q515" s="800"/>
      <c r="R515" s="800"/>
      <c r="S515" s="800"/>
      <c r="T515" s="800"/>
      <c r="U515" s="800"/>
      <c r="V515" s="801"/>
      <c r="W515" s="37" t="s">
        <v>72</v>
      </c>
      <c r="X515" s="783">
        <f>IFERROR(X513/H513,"0")+IFERROR(X514/H514,"0")</f>
        <v>0</v>
      </c>
      <c r="Y515" s="783">
        <f>IFERROR(Y513/H513,"0")+IFERROR(Y514/H514,"0")</f>
        <v>0</v>
      </c>
      <c r="Z515" s="783">
        <f>IFERROR(IF(Z513="",0,Z513),"0")+IFERROR(IF(Z514="",0,Z514),"0")</f>
        <v>0</v>
      </c>
      <c r="AA515" s="784"/>
      <c r="AB515" s="784"/>
      <c r="AC515" s="784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09"/>
      <c r="P516" s="799" t="s">
        <v>71</v>
      </c>
      <c r="Q516" s="800"/>
      <c r="R516" s="800"/>
      <c r="S516" s="800"/>
      <c r="T516" s="800"/>
      <c r="U516" s="800"/>
      <c r="V516" s="801"/>
      <c r="W516" s="37" t="s">
        <v>69</v>
      </c>
      <c r="X516" s="783">
        <f>IFERROR(SUM(X513:X514),"0")</f>
        <v>0</v>
      </c>
      <c r="Y516" s="783">
        <f>IFERROR(SUM(Y513:Y514),"0")</f>
        <v>0</v>
      </c>
      <c r="Z516" s="37"/>
      <c r="AA516" s="784"/>
      <c r="AB516" s="784"/>
      <c r="AC516" s="784"/>
    </row>
    <row r="517" spans="1:68" ht="16.5" customHeight="1" x14ac:dyDescent="0.25">
      <c r="A517" s="872" t="s">
        <v>827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6"/>
      <c r="AB517" s="776"/>
      <c r="AC517" s="776"/>
    </row>
    <row r="518" spans="1:68" ht="14.25" customHeight="1" x14ac:dyDescent="0.25">
      <c r="A518" s="796" t="s">
        <v>173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7"/>
      <c r="AB518" s="777"/>
      <c r="AC518" s="777"/>
    </row>
    <row r="519" spans="1:68" ht="27" customHeight="1" x14ac:dyDescent="0.25">
      <c r="A519" s="54" t="s">
        <v>828</v>
      </c>
      <c r="B519" s="54" t="s">
        <v>829</v>
      </c>
      <c r="C519" s="31">
        <v>4301020315</v>
      </c>
      <c r="D519" s="788">
        <v>4607091389364</v>
      </c>
      <c r="E519" s="789"/>
      <c r="F519" s="780">
        <v>0.42</v>
      </c>
      <c r="G519" s="32">
        <v>6</v>
      </c>
      <c r="H519" s="780">
        <v>2.52</v>
      </c>
      <c r="I519" s="780">
        <v>2.75</v>
      </c>
      <c r="J519" s="32">
        <v>156</v>
      </c>
      <c r="K519" s="32" t="s">
        <v>76</v>
      </c>
      <c r="L519" s="32"/>
      <c r="M519" s="33" t="s">
        <v>68</v>
      </c>
      <c r="N519" s="33"/>
      <c r="O519" s="32">
        <v>40</v>
      </c>
      <c r="P519" s="98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6"/>
      <c r="R519" s="786"/>
      <c r="S519" s="786"/>
      <c r="T519" s="787"/>
      <c r="U519" s="34"/>
      <c r="V519" s="34"/>
      <c r="W519" s="35" t="s">
        <v>69</v>
      </c>
      <c r="X519" s="781">
        <v>0</v>
      </c>
      <c r="Y519" s="782">
        <f>IFERROR(IF(X519="",0,CEILING((X519/$H519),1)*$H519),"")</f>
        <v>0</v>
      </c>
      <c r="Z519" s="36" t="str">
        <f>IFERROR(IF(Y519=0,"",ROUNDUP(Y519/H519,0)*0.00753),"")</f>
        <v/>
      </c>
      <c r="AA519" s="56"/>
      <c r="AB519" s="57"/>
      <c r="AC519" s="613" t="s">
        <v>830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808"/>
      <c r="B520" s="797"/>
      <c r="C520" s="797"/>
      <c r="D520" s="797"/>
      <c r="E520" s="797"/>
      <c r="F520" s="797"/>
      <c r="G520" s="797"/>
      <c r="H520" s="797"/>
      <c r="I520" s="797"/>
      <c r="J520" s="797"/>
      <c r="K520" s="797"/>
      <c r="L520" s="797"/>
      <c r="M520" s="797"/>
      <c r="N520" s="797"/>
      <c r="O520" s="809"/>
      <c r="P520" s="799" t="s">
        <v>71</v>
      </c>
      <c r="Q520" s="800"/>
      <c r="R520" s="800"/>
      <c r="S520" s="800"/>
      <c r="T520" s="800"/>
      <c r="U520" s="800"/>
      <c r="V520" s="801"/>
      <c r="W520" s="37" t="s">
        <v>72</v>
      </c>
      <c r="X520" s="783">
        <f>IFERROR(X519/H519,"0")</f>
        <v>0</v>
      </c>
      <c r="Y520" s="783">
        <f>IFERROR(Y519/H519,"0")</f>
        <v>0</v>
      </c>
      <c r="Z520" s="783">
        <f>IFERROR(IF(Z519="",0,Z519),"0")</f>
        <v>0</v>
      </c>
      <c r="AA520" s="784"/>
      <c r="AB520" s="784"/>
      <c r="AC520" s="784"/>
    </row>
    <row r="521" spans="1:68" x14ac:dyDescent="0.2">
      <c r="A521" s="797"/>
      <c r="B521" s="797"/>
      <c r="C521" s="797"/>
      <c r="D521" s="797"/>
      <c r="E521" s="797"/>
      <c r="F521" s="797"/>
      <c r="G521" s="797"/>
      <c r="H521" s="797"/>
      <c r="I521" s="797"/>
      <c r="J521" s="797"/>
      <c r="K521" s="797"/>
      <c r="L521" s="797"/>
      <c r="M521" s="797"/>
      <c r="N521" s="797"/>
      <c r="O521" s="809"/>
      <c r="P521" s="799" t="s">
        <v>71</v>
      </c>
      <c r="Q521" s="800"/>
      <c r="R521" s="800"/>
      <c r="S521" s="800"/>
      <c r="T521" s="800"/>
      <c r="U521" s="800"/>
      <c r="V521" s="801"/>
      <c r="W521" s="37" t="s">
        <v>69</v>
      </c>
      <c r="X521" s="783">
        <f>IFERROR(SUM(X519:X519),"0")</f>
        <v>0</v>
      </c>
      <c r="Y521" s="783">
        <f>IFERROR(SUM(Y519:Y519),"0")</f>
        <v>0</v>
      </c>
      <c r="Z521" s="37"/>
      <c r="AA521" s="784"/>
      <c r="AB521" s="784"/>
      <c r="AC521" s="784"/>
    </row>
    <row r="522" spans="1:68" ht="14.25" customHeight="1" x14ac:dyDescent="0.25">
      <c r="A522" s="796" t="s">
        <v>64</v>
      </c>
      <c r="B522" s="797"/>
      <c r="C522" s="797"/>
      <c r="D522" s="797"/>
      <c r="E522" s="797"/>
      <c r="F522" s="797"/>
      <c r="G522" s="797"/>
      <c r="H522" s="797"/>
      <c r="I522" s="797"/>
      <c r="J522" s="797"/>
      <c r="K522" s="797"/>
      <c r="L522" s="797"/>
      <c r="M522" s="797"/>
      <c r="N522" s="797"/>
      <c r="O522" s="797"/>
      <c r="P522" s="797"/>
      <c r="Q522" s="797"/>
      <c r="R522" s="797"/>
      <c r="S522" s="797"/>
      <c r="T522" s="797"/>
      <c r="U522" s="797"/>
      <c r="V522" s="797"/>
      <c r="W522" s="797"/>
      <c r="X522" s="797"/>
      <c r="Y522" s="797"/>
      <c r="Z522" s="797"/>
      <c r="AA522" s="777"/>
      <c r="AB522" s="777"/>
      <c r="AC522" s="777"/>
    </row>
    <row r="523" spans="1:68" ht="27" customHeight="1" x14ac:dyDescent="0.25">
      <c r="A523" s="54" t="s">
        <v>831</v>
      </c>
      <c r="B523" s="54" t="s">
        <v>832</v>
      </c>
      <c r="C523" s="31">
        <v>4301031324</v>
      </c>
      <c r="D523" s="788">
        <v>4607091389739</v>
      </c>
      <c r="E523" s="789"/>
      <c r="F523" s="780">
        <v>0.7</v>
      </c>
      <c r="G523" s="32">
        <v>6</v>
      </c>
      <c r="H523" s="780">
        <v>4.2</v>
      </c>
      <c r="I523" s="780">
        <v>4.43</v>
      </c>
      <c r="J523" s="32">
        <v>156</v>
      </c>
      <c r="K523" s="32" t="s">
        <v>76</v>
      </c>
      <c r="L523" s="32"/>
      <c r="M523" s="33" t="s">
        <v>68</v>
      </c>
      <c r="N523" s="33"/>
      <c r="O523" s="32">
        <v>50</v>
      </c>
      <c r="P523" s="92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3" s="786"/>
      <c r="R523" s="786"/>
      <c r="S523" s="786"/>
      <c r="T523" s="787"/>
      <c r="U523" s="34"/>
      <c r="V523" s="34"/>
      <c r="W523" s="35" t="s">
        <v>69</v>
      </c>
      <c r="X523" s="781">
        <v>0</v>
      </c>
      <c r="Y523" s="782">
        <f t="shared" ref="Y523:Y529" si="98">IFERROR(IF(X523="",0,CEILING((X523/$H523),1)*$H523),"")</f>
        <v>0</v>
      </c>
      <c r="Z523" s="36" t="str">
        <f>IFERROR(IF(Y523=0,"",ROUNDUP(Y523/H523,0)*0.00753),"")</f>
        <v/>
      </c>
      <c r="AA523" s="56"/>
      <c r="AB523" s="57"/>
      <c r="AC523" s="615" t="s">
        <v>833</v>
      </c>
      <c r="AG523" s="64"/>
      <c r="AJ523" s="68"/>
      <c r="AK523" s="68">
        <v>0</v>
      </c>
      <c r="BB523" s="616" t="s">
        <v>1</v>
      </c>
      <c r="BM523" s="64">
        <f t="shared" ref="BM523:BM529" si="99">IFERROR(X523*I523/H523,"0")</f>
        <v>0</v>
      </c>
      <c r="BN523" s="64">
        <f t="shared" ref="BN523:BN529" si="100">IFERROR(Y523*I523/H523,"0")</f>
        <v>0</v>
      </c>
      <c r="BO523" s="64">
        <f t="shared" ref="BO523:BO529" si="101">IFERROR(1/J523*(X523/H523),"0")</f>
        <v>0</v>
      </c>
      <c r="BP523" s="64">
        <f t="shared" ref="BP523:BP529" si="102">IFERROR(1/J523*(Y523/H523),"0")</f>
        <v>0</v>
      </c>
    </row>
    <row r="524" spans="1:68" ht="27" customHeight="1" x14ac:dyDescent="0.25">
      <c r="A524" s="54" t="s">
        <v>831</v>
      </c>
      <c r="B524" s="54" t="s">
        <v>834</v>
      </c>
      <c r="C524" s="31">
        <v>4301031403</v>
      </c>
      <c r="D524" s="788">
        <v>4680115886094</v>
      </c>
      <c r="E524" s="789"/>
      <c r="F524" s="780">
        <v>0.9</v>
      </c>
      <c r="G524" s="32">
        <v>6</v>
      </c>
      <c r="H524" s="780">
        <v>5.4</v>
      </c>
      <c r="I524" s="780">
        <v>5.61</v>
      </c>
      <c r="J524" s="32">
        <v>132</v>
      </c>
      <c r="K524" s="32" t="s">
        <v>76</v>
      </c>
      <c r="L524" s="32"/>
      <c r="M524" s="33" t="s">
        <v>122</v>
      </c>
      <c r="N524" s="33"/>
      <c r="O524" s="32">
        <v>50</v>
      </c>
      <c r="P524" s="969" t="s">
        <v>835</v>
      </c>
      <c r="Q524" s="786"/>
      <c r="R524" s="786"/>
      <c r="S524" s="786"/>
      <c r="T524" s="787"/>
      <c r="U524" s="34"/>
      <c r="V524" s="34"/>
      <c r="W524" s="35" t="s">
        <v>69</v>
      </c>
      <c r="X524" s="781">
        <v>0</v>
      </c>
      <c r="Y524" s="782">
        <f t="shared" si="98"/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>
        <v>0</v>
      </c>
      <c r="BB524" s="618" t="s">
        <v>1</v>
      </c>
      <c r="BM524" s="64">
        <f t="shared" si="99"/>
        <v>0</v>
      </c>
      <c r="BN524" s="64">
        <f t="shared" si="100"/>
        <v>0</v>
      </c>
      <c r="BO524" s="64">
        <f t="shared" si="101"/>
        <v>0</v>
      </c>
      <c r="BP524" s="64">
        <f t="shared" si="102"/>
        <v>0</v>
      </c>
    </row>
    <row r="525" spans="1:68" ht="27" customHeight="1" x14ac:dyDescent="0.25">
      <c r="A525" s="54" t="s">
        <v>836</v>
      </c>
      <c r="B525" s="54" t="s">
        <v>837</v>
      </c>
      <c r="C525" s="31">
        <v>4301031363</v>
      </c>
      <c r="D525" s="788">
        <v>4607091389425</v>
      </c>
      <c r="E525" s="789"/>
      <c r="F525" s="780">
        <v>0.35</v>
      </c>
      <c r="G525" s="32">
        <v>6</v>
      </c>
      <c r="H525" s="780">
        <v>2.1</v>
      </c>
      <c r="I525" s="780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6"/>
      <c r="R525" s="786"/>
      <c r="S525" s="786"/>
      <c r="T525" s="787"/>
      <c r="U525" s="34"/>
      <c r="V525" s="34"/>
      <c r="W525" s="35" t="s">
        <v>69</v>
      </c>
      <c r="X525" s="781">
        <v>0</v>
      </c>
      <c r="Y525" s="782">
        <f t="shared" si="98"/>
        <v>0</v>
      </c>
      <c r="Z525" s="36" t="str">
        <f>IFERROR(IF(Y525=0,"",ROUNDUP(Y525/H525,0)*0.00502),"")</f>
        <v/>
      </c>
      <c r="AA525" s="56"/>
      <c r="AB525" s="57"/>
      <c r="AC525" s="619" t="s">
        <v>838</v>
      </c>
      <c r="AG525" s="64"/>
      <c r="AJ525" s="68"/>
      <c r="AK525" s="68">
        <v>0</v>
      </c>
      <c r="BB525" s="620" t="s">
        <v>1</v>
      </c>
      <c r="BM525" s="64">
        <f t="shared" si="99"/>
        <v>0</v>
      </c>
      <c r="BN525" s="64">
        <f t="shared" si="100"/>
        <v>0</v>
      </c>
      <c r="BO525" s="64">
        <f t="shared" si="101"/>
        <v>0</v>
      </c>
      <c r="BP525" s="64">
        <f t="shared" si="102"/>
        <v>0</v>
      </c>
    </row>
    <row r="526" spans="1:68" ht="27" customHeight="1" x14ac:dyDescent="0.25">
      <c r="A526" s="54" t="s">
        <v>839</v>
      </c>
      <c r="B526" s="54" t="s">
        <v>840</v>
      </c>
      <c r="C526" s="31">
        <v>4301031334</v>
      </c>
      <c r="D526" s="788">
        <v>4680115880771</v>
      </c>
      <c r="E526" s="789"/>
      <c r="F526" s="780">
        <v>0.28000000000000003</v>
      </c>
      <c r="G526" s="32">
        <v>6</v>
      </c>
      <c r="H526" s="780">
        <v>1.68</v>
      </c>
      <c r="I526" s="780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9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6" s="786"/>
      <c r="R526" s="786"/>
      <c r="S526" s="786"/>
      <c r="T526" s="787"/>
      <c r="U526" s="34"/>
      <c r="V526" s="34"/>
      <c r="W526" s="35" t="s">
        <v>69</v>
      </c>
      <c r="X526" s="781">
        <v>0</v>
      </c>
      <c r="Y526" s="782">
        <f t="shared" si="98"/>
        <v>0</v>
      </c>
      <c r="Z526" s="36" t="str">
        <f>IFERROR(IF(Y526=0,"",ROUNDUP(Y526/H526,0)*0.00502),"")</f>
        <v/>
      </c>
      <c r="AA526" s="56"/>
      <c r="AB526" s="57"/>
      <c r="AC526" s="621" t="s">
        <v>841</v>
      </c>
      <c r="AG526" s="64"/>
      <c r="AJ526" s="68"/>
      <c r="AK526" s="68">
        <v>0</v>
      </c>
      <c r="BB526" s="622" t="s">
        <v>1</v>
      </c>
      <c r="BM526" s="64">
        <f t="shared" si="99"/>
        <v>0</v>
      </c>
      <c r="BN526" s="64">
        <f t="shared" si="100"/>
        <v>0</v>
      </c>
      <c r="BO526" s="64">
        <f t="shared" si="101"/>
        <v>0</v>
      </c>
      <c r="BP526" s="64">
        <f t="shared" si="102"/>
        <v>0</v>
      </c>
    </row>
    <row r="527" spans="1:68" ht="27" customHeight="1" x14ac:dyDescent="0.25">
      <c r="A527" s="54" t="s">
        <v>839</v>
      </c>
      <c r="B527" s="54" t="s">
        <v>842</v>
      </c>
      <c r="C527" s="31">
        <v>4301031373</v>
      </c>
      <c r="D527" s="788">
        <v>4680115880771</v>
      </c>
      <c r="E527" s="789"/>
      <c r="F527" s="780">
        <v>0.28000000000000003</v>
      </c>
      <c r="G527" s="32">
        <v>6</v>
      </c>
      <c r="H527" s="780">
        <v>1.68</v>
      </c>
      <c r="I527" s="780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9" t="s">
        <v>843</v>
      </c>
      <c r="Q527" s="786"/>
      <c r="R527" s="786"/>
      <c r="S527" s="786"/>
      <c r="T527" s="787"/>
      <c r="U527" s="34"/>
      <c r="V527" s="34"/>
      <c r="W527" s="35" t="s">
        <v>69</v>
      </c>
      <c r="X527" s="781">
        <v>0</v>
      </c>
      <c r="Y527" s="782">
        <f t="shared" si="98"/>
        <v>0</v>
      </c>
      <c r="Z527" s="36" t="str">
        <f>IFERROR(IF(Y527=0,"",ROUNDUP(Y527/H527,0)*0.00502),"")</f>
        <v/>
      </c>
      <c r="AA527" s="56"/>
      <c r="AB527" s="57"/>
      <c r="AC527" s="623" t="s">
        <v>841</v>
      </c>
      <c r="AG527" s="64"/>
      <c r="AJ527" s="68"/>
      <c r="AK527" s="68">
        <v>0</v>
      </c>
      <c r="BB527" s="624" t="s">
        <v>1</v>
      </c>
      <c r="BM527" s="64">
        <f t="shared" si="99"/>
        <v>0</v>
      </c>
      <c r="BN527" s="64">
        <f t="shared" si="100"/>
        <v>0</v>
      </c>
      <c r="BO527" s="64">
        <f t="shared" si="101"/>
        <v>0</v>
      </c>
      <c r="BP527" s="64">
        <f t="shared" si="102"/>
        <v>0</v>
      </c>
    </row>
    <row r="528" spans="1:68" ht="27" customHeight="1" x14ac:dyDescent="0.25">
      <c r="A528" s="54" t="s">
        <v>844</v>
      </c>
      <c r="B528" s="54" t="s">
        <v>845</v>
      </c>
      <c r="C528" s="31">
        <v>4301031359</v>
      </c>
      <c r="D528" s="788">
        <v>4607091389500</v>
      </c>
      <c r="E528" s="789"/>
      <c r="F528" s="780">
        <v>0.35</v>
      </c>
      <c r="G528" s="32">
        <v>6</v>
      </c>
      <c r="H528" s="780">
        <v>2.1</v>
      </c>
      <c r="I528" s="780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6"/>
      <c r="R528" s="786"/>
      <c r="S528" s="786"/>
      <c r="T528" s="787"/>
      <c r="U528" s="34"/>
      <c r="V528" s="34"/>
      <c r="W528" s="35" t="s">
        <v>69</v>
      </c>
      <c r="X528" s="781">
        <v>10.5</v>
      </c>
      <c r="Y528" s="782">
        <f t="shared" si="98"/>
        <v>10.5</v>
      </c>
      <c r="Z528" s="36">
        <f>IFERROR(IF(Y528=0,"",ROUNDUP(Y528/H528,0)*0.00502),"")</f>
        <v>2.5100000000000001E-2</v>
      </c>
      <c r="AA528" s="56"/>
      <c r="AB528" s="57"/>
      <c r="AC528" s="625" t="s">
        <v>841</v>
      </c>
      <c r="AG528" s="64"/>
      <c r="AJ528" s="68"/>
      <c r="AK528" s="68">
        <v>0</v>
      </c>
      <c r="BB528" s="626" t="s">
        <v>1</v>
      </c>
      <c r="BM528" s="64">
        <f t="shared" si="99"/>
        <v>11.149999999999999</v>
      </c>
      <c r="BN528" s="64">
        <f t="shared" si="100"/>
        <v>11.149999999999999</v>
      </c>
      <c r="BO528" s="64">
        <f t="shared" si="101"/>
        <v>2.1367521367521368E-2</v>
      </c>
      <c r="BP528" s="64">
        <f t="shared" si="102"/>
        <v>2.1367521367521368E-2</v>
      </c>
    </row>
    <row r="529" spans="1:68" ht="27" customHeight="1" x14ac:dyDescent="0.25">
      <c r="A529" s="54" t="s">
        <v>844</v>
      </c>
      <c r="B529" s="54" t="s">
        <v>846</v>
      </c>
      <c r="C529" s="31">
        <v>4301031327</v>
      </c>
      <c r="D529" s="788">
        <v>4607091389500</v>
      </c>
      <c r="E529" s="789"/>
      <c r="F529" s="780">
        <v>0.35</v>
      </c>
      <c r="G529" s="32">
        <v>6</v>
      </c>
      <c r="H529" s="780">
        <v>2.1</v>
      </c>
      <c r="I529" s="780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6"/>
      <c r="R529" s="786"/>
      <c r="S529" s="786"/>
      <c r="T529" s="787"/>
      <c r="U529" s="34"/>
      <c r="V529" s="34"/>
      <c r="W529" s="35" t="s">
        <v>69</v>
      </c>
      <c r="X529" s="781">
        <v>0</v>
      </c>
      <c r="Y529" s="782">
        <f t="shared" si="98"/>
        <v>0</v>
      </c>
      <c r="Z529" s="36" t="str">
        <f>IFERROR(IF(Y529=0,"",ROUNDUP(Y529/H529,0)*0.00502),"")</f>
        <v/>
      </c>
      <c r="AA529" s="56"/>
      <c r="AB529" s="57"/>
      <c r="AC529" s="627" t="s">
        <v>841</v>
      </c>
      <c r="AG529" s="64"/>
      <c r="AJ529" s="68"/>
      <c r="AK529" s="68">
        <v>0</v>
      </c>
      <c r="BB529" s="628" t="s">
        <v>1</v>
      </c>
      <c r="BM529" s="64">
        <f t="shared" si="99"/>
        <v>0</v>
      </c>
      <c r="BN529" s="64">
        <f t="shared" si="100"/>
        <v>0</v>
      </c>
      <c r="BO529" s="64">
        <f t="shared" si="101"/>
        <v>0</v>
      </c>
      <c r="BP529" s="64">
        <f t="shared" si="102"/>
        <v>0</v>
      </c>
    </row>
    <row r="530" spans="1:68" x14ac:dyDescent="0.2">
      <c r="A530" s="808"/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809"/>
      <c r="P530" s="799" t="s">
        <v>71</v>
      </c>
      <c r="Q530" s="800"/>
      <c r="R530" s="800"/>
      <c r="S530" s="800"/>
      <c r="T530" s="800"/>
      <c r="U530" s="800"/>
      <c r="V530" s="801"/>
      <c r="W530" s="37" t="s">
        <v>72</v>
      </c>
      <c r="X530" s="783">
        <f>IFERROR(X523/H523,"0")+IFERROR(X524/H524,"0")+IFERROR(X525/H525,"0")+IFERROR(X526/H526,"0")+IFERROR(X527/H527,"0")+IFERROR(X528/H528,"0")+IFERROR(X529/H529,"0")</f>
        <v>5</v>
      </c>
      <c r="Y530" s="783">
        <f>IFERROR(Y523/H523,"0")+IFERROR(Y524/H524,"0")+IFERROR(Y525/H525,"0")+IFERROR(Y526/H526,"0")+IFERROR(Y527/H527,"0")+IFERROR(Y528/H528,"0")+IFERROR(Y529/H529,"0")</f>
        <v>5</v>
      </c>
      <c r="Z530" s="783">
        <f>IFERROR(IF(Z523="",0,Z523),"0")+IFERROR(IF(Z524="",0,Z524),"0")+IFERROR(IF(Z525="",0,Z525),"0")+IFERROR(IF(Z526="",0,Z526),"0")+IFERROR(IF(Z527="",0,Z527),"0")+IFERROR(IF(Z528="",0,Z528),"0")+IFERROR(IF(Z529="",0,Z529),"0")</f>
        <v>2.5100000000000001E-2</v>
      </c>
      <c r="AA530" s="784"/>
      <c r="AB530" s="784"/>
      <c r="AC530" s="784"/>
    </row>
    <row r="531" spans="1:68" x14ac:dyDescent="0.2">
      <c r="A531" s="797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09"/>
      <c r="P531" s="799" t="s">
        <v>71</v>
      </c>
      <c r="Q531" s="800"/>
      <c r="R531" s="800"/>
      <c r="S531" s="800"/>
      <c r="T531" s="800"/>
      <c r="U531" s="800"/>
      <c r="V531" s="801"/>
      <c r="W531" s="37" t="s">
        <v>69</v>
      </c>
      <c r="X531" s="783">
        <f>IFERROR(SUM(X523:X529),"0")</f>
        <v>10.5</v>
      </c>
      <c r="Y531" s="783">
        <f>IFERROR(SUM(Y523:Y529),"0")</f>
        <v>10.5</v>
      </c>
      <c r="Z531" s="37"/>
      <c r="AA531" s="784"/>
      <c r="AB531" s="784"/>
      <c r="AC531" s="784"/>
    </row>
    <row r="532" spans="1:68" ht="14.25" customHeight="1" x14ac:dyDescent="0.25">
      <c r="A532" s="796" t="s">
        <v>107</v>
      </c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797"/>
      <c r="P532" s="797"/>
      <c r="Q532" s="797"/>
      <c r="R532" s="797"/>
      <c r="S532" s="797"/>
      <c r="T532" s="797"/>
      <c r="U532" s="797"/>
      <c r="V532" s="797"/>
      <c r="W532" s="797"/>
      <c r="X532" s="797"/>
      <c r="Y532" s="797"/>
      <c r="Z532" s="797"/>
      <c r="AA532" s="777"/>
      <c r="AB532" s="777"/>
      <c r="AC532" s="777"/>
    </row>
    <row r="533" spans="1:68" ht="27" customHeight="1" x14ac:dyDescent="0.25">
      <c r="A533" s="54" t="s">
        <v>847</v>
      </c>
      <c r="B533" s="54" t="s">
        <v>848</v>
      </c>
      <c r="C533" s="31">
        <v>4301032046</v>
      </c>
      <c r="D533" s="788">
        <v>4680115884359</v>
      </c>
      <c r="E533" s="789"/>
      <c r="F533" s="780">
        <v>0.06</v>
      </c>
      <c r="G533" s="32">
        <v>20</v>
      </c>
      <c r="H533" s="780">
        <v>1.2</v>
      </c>
      <c r="I533" s="780">
        <v>1.8</v>
      </c>
      <c r="J533" s="32">
        <v>200</v>
      </c>
      <c r="K533" s="32" t="s">
        <v>821</v>
      </c>
      <c r="L533" s="32"/>
      <c r="M533" s="33" t="s">
        <v>822</v>
      </c>
      <c r="N533" s="33"/>
      <c r="O533" s="32">
        <v>60</v>
      </c>
      <c r="P533" s="105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6"/>
      <c r="R533" s="786"/>
      <c r="S533" s="786"/>
      <c r="T533" s="787"/>
      <c r="U533" s="34"/>
      <c r="V533" s="34"/>
      <c r="W533" s="35" t="s">
        <v>69</v>
      </c>
      <c r="X533" s="781">
        <v>0</v>
      </c>
      <c r="Y533" s="782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826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8"/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809"/>
      <c r="P534" s="799" t="s">
        <v>71</v>
      </c>
      <c r="Q534" s="800"/>
      <c r="R534" s="800"/>
      <c r="S534" s="800"/>
      <c r="T534" s="800"/>
      <c r="U534" s="800"/>
      <c r="V534" s="801"/>
      <c r="W534" s="37" t="s">
        <v>72</v>
      </c>
      <c r="X534" s="783">
        <f>IFERROR(X533/H533,"0")</f>
        <v>0</v>
      </c>
      <c r="Y534" s="783">
        <f>IFERROR(Y533/H533,"0")</f>
        <v>0</v>
      </c>
      <c r="Z534" s="783">
        <f>IFERROR(IF(Z533="",0,Z533),"0")</f>
        <v>0</v>
      </c>
      <c r="AA534" s="784"/>
      <c r="AB534" s="784"/>
      <c r="AC534" s="784"/>
    </row>
    <row r="535" spans="1:68" x14ac:dyDescent="0.2">
      <c r="A535" s="797"/>
      <c r="B535" s="797"/>
      <c r="C535" s="797"/>
      <c r="D535" s="797"/>
      <c r="E535" s="797"/>
      <c r="F535" s="797"/>
      <c r="G535" s="797"/>
      <c r="H535" s="797"/>
      <c r="I535" s="797"/>
      <c r="J535" s="797"/>
      <c r="K535" s="797"/>
      <c r="L535" s="797"/>
      <c r="M535" s="797"/>
      <c r="N535" s="797"/>
      <c r="O535" s="809"/>
      <c r="P535" s="799" t="s">
        <v>71</v>
      </c>
      <c r="Q535" s="800"/>
      <c r="R535" s="800"/>
      <c r="S535" s="800"/>
      <c r="T535" s="800"/>
      <c r="U535" s="800"/>
      <c r="V535" s="801"/>
      <c r="W535" s="37" t="s">
        <v>69</v>
      </c>
      <c r="X535" s="783">
        <f>IFERROR(SUM(X533:X533),"0")</f>
        <v>0</v>
      </c>
      <c r="Y535" s="783">
        <f>IFERROR(SUM(Y533:Y533),"0")</f>
        <v>0</v>
      </c>
      <c r="Z535" s="37"/>
      <c r="AA535" s="784"/>
      <c r="AB535" s="784"/>
      <c r="AC535" s="784"/>
    </row>
    <row r="536" spans="1:68" ht="14.25" customHeight="1" x14ac:dyDescent="0.25">
      <c r="A536" s="796" t="s">
        <v>849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77"/>
      <c r="AB536" s="777"/>
      <c r="AC536" s="777"/>
    </row>
    <row r="537" spans="1:68" ht="27" customHeight="1" x14ac:dyDescent="0.25">
      <c r="A537" s="54" t="s">
        <v>850</v>
      </c>
      <c r="B537" s="54" t="s">
        <v>851</v>
      </c>
      <c r="C537" s="31">
        <v>4301040357</v>
      </c>
      <c r="D537" s="788">
        <v>4680115884564</v>
      </c>
      <c r="E537" s="789"/>
      <c r="F537" s="780">
        <v>0.15</v>
      </c>
      <c r="G537" s="32">
        <v>20</v>
      </c>
      <c r="H537" s="780">
        <v>3</v>
      </c>
      <c r="I537" s="780">
        <v>3.6</v>
      </c>
      <c r="J537" s="32">
        <v>200</v>
      </c>
      <c r="K537" s="32" t="s">
        <v>821</v>
      </c>
      <c r="L537" s="32"/>
      <c r="M537" s="33" t="s">
        <v>822</v>
      </c>
      <c r="N537" s="33"/>
      <c r="O537" s="32">
        <v>60</v>
      </c>
      <c r="P537" s="88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6"/>
      <c r="R537" s="786"/>
      <c r="S537" s="786"/>
      <c r="T537" s="787"/>
      <c r="U537" s="34"/>
      <c r="V537" s="34"/>
      <c r="W537" s="35" t="s">
        <v>69</v>
      </c>
      <c r="X537" s="781">
        <v>0</v>
      </c>
      <c r="Y537" s="782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852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8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09"/>
      <c r="P538" s="799" t="s">
        <v>71</v>
      </c>
      <c r="Q538" s="800"/>
      <c r="R538" s="800"/>
      <c r="S538" s="800"/>
      <c r="T538" s="800"/>
      <c r="U538" s="800"/>
      <c r="V538" s="801"/>
      <c r="W538" s="37" t="s">
        <v>72</v>
      </c>
      <c r="X538" s="783">
        <f>IFERROR(X537/H537,"0")</f>
        <v>0</v>
      </c>
      <c r="Y538" s="783">
        <f>IFERROR(Y537/H537,"0")</f>
        <v>0</v>
      </c>
      <c r="Z538" s="783">
        <f>IFERROR(IF(Z537="",0,Z537),"0")</f>
        <v>0</v>
      </c>
      <c r="AA538" s="784"/>
      <c r="AB538" s="784"/>
      <c r="AC538" s="784"/>
    </row>
    <row r="539" spans="1:68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09"/>
      <c r="P539" s="799" t="s">
        <v>71</v>
      </c>
      <c r="Q539" s="800"/>
      <c r="R539" s="800"/>
      <c r="S539" s="800"/>
      <c r="T539" s="800"/>
      <c r="U539" s="800"/>
      <c r="V539" s="801"/>
      <c r="W539" s="37" t="s">
        <v>69</v>
      </c>
      <c r="X539" s="783">
        <f>IFERROR(SUM(X537:X537),"0")</f>
        <v>0</v>
      </c>
      <c r="Y539" s="783">
        <f>IFERROR(SUM(Y537:Y537),"0")</f>
        <v>0</v>
      </c>
      <c r="Z539" s="37"/>
      <c r="AA539" s="784"/>
      <c r="AB539" s="784"/>
      <c r="AC539" s="784"/>
    </row>
    <row r="540" spans="1:68" ht="16.5" customHeight="1" x14ac:dyDescent="0.25">
      <c r="A540" s="872" t="s">
        <v>853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6"/>
      <c r="AB540" s="776"/>
      <c r="AC540" s="776"/>
    </row>
    <row r="541" spans="1:68" ht="14.25" customHeight="1" x14ac:dyDescent="0.25">
      <c r="A541" s="796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7"/>
      <c r="AB541" s="777"/>
      <c r="AC541" s="777"/>
    </row>
    <row r="542" spans="1:68" ht="27" customHeight="1" x14ac:dyDescent="0.25">
      <c r="A542" s="54" t="s">
        <v>854</v>
      </c>
      <c r="B542" s="54" t="s">
        <v>855</v>
      </c>
      <c r="C542" s="31">
        <v>4301031294</v>
      </c>
      <c r="D542" s="788">
        <v>4680115885189</v>
      </c>
      <c r="E542" s="789"/>
      <c r="F542" s="780">
        <v>0.2</v>
      </c>
      <c r="G542" s="32">
        <v>6</v>
      </c>
      <c r="H542" s="780">
        <v>1.2</v>
      </c>
      <c r="I542" s="780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6"/>
      <c r="R542" s="786"/>
      <c r="S542" s="786"/>
      <c r="T542" s="787"/>
      <c r="U542" s="34"/>
      <c r="V542" s="34"/>
      <c r="W542" s="35" t="s">
        <v>69</v>
      </c>
      <c r="X542" s="781">
        <v>6</v>
      </c>
      <c r="Y542" s="782">
        <f>IFERROR(IF(X542="",0,CEILING((X542/$H542),1)*$H542),"")</f>
        <v>6</v>
      </c>
      <c r="Z542" s="36">
        <f>IFERROR(IF(Y542=0,"",ROUNDUP(Y542/H542,0)*0.00502),"")</f>
        <v>2.5100000000000001E-2</v>
      </c>
      <c r="AA542" s="56"/>
      <c r="AB542" s="57"/>
      <c r="AC542" s="633" t="s">
        <v>856</v>
      </c>
      <c r="AG542" s="64"/>
      <c r="AJ542" s="68"/>
      <c r="AK542" s="68">
        <v>0</v>
      </c>
      <c r="BB542" s="634" t="s">
        <v>1</v>
      </c>
      <c r="BM542" s="64">
        <f>IFERROR(X542*I542/H542,"0")</f>
        <v>6.8600000000000012</v>
      </c>
      <c r="BN542" s="64">
        <f>IFERROR(Y542*I542/H542,"0")</f>
        <v>6.8600000000000012</v>
      </c>
      <c r="BO542" s="64">
        <f>IFERROR(1/J542*(X542/H542),"0")</f>
        <v>2.1367521367521368E-2</v>
      </c>
      <c r="BP542" s="64">
        <f>IFERROR(1/J542*(Y542/H542),"0")</f>
        <v>2.1367521367521368E-2</v>
      </c>
    </row>
    <row r="543" spans="1:68" ht="27" customHeight="1" x14ac:dyDescent="0.25">
      <c r="A543" s="54" t="s">
        <v>857</v>
      </c>
      <c r="B543" s="54" t="s">
        <v>858</v>
      </c>
      <c r="C543" s="31">
        <v>4301031293</v>
      </c>
      <c r="D543" s="788">
        <v>4680115885172</v>
      </c>
      <c r="E543" s="789"/>
      <c r="F543" s="780">
        <v>0.2</v>
      </c>
      <c r="G543" s="32">
        <v>6</v>
      </c>
      <c r="H543" s="780">
        <v>1.2</v>
      </c>
      <c r="I543" s="780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6"/>
      <c r="R543" s="786"/>
      <c r="S543" s="786"/>
      <c r="T543" s="787"/>
      <c r="U543" s="34"/>
      <c r="V543" s="34"/>
      <c r="W543" s="35" t="s">
        <v>69</v>
      </c>
      <c r="X543" s="781">
        <v>8</v>
      </c>
      <c r="Y543" s="782">
        <f>IFERROR(IF(X543="",0,CEILING((X543/$H543),1)*$H543),"")</f>
        <v>8.4</v>
      </c>
      <c r="Z543" s="36">
        <f>IFERROR(IF(Y543=0,"",ROUNDUP(Y543/H543,0)*0.00502),"")</f>
        <v>3.5140000000000005E-2</v>
      </c>
      <c r="AA543" s="56"/>
      <c r="AB543" s="57"/>
      <c r="AC543" s="635" t="s">
        <v>856</v>
      </c>
      <c r="AG543" s="64"/>
      <c r="AJ543" s="68"/>
      <c r="AK543" s="68">
        <v>0</v>
      </c>
      <c r="BB543" s="636" t="s">
        <v>1</v>
      </c>
      <c r="BM543" s="64">
        <f>IFERROR(X543*I543/H543,"0")</f>
        <v>8.6666666666666679</v>
      </c>
      <c r="BN543" s="64">
        <f>IFERROR(Y543*I543/H543,"0")</f>
        <v>9.1000000000000014</v>
      </c>
      <c r="BO543" s="64">
        <f>IFERROR(1/J543*(X543/H543),"0")</f>
        <v>2.8490028490028494E-2</v>
      </c>
      <c r="BP543" s="64">
        <f>IFERROR(1/J543*(Y543/H543),"0")</f>
        <v>2.9914529914529923E-2</v>
      </c>
    </row>
    <row r="544" spans="1:68" ht="27" customHeight="1" x14ac:dyDescent="0.25">
      <c r="A544" s="54" t="s">
        <v>859</v>
      </c>
      <c r="B544" s="54" t="s">
        <v>860</v>
      </c>
      <c r="C544" s="31">
        <v>4301031291</v>
      </c>
      <c r="D544" s="788">
        <v>4680115885110</v>
      </c>
      <c r="E544" s="789"/>
      <c r="F544" s="780">
        <v>0.2</v>
      </c>
      <c r="G544" s="32">
        <v>6</v>
      </c>
      <c r="H544" s="780">
        <v>1.2</v>
      </c>
      <c r="I544" s="780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6"/>
      <c r="R544" s="786"/>
      <c r="S544" s="786"/>
      <c r="T544" s="787"/>
      <c r="U544" s="34"/>
      <c r="V544" s="34"/>
      <c r="W544" s="35" t="s">
        <v>69</v>
      </c>
      <c r="X544" s="781">
        <v>0</v>
      </c>
      <c r="Y544" s="782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861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862</v>
      </c>
      <c r="B545" s="54" t="s">
        <v>863</v>
      </c>
      <c r="C545" s="31">
        <v>4301031329</v>
      </c>
      <c r="D545" s="788">
        <v>4680115885219</v>
      </c>
      <c r="E545" s="789"/>
      <c r="F545" s="780">
        <v>0.28000000000000003</v>
      </c>
      <c r="G545" s="32">
        <v>6</v>
      </c>
      <c r="H545" s="780">
        <v>1.68</v>
      </c>
      <c r="I545" s="780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6"/>
      <c r="R545" s="786"/>
      <c r="S545" s="786"/>
      <c r="T545" s="787"/>
      <c r="U545" s="34"/>
      <c r="V545" s="34"/>
      <c r="W545" s="35" t="s">
        <v>69</v>
      </c>
      <c r="X545" s="781">
        <v>56.000000000000007</v>
      </c>
      <c r="Y545" s="782">
        <f>IFERROR(IF(X545="",0,CEILING((X545/$H545),1)*$H545),"")</f>
        <v>57.12</v>
      </c>
      <c r="Z545" s="36">
        <f>IFERROR(IF(Y545=0,"",ROUNDUP(Y545/H545,0)*0.00502),"")</f>
        <v>0.17068</v>
      </c>
      <c r="AA545" s="56"/>
      <c r="AB545" s="57"/>
      <c r="AC545" s="639" t="s">
        <v>864</v>
      </c>
      <c r="AG545" s="64"/>
      <c r="AJ545" s="68"/>
      <c r="AK545" s="68">
        <v>0</v>
      </c>
      <c r="BB545" s="640" t="s">
        <v>1</v>
      </c>
      <c r="BM545" s="64">
        <f>IFERROR(X545*I545/H545,"0")</f>
        <v>83.333333333333357</v>
      </c>
      <c r="BN545" s="64">
        <f>IFERROR(Y545*I545/H545,"0")</f>
        <v>85</v>
      </c>
      <c r="BO545" s="64">
        <f>IFERROR(1/J545*(X545/H545),"0")</f>
        <v>0.14245014245014248</v>
      </c>
      <c r="BP545" s="64">
        <f>IFERROR(1/J545*(Y545/H545),"0")</f>
        <v>0.14529914529914531</v>
      </c>
    </row>
    <row r="546" spans="1:68" x14ac:dyDescent="0.2">
      <c r="A546" s="808"/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809"/>
      <c r="P546" s="799" t="s">
        <v>71</v>
      </c>
      <c r="Q546" s="800"/>
      <c r="R546" s="800"/>
      <c r="S546" s="800"/>
      <c r="T546" s="800"/>
      <c r="U546" s="800"/>
      <c r="V546" s="801"/>
      <c r="W546" s="37" t="s">
        <v>72</v>
      </c>
      <c r="X546" s="783">
        <f>IFERROR(X542/H542,"0")+IFERROR(X543/H543,"0")+IFERROR(X544/H544,"0")+IFERROR(X545/H545,"0")</f>
        <v>45</v>
      </c>
      <c r="Y546" s="783">
        <f>IFERROR(Y542/H542,"0")+IFERROR(Y543/H543,"0")+IFERROR(Y544/H544,"0")+IFERROR(Y545/H545,"0")</f>
        <v>46</v>
      </c>
      <c r="Z546" s="783">
        <f>IFERROR(IF(Z542="",0,Z542),"0")+IFERROR(IF(Z543="",0,Z543),"0")+IFERROR(IF(Z544="",0,Z544),"0")+IFERROR(IF(Z545="",0,Z545),"0")</f>
        <v>0.23092000000000001</v>
      </c>
      <c r="AA546" s="784"/>
      <c r="AB546" s="784"/>
      <c r="AC546" s="784"/>
    </row>
    <row r="547" spans="1:68" x14ac:dyDescent="0.2">
      <c r="A547" s="797"/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809"/>
      <c r="P547" s="799" t="s">
        <v>71</v>
      </c>
      <c r="Q547" s="800"/>
      <c r="R547" s="800"/>
      <c r="S547" s="800"/>
      <c r="T547" s="800"/>
      <c r="U547" s="800"/>
      <c r="V547" s="801"/>
      <c r="W547" s="37" t="s">
        <v>69</v>
      </c>
      <c r="X547" s="783">
        <f>IFERROR(SUM(X542:X545),"0")</f>
        <v>70</v>
      </c>
      <c r="Y547" s="783">
        <f>IFERROR(SUM(Y542:Y545),"0")</f>
        <v>71.52</v>
      </c>
      <c r="Z547" s="37"/>
      <c r="AA547" s="784"/>
      <c r="AB547" s="784"/>
      <c r="AC547" s="784"/>
    </row>
    <row r="548" spans="1:68" ht="16.5" customHeight="1" x14ac:dyDescent="0.25">
      <c r="A548" s="872" t="s">
        <v>865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76"/>
      <c r="AB548" s="776"/>
      <c r="AC548" s="776"/>
    </row>
    <row r="549" spans="1:68" ht="14.25" customHeight="1" x14ac:dyDescent="0.25">
      <c r="A549" s="796" t="s">
        <v>64</v>
      </c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797"/>
      <c r="P549" s="797"/>
      <c r="Q549" s="797"/>
      <c r="R549" s="797"/>
      <c r="S549" s="797"/>
      <c r="T549" s="797"/>
      <c r="U549" s="797"/>
      <c r="V549" s="797"/>
      <c r="W549" s="797"/>
      <c r="X549" s="797"/>
      <c r="Y549" s="797"/>
      <c r="Z549" s="797"/>
      <c r="AA549" s="777"/>
      <c r="AB549" s="777"/>
      <c r="AC549" s="777"/>
    </row>
    <row r="550" spans="1:68" ht="27" customHeight="1" x14ac:dyDescent="0.25">
      <c r="A550" s="54" t="s">
        <v>866</v>
      </c>
      <c r="B550" s="54" t="s">
        <v>867</v>
      </c>
      <c r="C550" s="31">
        <v>4301031261</v>
      </c>
      <c r="D550" s="788">
        <v>4680115885103</v>
      </c>
      <c r="E550" s="789"/>
      <c r="F550" s="780">
        <v>0.27</v>
      </c>
      <c r="G550" s="32">
        <v>6</v>
      </c>
      <c r="H550" s="780">
        <v>1.62</v>
      </c>
      <c r="I550" s="780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6"/>
      <c r="R550" s="786"/>
      <c r="S550" s="786"/>
      <c r="T550" s="787"/>
      <c r="U550" s="34"/>
      <c r="V550" s="34"/>
      <c r="W550" s="35" t="s">
        <v>69</v>
      </c>
      <c r="X550" s="781">
        <v>0</v>
      </c>
      <c r="Y550" s="782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868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8"/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809"/>
      <c r="P551" s="799" t="s">
        <v>71</v>
      </c>
      <c r="Q551" s="800"/>
      <c r="R551" s="800"/>
      <c r="S551" s="800"/>
      <c r="T551" s="800"/>
      <c r="U551" s="800"/>
      <c r="V551" s="801"/>
      <c r="W551" s="37" t="s">
        <v>72</v>
      </c>
      <c r="X551" s="783">
        <f>IFERROR(X550/H550,"0")</f>
        <v>0</v>
      </c>
      <c r="Y551" s="783">
        <f>IFERROR(Y550/H550,"0")</f>
        <v>0</v>
      </c>
      <c r="Z551" s="783">
        <f>IFERROR(IF(Z550="",0,Z550),"0")</f>
        <v>0</v>
      </c>
      <c r="AA551" s="784"/>
      <c r="AB551" s="784"/>
      <c r="AC551" s="784"/>
    </row>
    <row r="552" spans="1:68" x14ac:dyDescent="0.2">
      <c r="A552" s="797"/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809"/>
      <c r="P552" s="799" t="s">
        <v>71</v>
      </c>
      <c r="Q552" s="800"/>
      <c r="R552" s="800"/>
      <c r="S552" s="800"/>
      <c r="T552" s="800"/>
      <c r="U552" s="800"/>
      <c r="V552" s="801"/>
      <c r="W552" s="37" t="s">
        <v>69</v>
      </c>
      <c r="X552" s="783">
        <f>IFERROR(SUM(X550:X550),"0")</f>
        <v>0</v>
      </c>
      <c r="Y552" s="783">
        <f>IFERROR(SUM(Y550:Y550),"0")</f>
        <v>0</v>
      </c>
      <c r="Z552" s="37"/>
      <c r="AA552" s="784"/>
      <c r="AB552" s="784"/>
      <c r="AC552" s="784"/>
    </row>
    <row r="553" spans="1:68" ht="27.75" customHeight="1" x14ac:dyDescent="0.2">
      <c r="A553" s="885" t="s">
        <v>869</v>
      </c>
      <c r="B553" s="886"/>
      <c r="C553" s="886"/>
      <c r="D553" s="886"/>
      <c r="E553" s="886"/>
      <c r="F553" s="886"/>
      <c r="G553" s="886"/>
      <c r="H553" s="886"/>
      <c r="I553" s="886"/>
      <c r="J553" s="886"/>
      <c r="K553" s="886"/>
      <c r="L553" s="886"/>
      <c r="M553" s="886"/>
      <c r="N553" s="886"/>
      <c r="O553" s="886"/>
      <c r="P553" s="886"/>
      <c r="Q553" s="886"/>
      <c r="R553" s="886"/>
      <c r="S553" s="886"/>
      <c r="T553" s="886"/>
      <c r="U553" s="886"/>
      <c r="V553" s="886"/>
      <c r="W553" s="886"/>
      <c r="X553" s="886"/>
      <c r="Y553" s="886"/>
      <c r="Z553" s="886"/>
      <c r="AA553" s="48"/>
      <c r="AB553" s="48"/>
      <c r="AC553" s="48"/>
    </row>
    <row r="554" spans="1:68" ht="16.5" customHeight="1" x14ac:dyDescent="0.25">
      <c r="A554" s="872" t="s">
        <v>869</v>
      </c>
      <c r="B554" s="797"/>
      <c r="C554" s="797"/>
      <c r="D554" s="797"/>
      <c r="E554" s="797"/>
      <c r="F554" s="797"/>
      <c r="G554" s="797"/>
      <c r="H554" s="797"/>
      <c r="I554" s="797"/>
      <c r="J554" s="797"/>
      <c r="K554" s="797"/>
      <c r="L554" s="797"/>
      <c r="M554" s="797"/>
      <c r="N554" s="797"/>
      <c r="O554" s="797"/>
      <c r="P554" s="797"/>
      <c r="Q554" s="797"/>
      <c r="R554" s="797"/>
      <c r="S554" s="797"/>
      <c r="T554" s="797"/>
      <c r="U554" s="797"/>
      <c r="V554" s="797"/>
      <c r="W554" s="797"/>
      <c r="X554" s="797"/>
      <c r="Y554" s="797"/>
      <c r="Z554" s="797"/>
      <c r="AA554" s="776"/>
      <c r="AB554" s="776"/>
      <c r="AC554" s="776"/>
    </row>
    <row r="555" spans="1:68" ht="14.25" customHeight="1" x14ac:dyDescent="0.25">
      <c r="A555" s="796" t="s">
        <v>118</v>
      </c>
      <c r="B555" s="797"/>
      <c r="C555" s="797"/>
      <c r="D555" s="797"/>
      <c r="E555" s="797"/>
      <c r="F555" s="797"/>
      <c r="G555" s="797"/>
      <c r="H555" s="797"/>
      <c r="I555" s="797"/>
      <c r="J555" s="797"/>
      <c r="K555" s="797"/>
      <c r="L555" s="797"/>
      <c r="M555" s="797"/>
      <c r="N555" s="797"/>
      <c r="O555" s="797"/>
      <c r="P555" s="797"/>
      <c r="Q555" s="797"/>
      <c r="R555" s="797"/>
      <c r="S555" s="797"/>
      <c r="T555" s="797"/>
      <c r="U555" s="797"/>
      <c r="V555" s="797"/>
      <c r="W555" s="797"/>
      <c r="X555" s="797"/>
      <c r="Y555" s="797"/>
      <c r="Z555" s="797"/>
      <c r="AA555" s="777"/>
      <c r="AB555" s="777"/>
      <c r="AC555" s="777"/>
    </row>
    <row r="556" spans="1:68" ht="27" customHeight="1" x14ac:dyDescent="0.25">
      <c r="A556" s="54" t="s">
        <v>870</v>
      </c>
      <c r="B556" s="54" t="s">
        <v>871</v>
      </c>
      <c r="C556" s="31">
        <v>4301011795</v>
      </c>
      <c r="D556" s="788">
        <v>4607091389067</v>
      </c>
      <c r="E556" s="789"/>
      <c r="F556" s="780">
        <v>0.88</v>
      </c>
      <c r="G556" s="32">
        <v>6</v>
      </c>
      <c r="H556" s="780">
        <v>5.28</v>
      </c>
      <c r="I556" s="780">
        <v>5.64</v>
      </c>
      <c r="J556" s="32">
        <v>104</v>
      </c>
      <c r="K556" s="32" t="s">
        <v>121</v>
      </c>
      <c r="L556" s="32"/>
      <c r="M556" s="33" t="s">
        <v>122</v>
      </c>
      <c r="N556" s="33"/>
      <c r="O556" s="32">
        <v>60</v>
      </c>
      <c r="P556" s="9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6"/>
      <c r="R556" s="786"/>
      <c r="S556" s="786"/>
      <c r="T556" s="787"/>
      <c r="U556" s="34"/>
      <c r="V556" s="34"/>
      <c r="W556" s="35" t="s">
        <v>69</v>
      </c>
      <c r="X556" s="781">
        <v>100</v>
      </c>
      <c r="Y556" s="782">
        <f t="shared" ref="Y556:Y566" si="103">IFERROR(IF(X556="",0,CEILING((X556/$H556),1)*$H556),"")</f>
        <v>100.32000000000001</v>
      </c>
      <c r="Z556" s="36">
        <f t="shared" ref="Z556:Z561" si="104">IFERROR(IF(Y556=0,"",ROUNDUP(Y556/H556,0)*0.01196),"")</f>
        <v>0.22724</v>
      </c>
      <c r="AA556" s="56"/>
      <c r="AB556" s="57"/>
      <c r="AC556" s="643" t="s">
        <v>125</v>
      </c>
      <c r="AG556" s="64"/>
      <c r="AJ556" s="68"/>
      <c r="AK556" s="68">
        <v>0</v>
      </c>
      <c r="BB556" s="644" t="s">
        <v>1</v>
      </c>
      <c r="BM556" s="64">
        <f t="shared" ref="BM556:BM566" si="105">IFERROR(X556*I556/H556,"0")</f>
        <v>106.81818181818181</v>
      </c>
      <c r="BN556" s="64">
        <f t="shared" ref="BN556:BN566" si="106">IFERROR(Y556*I556/H556,"0")</f>
        <v>107.16</v>
      </c>
      <c r="BO556" s="64">
        <f t="shared" ref="BO556:BO566" si="107">IFERROR(1/J556*(X556/H556),"0")</f>
        <v>0.18210955710955709</v>
      </c>
      <c r="BP556" s="64">
        <f t="shared" ref="BP556:BP566" si="108">IFERROR(1/J556*(Y556/H556),"0")</f>
        <v>0.18269230769230771</v>
      </c>
    </row>
    <row r="557" spans="1:68" ht="27" customHeight="1" x14ac:dyDescent="0.25">
      <c r="A557" s="54" t="s">
        <v>872</v>
      </c>
      <c r="B557" s="54" t="s">
        <v>873</v>
      </c>
      <c r="C557" s="31">
        <v>4301011961</v>
      </c>
      <c r="D557" s="788">
        <v>4680115885271</v>
      </c>
      <c r="E557" s="789"/>
      <c r="F557" s="780">
        <v>0.88</v>
      </c>
      <c r="G557" s="32">
        <v>6</v>
      </c>
      <c r="H557" s="780">
        <v>5.28</v>
      </c>
      <c r="I557" s="780">
        <v>5.64</v>
      </c>
      <c r="J557" s="32">
        <v>104</v>
      </c>
      <c r="K557" s="32" t="s">
        <v>121</v>
      </c>
      <c r="L557" s="32"/>
      <c r="M557" s="33" t="s">
        <v>122</v>
      </c>
      <c r="N557" s="33"/>
      <c r="O557" s="32">
        <v>60</v>
      </c>
      <c r="P557" s="11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6"/>
      <c r="R557" s="786"/>
      <c r="S557" s="786"/>
      <c r="T557" s="787"/>
      <c r="U557" s="34"/>
      <c r="V557" s="34"/>
      <c r="W557" s="35" t="s">
        <v>69</v>
      </c>
      <c r="X557" s="781">
        <v>0</v>
      </c>
      <c r="Y557" s="782">
        <f t="shared" si="103"/>
        <v>0</v>
      </c>
      <c r="Z557" s="36" t="str">
        <f t="shared" si="104"/>
        <v/>
      </c>
      <c r="AA557" s="56"/>
      <c r="AB557" s="57"/>
      <c r="AC557" s="645" t="s">
        <v>874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16.5" customHeight="1" x14ac:dyDescent="0.25">
      <c r="A558" s="54" t="s">
        <v>875</v>
      </c>
      <c r="B558" s="54" t="s">
        <v>876</v>
      </c>
      <c r="C558" s="31">
        <v>4301011774</v>
      </c>
      <c r="D558" s="788">
        <v>4680115884502</v>
      </c>
      <c r="E558" s="789"/>
      <c r="F558" s="780">
        <v>0.88</v>
      </c>
      <c r="G558" s="32">
        <v>6</v>
      </c>
      <c r="H558" s="780">
        <v>5.28</v>
      </c>
      <c r="I558" s="780">
        <v>5.64</v>
      </c>
      <c r="J558" s="32">
        <v>104</v>
      </c>
      <c r="K558" s="32" t="s">
        <v>121</v>
      </c>
      <c r="L558" s="32"/>
      <c r="M558" s="33" t="s">
        <v>122</v>
      </c>
      <c r="N558" s="33"/>
      <c r="O558" s="32">
        <v>60</v>
      </c>
      <c r="P558" s="102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6"/>
      <c r="R558" s="786"/>
      <c r="S558" s="786"/>
      <c r="T558" s="787"/>
      <c r="U558" s="34"/>
      <c r="V558" s="34"/>
      <c r="W558" s="35" t="s">
        <v>69</v>
      </c>
      <c r="X558" s="781">
        <v>0</v>
      </c>
      <c r="Y558" s="782">
        <f t="shared" si="103"/>
        <v>0</v>
      </c>
      <c r="Z558" s="36" t="str">
        <f t="shared" si="104"/>
        <v/>
      </c>
      <c r="AA558" s="56"/>
      <c r="AB558" s="57"/>
      <c r="AC558" s="647" t="s">
        <v>877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customHeight="1" x14ac:dyDescent="0.25">
      <c r="A559" s="54" t="s">
        <v>878</v>
      </c>
      <c r="B559" s="54" t="s">
        <v>879</v>
      </c>
      <c r="C559" s="31">
        <v>4301011771</v>
      </c>
      <c r="D559" s="788">
        <v>4607091389104</v>
      </c>
      <c r="E559" s="789"/>
      <c r="F559" s="780">
        <v>0.88</v>
      </c>
      <c r="G559" s="32">
        <v>6</v>
      </c>
      <c r="H559" s="780">
        <v>5.28</v>
      </c>
      <c r="I559" s="780">
        <v>5.64</v>
      </c>
      <c r="J559" s="32">
        <v>104</v>
      </c>
      <c r="K559" s="32" t="s">
        <v>121</v>
      </c>
      <c r="L559" s="32"/>
      <c r="M559" s="33" t="s">
        <v>122</v>
      </c>
      <c r="N559" s="33"/>
      <c r="O559" s="32">
        <v>60</v>
      </c>
      <c r="P559" s="10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6"/>
      <c r="R559" s="786"/>
      <c r="S559" s="786"/>
      <c r="T559" s="787"/>
      <c r="U559" s="34"/>
      <c r="V559" s="34"/>
      <c r="W559" s="35" t="s">
        <v>69</v>
      </c>
      <c r="X559" s="781">
        <v>200</v>
      </c>
      <c r="Y559" s="782">
        <f t="shared" si="103"/>
        <v>200.64000000000001</v>
      </c>
      <c r="Z559" s="36">
        <f t="shared" si="104"/>
        <v>0.45448</v>
      </c>
      <c r="AA559" s="56"/>
      <c r="AB559" s="57"/>
      <c r="AC559" s="649" t="s">
        <v>880</v>
      </c>
      <c r="AG559" s="64"/>
      <c r="AJ559" s="68"/>
      <c r="AK559" s="68">
        <v>0</v>
      </c>
      <c r="BB559" s="650" t="s">
        <v>1</v>
      </c>
      <c r="BM559" s="64">
        <f t="shared" si="105"/>
        <v>213.63636363636363</v>
      </c>
      <c r="BN559" s="64">
        <f t="shared" si="106"/>
        <v>214.32</v>
      </c>
      <c r="BO559" s="64">
        <f t="shared" si="107"/>
        <v>0.36421911421911418</v>
      </c>
      <c r="BP559" s="64">
        <f t="shared" si="108"/>
        <v>0.36538461538461542</v>
      </c>
    </row>
    <row r="560" spans="1:68" ht="16.5" customHeight="1" x14ac:dyDescent="0.25">
      <c r="A560" s="54" t="s">
        <v>881</v>
      </c>
      <c r="B560" s="54" t="s">
        <v>882</v>
      </c>
      <c r="C560" s="31">
        <v>4301011799</v>
      </c>
      <c r="D560" s="788">
        <v>4680115884519</v>
      </c>
      <c r="E560" s="789"/>
      <c r="F560" s="780">
        <v>0.88</v>
      </c>
      <c r="G560" s="32">
        <v>6</v>
      </c>
      <c r="H560" s="780">
        <v>5.28</v>
      </c>
      <c r="I560" s="780">
        <v>5.64</v>
      </c>
      <c r="J560" s="32">
        <v>104</v>
      </c>
      <c r="K560" s="32" t="s">
        <v>121</v>
      </c>
      <c r="L560" s="32"/>
      <c r="M560" s="33" t="s">
        <v>77</v>
      </c>
      <c r="N560" s="33"/>
      <c r="O560" s="32">
        <v>60</v>
      </c>
      <c r="P560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6"/>
      <c r="R560" s="786"/>
      <c r="S560" s="786"/>
      <c r="T560" s="787"/>
      <c r="U560" s="34"/>
      <c r="V560" s="34"/>
      <c r="W560" s="35" t="s">
        <v>69</v>
      </c>
      <c r="X560" s="781">
        <v>0</v>
      </c>
      <c r="Y560" s="782">
        <f t="shared" si="103"/>
        <v>0</v>
      </c>
      <c r="Z560" s="36" t="str">
        <f t="shared" si="104"/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884</v>
      </c>
      <c r="B561" s="54" t="s">
        <v>885</v>
      </c>
      <c r="C561" s="31">
        <v>4301011376</v>
      </c>
      <c r="D561" s="788">
        <v>4680115885226</v>
      </c>
      <c r="E561" s="789"/>
      <c r="F561" s="780">
        <v>0.88</v>
      </c>
      <c r="G561" s="32">
        <v>6</v>
      </c>
      <c r="H561" s="780">
        <v>5.28</v>
      </c>
      <c r="I561" s="780">
        <v>5.64</v>
      </c>
      <c r="J561" s="32">
        <v>104</v>
      </c>
      <c r="K561" s="32" t="s">
        <v>121</v>
      </c>
      <c r="L561" s="32"/>
      <c r="M561" s="33" t="s">
        <v>77</v>
      </c>
      <c r="N561" s="33"/>
      <c r="O561" s="32">
        <v>60</v>
      </c>
      <c r="P561" s="10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6"/>
      <c r="R561" s="786"/>
      <c r="S561" s="786"/>
      <c r="T561" s="787"/>
      <c r="U561" s="34"/>
      <c r="V561" s="34"/>
      <c r="W561" s="35" t="s">
        <v>69</v>
      </c>
      <c r="X561" s="781">
        <v>150</v>
      </c>
      <c r="Y561" s="782">
        <f t="shared" si="103"/>
        <v>153.12</v>
      </c>
      <c r="Z561" s="36">
        <f t="shared" si="104"/>
        <v>0.34683999999999998</v>
      </c>
      <c r="AA561" s="56"/>
      <c r="AB561" s="57"/>
      <c r="AC561" s="653" t="s">
        <v>886</v>
      </c>
      <c r="AG561" s="64"/>
      <c r="AJ561" s="68"/>
      <c r="AK561" s="68">
        <v>0</v>
      </c>
      <c r="BB561" s="654" t="s">
        <v>1</v>
      </c>
      <c r="BM561" s="64">
        <f t="shared" si="105"/>
        <v>160.22727272727272</v>
      </c>
      <c r="BN561" s="64">
        <f t="shared" si="106"/>
        <v>163.56</v>
      </c>
      <c r="BO561" s="64">
        <f t="shared" si="107"/>
        <v>0.27316433566433568</v>
      </c>
      <c r="BP561" s="64">
        <f t="shared" si="108"/>
        <v>0.27884615384615385</v>
      </c>
    </row>
    <row r="562" spans="1:68" ht="27" customHeight="1" x14ac:dyDescent="0.25">
      <c r="A562" s="54" t="s">
        <v>887</v>
      </c>
      <c r="B562" s="54" t="s">
        <v>888</v>
      </c>
      <c r="C562" s="31">
        <v>4301011778</v>
      </c>
      <c r="D562" s="788">
        <v>4680115880603</v>
      </c>
      <c r="E562" s="789"/>
      <c r="F562" s="780">
        <v>0.6</v>
      </c>
      <c r="G562" s="32">
        <v>6</v>
      </c>
      <c r="H562" s="780">
        <v>3.6</v>
      </c>
      <c r="I562" s="780">
        <v>3.81</v>
      </c>
      <c r="J562" s="32">
        <v>132</v>
      </c>
      <c r="K562" s="32" t="s">
        <v>76</v>
      </c>
      <c r="L562" s="32"/>
      <c r="M562" s="33" t="s">
        <v>122</v>
      </c>
      <c r="N562" s="33"/>
      <c r="O562" s="32">
        <v>60</v>
      </c>
      <c r="P562" s="81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6"/>
      <c r="R562" s="786"/>
      <c r="S562" s="786"/>
      <c r="T562" s="787"/>
      <c r="U562" s="34"/>
      <c r="V562" s="34"/>
      <c r="W562" s="35" t="s">
        <v>69</v>
      </c>
      <c r="X562" s="781">
        <v>72</v>
      </c>
      <c r="Y562" s="782">
        <f t="shared" si="103"/>
        <v>72</v>
      </c>
      <c r="Z562" s="36">
        <f>IFERROR(IF(Y562=0,"",ROUNDUP(Y562/H562,0)*0.00902),"")</f>
        <v>0.1804</v>
      </c>
      <c r="AA562" s="56"/>
      <c r="AB562" s="57"/>
      <c r="AC562" s="655" t="s">
        <v>125</v>
      </c>
      <c r="AG562" s="64"/>
      <c r="AJ562" s="68"/>
      <c r="AK562" s="68">
        <v>0</v>
      </c>
      <c r="BB562" s="656" t="s">
        <v>1</v>
      </c>
      <c r="BM562" s="64">
        <f t="shared" si="105"/>
        <v>76.2</v>
      </c>
      <c r="BN562" s="64">
        <f t="shared" si="106"/>
        <v>76.2</v>
      </c>
      <c r="BO562" s="64">
        <f t="shared" si="107"/>
        <v>0.15151515151515152</v>
      </c>
      <c r="BP562" s="64">
        <f t="shared" si="108"/>
        <v>0.15151515151515152</v>
      </c>
    </row>
    <row r="563" spans="1:68" ht="27" customHeight="1" x14ac:dyDescent="0.25">
      <c r="A563" s="54" t="s">
        <v>887</v>
      </c>
      <c r="B563" s="54" t="s">
        <v>889</v>
      </c>
      <c r="C563" s="31">
        <v>4301012035</v>
      </c>
      <c r="D563" s="788">
        <v>4680115880603</v>
      </c>
      <c r="E563" s="789"/>
      <c r="F563" s="780">
        <v>0.6</v>
      </c>
      <c r="G563" s="32">
        <v>8</v>
      </c>
      <c r="H563" s="780">
        <v>4.8</v>
      </c>
      <c r="I563" s="780">
        <v>6.96</v>
      </c>
      <c r="J563" s="32">
        <v>120</v>
      </c>
      <c r="K563" s="32" t="s">
        <v>76</v>
      </c>
      <c r="L563" s="32"/>
      <c r="M563" s="33" t="s">
        <v>122</v>
      </c>
      <c r="N563" s="33"/>
      <c r="O563" s="32">
        <v>60</v>
      </c>
      <c r="P563" s="86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6"/>
      <c r="R563" s="786"/>
      <c r="S563" s="786"/>
      <c r="T563" s="787"/>
      <c r="U563" s="34"/>
      <c r="V563" s="34"/>
      <c r="W563" s="35" t="s">
        <v>69</v>
      </c>
      <c r="X563" s="781">
        <v>0</v>
      </c>
      <c r="Y563" s="782">
        <f t="shared" si="103"/>
        <v>0</v>
      </c>
      <c r="Z563" s="36" t="str">
        <f>IFERROR(IF(Y563=0,"",ROUNDUP(Y563/H563,0)*0.00937),"")</f>
        <v/>
      </c>
      <c r="AA563" s="56"/>
      <c r="AB563" s="57"/>
      <c r="AC563" s="657" t="s">
        <v>125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890</v>
      </c>
      <c r="B564" s="54" t="s">
        <v>891</v>
      </c>
      <c r="C564" s="31">
        <v>4301012036</v>
      </c>
      <c r="D564" s="788">
        <v>4680115882782</v>
      </c>
      <c r="E564" s="789"/>
      <c r="F564" s="780">
        <v>0.6</v>
      </c>
      <c r="G564" s="32">
        <v>8</v>
      </c>
      <c r="H564" s="780">
        <v>4.8</v>
      </c>
      <c r="I564" s="780">
        <v>6.96</v>
      </c>
      <c r="J564" s="32">
        <v>120</v>
      </c>
      <c r="K564" s="32" t="s">
        <v>76</v>
      </c>
      <c r="L564" s="32"/>
      <c r="M564" s="33" t="s">
        <v>122</v>
      </c>
      <c r="N564" s="33"/>
      <c r="O564" s="32">
        <v>60</v>
      </c>
      <c r="P564" s="10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6"/>
      <c r="R564" s="786"/>
      <c r="S564" s="786"/>
      <c r="T564" s="787"/>
      <c r="U564" s="34"/>
      <c r="V564" s="34"/>
      <c r="W564" s="35" t="s">
        <v>69</v>
      </c>
      <c r="X564" s="781">
        <v>0</v>
      </c>
      <c r="Y564" s="782">
        <f t="shared" si="103"/>
        <v>0</v>
      </c>
      <c r="Z564" s="36" t="str">
        <f>IFERROR(IF(Y564=0,"",ROUNDUP(Y564/H564,0)*0.00937),"")</f>
        <v/>
      </c>
      <c r="AA564" s="56"/>
      <c r="AB564" s="57"/>
      <c r="AC564" s="659" t="s">
        <v>874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892</v>
      </c>
      <c r="B565" s="54" t="s">
        <v>893</v>
      </c>
      <c r="C565" s="31">
        <v>4301011784</v>
      </c>
      <c r="D565" s="788">
        <v>4607091389982</v>
      </c>
      <c r="E565" s="789"/>
      <c r="F565" s="780">
        <v>0.6</v>
      </c>
      <c r="G565" s="32">
        <v>6</v>
      </c>
      <c r="H565" s="780">
        <v>3.6</v>
      </c>
      <c r="I565" s="780">
        <v>3.81</v>
      </c>
      <c r="J565" s="32">
        <v>132</v>
      </c>
      <c r="K565" s="32" t="s">
        <v>76</v>
      </c>
      <c r="L565" s="32"/>
      <c r="M565" s="33" t="s">
        <v>122</v>
      </c>
      <c r="N565" s="33"/>
      <c r="O565" s="32">
        <v>60</v>
      </c>
      <c r="P565" s="8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6"/>
      <c r="R565" s="786"/>
      <c r="S565" s="786"/>
      <c r="T565" s="787"/>
      <c r="U565" s="34"/>
      <c r="V565" s="34"/>
      <c r="W565" s="35" t="s">
        <v>69</v>
      </c>
      <c r="X565" s="781">
        <v>60</v>
      </c>
      <c r="Y565" s="782">
        <f t="shared" si="103"/>
        <v>61.2</v>
      </c>
      <c r="Z565" s="36">
        <f>IFERROR(IF(Y565=0,"",ROUNDUP(Y565/H565,0)*0.00902),"")</f>
        <v>0.15334</v>
      </c>
      <c r="AA565" s="56"/>
      <c r="AB565" s="57"/>
      <c r="AC565" s="661" t="s">
        <v>880</v>
      </c>
      <c r="AG565" s="64"/>
      <c r="AJ565" s="68"/>
      <c r="AK565" s="68">
        <v>0</v>
      </c>
      <c r="BB565" s="662" t="s">
        <v>1</v>
      </c>
      <c r="BM565" s="64">
        <f t="shared" si="105"/>
        <v>63.5</v>
      </c>
      <c r="BN565" s="64">
        <f t="shared" si="106"/>
        <v>64.77000000000001</v>
      </c>
      <c r="BO565" s="64">
        <f t="shared" si="107"/>
        <v>0.12626262626262627</v>
      </c>
      <c r="BP565" s="64">
        <f t="shared" si="108"/>
        <v>0.12878787878787878</v>
      </c>
    </row>
    <row r="566" spans="1:68" ht="27" customHeight="1" x14ac:dyDescent="0.25">
      <c r="A566" s="54" t="s">
        <v>892</v>
      </c>
      <c r="B566" s="54" t="s">
        <v>894</v>
      </c>
      <c r="C566" s="31">
        <v>4301012034</v>
      </c>
      <c r="D566" s="788">
        <v>4607091389982</v>
      </c>
      <c r="E566" s="789"/>
      <c r="F566" s="780">
        <v>0.6</v>
      </c>
      <c r="G566" s="32">
        <v>8</v>
      </c>
      <c r="H566" s="780">
        <v>4.8</v>
      </c>
      <c r="I566" s="780">
        <v>6.96</v>
      </c>
      <c r="J566" s="32">
        <v>120</v>
      </c>
      <c r="K566" s="32" t="s">
        <v>76</v>
      </c>
      <c r="L566" s="32"/>
      <c r="M566" s="33" t="s">
        <v>122</v>
      </c>
      <c r="N566" s="33"/>
      <c r="O566" s="32">
        <v>60</v>
      </c>
      <c r="P566" s="10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6"/>
      <c r="R566" s="786"/>
      <c r="S566" s="786"/>
      <c r="T566" s="787"/>
      <c r="U566" s="34"/>
      <c r="V566" s="34"/>
      <c r="W566" s="35" t="s">
        <v>69</v>
      </c>
      <c r="X566" s="781">
        <v>0</v>
      </c>
      <c r="Y566" s="782">
        <f t="shared" si="103"/>
        <v>0</v>
      </c>
      <c r="Z566" s="36" t="str">
        <f>IFERROR(IF(Y566=0,"",ROUNDUP(Y566/H566,0)*0.00937),"")</f>
        <v/>
      </c>
      <c r="AA566" s="56"/>
      <c r="AB566" s="57"/>
      <c r="AC566" s="663" t="s">
        <v>880</v>
      </c>
      <c r="AG566" s="64"/>
      <c r="AJ566" s="68"/>
      <c r="AK566" s="68">
        <v>0</v>
      </c>
      <c r="BB566" s="664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x14ac:dyDescent="0.2">
      <c r="A567" s="808"/>
      <c r="B567" s="797"/>
      <c r="C567" s="797"/>
      <c r="D567" s="797"/>
      <c r="E567" s="797"/>
      <c r="F567" s="797"/>
      <c r="G567" s="797"/>
      <c r="H567" s="797"/>
      <c r="I567" s="797"/>
      <c r="J567" s="797"/>
      <c r="K567" s="797"/>
      <c r="L567" s="797"/>
      <c r="M567" s="797"/>
      <c r="N567" s="797"/>
      <c r="O567" s="809"/>
      <c r="P567" s="799" t="s">
        <v>71</v>
      </c>
      <c r="Q567" s="800"/>
      <c r="R567" s="800"/>
      <c r="S567" s="800"/>
      <c r="T567" s="800"/>
      <c r="U567" s="800"/>
      <c r="V567" s="801"/>
      <c r="W567" s="37" t="s">
        <v>72</v>
      </c>
      <c r="X567" s="78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121.89393939393939</v>
      </c>
      <c r="Y567" s="78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123</v>
      </c>
      <c r="Z567" s="78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1.3622999999999998</v>
      </c>
      <c r="AA567" s="784"/>
      <c r="AB567" s="784"/>
      <c r="AC567" s="784"/>
    </row>
    <row r="568" spans="1:68" x14ac:dyDescent="0.2">
      <c r="A568" s="797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09"/>
      <c r="P568" s="799" t="s">
        <v>71</v>
      </c>
      <c r="Q568" s="800"/>
      <c r="R568" s="800"/>
      <c r="S568" s="800"/>
      <c r="T568" s="800"/>
      <c r="U568" s="800"/>
      <c r="V568" s="801"/>
      <c r="W568" s="37" t="s">
        <v>69</v>
      </c>
      <c r="X568" s="783">
        <f>IFERROR(SUM(X556:X566),"0")</f>
        <v>582</v>
      </c>
      <c r="Y568" s="783">
        <f>IFERROR(SUM(Y556:Y566),"0")</f>
        <v>587.28000000000009</v>
      </c>
      <c r="Z568" s="37"/>
      <c r="AA568" s="784"/>
      <c r="AB568" s="784"/>
      <c r="AC568" s="784"/>
    </row>
    <row r="569" spans="1:68" ht="14.25" customHeight="1" x14ac:dyDescent="0.25">
      <c r="A569" s="796" t="s">
        <v>173</v>
      </c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797"/>
      <c r="P569" s="797"/>
      <c r="Q569" s="797"/>
      <c r="R569" s="797"/>
      <c r="S569" s="797"/>
      <c r="T569" s="797"/>
      <c r="U569" s="797"/>
      <c r="V569" s="797"/>
      <c r="W569" s="797"/>
      <c r="X569" s="797"/>
      <c r="Y569" s="797"/>
      <c r="Z569" s="797"/>
      <c r="AA569" s="777"/>
      <c r="AB569" s="777"/>
      <c r="AC569" s="777"/>
    </row>
    <row r="570" spans="1:68" ht="16.5" customHeight="1" x14ac:dyDescent="0.25">
      <c r="A570" s="54" t="s">
        <v>895</v>
      </c>
      <c r="B570" s="54" t="s">
        <v>896</v>
      </c>
      <c r="C570" s="31">
        <v>4301020222</v>
      </c>
      <c r="D570" s="788">
        <v>4607091388930</v>
      </c>
      <c r="E570" s="789"/>
      <c r="F570" s="780">
        <v>0.88</v>
      </c>
      <c r="G570" s="32">
        <v>6</v>
      </c>
      <c r="H570" s="780">
        <v>5.28</v>
      </c>
      <c r="I570" s="780">
        <v>5.64</v>
      </c>
      <c r="J570" s="32">
        <v>104</v>
      </c>
      <c r="K570" s="32" t="s">
        <v>121</v>
      </c>
      <c r="L570" s="32"/>
      <c r="M570" s="33" t="s">
        <v>122</v>
      </c>
      <c r="N570" s="33"/>
      <c r="O570" s="32">
        <v>55</v>
      </c>
      <c r="P570" s="8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6"/>
      <c r="R570" s="786"/>
      <c r="S570" s="786"/>
      <c r="T570" s="787"/>
      <c r="U570" s="34"/>
      <c r="V570" s="34"/>
      <c r="W570" s="35" t="s">
        <v>69</v>
      </c>
      <c r="X570" s="781">
        <v>150</v>
      </c>
      <c r="Y570" s="782">
        <f>IFERROR(IF(X570="",0,CEILING((X570/$H570),1)*$H570),"")</f>
        <v>153.12</v>
      </c>
      <c r="Z570" s="36">
        <f>IFERROR(IF(Y570=0,"",ROUNDUP(Y570/H570,0)*0.01196),"")</f>
        <v>0.34683999999999998</v>
      </c>
      <c r="AA570" s="56"/>
      <c r="AB570" s="57"/>
      <c r="AC570" s="665" t="s">
        <v>897</v>
      </c>
      <c r="AG570" s="64"/>
      <c r="AJ570" s="68"/>
      <c r="AK570" s="68">
        <v>0</v>
      </c>
      <c r="BB570" s="666" t="s">
        <v>1</v>
      </c>
      <c r="BM570" s="64">
        <f>IFERROR(X570*I570/H570,"0")</f>
        <v>160.22727272727272</v>
      </c>
      <c r="BN570" s="64">
        <f>IFERROR(Y570*I570/H570,"0")</f>
        <v>163.56</v>
      </c>
      <c r="BO570" s="64">
        <f>IFERROR(1/J570*(X570/H570),"0")</f>
        <v>0.27316433566433568</v>
      </c>
      <c r="BP570" s="64">
        <f>IFERROR(1/J570*(Y570/H570),"0")</f>
        <v>0.27884615384615385</v>
      </c>
    </row>
    <row r="571" spans="1:68" ht="16.5" customHeight="1" x14ac:dyDescent="0.25">
      <c r="A571" s="54" t="s">
        <v>898</v>
      </c>
      <c r="B571" s="54" t="s">
        <v>899</v>
      </c>
      <c r="C571" s="31">
        <v>4301020206</v>
      </c>
      <c r="D571" s="788">
        <v>4680115880054</v>
      </c>
      <c r="E571" s="789"/>
      <c r="F571" s="780">
        <v>0.6</v>
      </c>
      <c r="G571" s="32">
        <v>6</v>
      </c>
      <c r="H571" s="780">
        <v>3.6</v>
      </c>
      <c r="I571" s="780">
        <v>3.81</v>
      </c>
      <c r="J571" s="32">
        <v>132</v>
      </c>
      <c r="K571" s="32" t="s">
        <v>76</v>
      </c>
      <c r="L571" s="32"/>
      <c r="M571" s="33" t="s">
        <v>122</v>
      </c>
      <c r="N571" s="33"/>
      <c r="O571" s="32">
        <v>55</v>
      </c>
      <c r="P571" s="8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6"/>
      <c r="R571" s="786"/>
      <c r="S571" s="786"/>
      <c r="T571" s="787"/>
      <c r="U571" s="34"/>
      <c r="V571" s="34"/>
      <c r="W571" s="35" t="s">
        <v>69</v>
      </c>
      <c r="X571" s="781">
        <v>0</v>
      </c>
      <c r="Y571" s="782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897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898</v>
      </c>
      <c r="B572" s="54" t="s">
        <v>900</v>
      </c>
      <c r="C572" s="31">
        <v>4301020364</v>
      </c>
      <c r="D572" s="788">
        <v>4680115880054</v>
      </c>
      <c r="E572" s="789"/>
      <c r="F572" s="780">
        <v>0.6</v>
      </c>
      <c r="G572" s="32">
        <v>8</v>
      </c>
      <c r="H572" s="780">
        <v>4.8</v>
      </c>
      <c r="I572" s="780">
        <v>6.96</v>
      </c>
      <c r="J572" s="32">
        <v>120</v>
      </c>
      <c r="K572" s="32" t="s">
        <v>76</v>
      </c>
      <c r="L572" s="32"/>
      <c r="M572" s="33" t="s">
        <v>122</v>
      </c>
      <c r="N572" s="33"/>
      <c r="O572" s="32">
        <v>55</v>
      </c>
      <c r="P572" s="89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6"/>
      <c r="R572" s="786"/>
      <c r="S572" s="786"/>
      <c r="T572" s="787"/>
      <c r="U572" s="34"/>
      <c r="V572" s="34"/>
      <c r="W572" s="35" t="s">
        <v>69</v>
      </c>
      <c r="X572" s="781">
        <v>0</v>
      </c>
      <c r="Y572" s="782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8"/>
      <c r="B573" s="797"/>
      <c r="C573" s="797"/>
      <c r="D573" s="797"/>
      <c r="E573" s="797"/>
      <c r="F573" s="797"/>
      <c r="G573" s="797"/>
      <c r="H573" s="797"/>
      <c r="I573" s="797"/>
      <c r="J573" s="797"/>
      <c r="K573" s="797"/>
      <c r="L573" s="797"/>
      <c r="M573" s="797"/>
      <c r="N573" s="797"/>
      <c r="O573" s="809"/>
      <c r="P573" s="799" t="s">
        <v>71</v>
      </c>
      <c r="Q573" s="800"/>
      <c r="R573" s="800"/>
      <c r="S573" s="800"/>
      <c r="T573" s="800"/>
      <c r="U573" s="800"/>
      <c r="V573" s="801"/>
      <c r="W573" s="37" t="s">
        <v>72</v>
      </c>
      <c r="X573" s="783">
        <f>IFERROR(X570/H570,"0")+IFERROR(X571/H571,"0")+IFERROR(X572/H572,"0")</f>
        <v>28.409090909090907</v>
      </c>
      <c r="Y573" s="783">
        <f>IFERROR(Y570/H570,"0")+IFERROR(Y571/H571,"0")+IFERROR(Y572/H572,"0")</f>
        <v>29</v>
      </c>
      <c r="Z573" s="783">
        <f>IFERROR(IF(Z570="",0,Z570),"0")+IFERROR(IF(Z571="",0,Z571),"0")+IFERROR(IF(Z572="",0,Z572),"0")</f>
        <v>0.34683999999999998</v>
      </c>
      <c r="AA573" s="784"/>
      <c r="AB573" s="784"/>
      <c r="AC573" s="784"/>
    </row>
    <row r="574" spans="1:68" x14ac:dyDescent="0.2">
      <c r="A574" s="797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09"/>
      <c r="P574" s="799" t="s">
        <v>71</v>
      </c>
      <c r="Q574" s="800"/>
      <c r="R574" s="800"/>
      <c r="S574" s="800"/>
      <c r="T574" s="800"/>
      <c r="U574" s="800"/>
      <c r="V574" s="801"/>
      <c r="W574" s="37" t="s">
        <v>69</v>
      </c>
      <c r="X574" s="783">
        <f>IFERROR(SUM(X570:X572),"0")</f>
        <v>150</v>
      </c>
      <c r="Y574" s="783">
        <f>IFERROR(SUM(Y570:Y572),"0")</f>
        <v>153.12</v>
      </c>
      <c r="Z574" s="37"/>
      <c r="AA574" s="784"/>
      <c r="AB574" s="784"/>
      <c r="AC574" s="784"/>
    </row>
    <row r="575" spans="1:68" ht="14.25" customHeight="1" x14ac:dyDescent="0.25">
      <c r="A575" s="796" t="s">
        <v>64</v>
      </c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797"/>
      <c r="P575" s="797"/>
      <c r="Q575" s="797"/>
      <c r="R575" s="797"/>
      <c r="S575" s="797"/>
      <c r="T575" s="797"/>
      <c r="U575" s="797"/>
      <c r="V575" s="797"/>
      <c r="W575" s="797"/>
      <c r="X575" s="797"/>
      <c r="Y575" s="797"/>
      <c r="Z575" s="797"/>
      <c r="AA575" s="777"/>
      <c r="AB575" s="777"/>
      <c r="AC575" s="777"/>
    </row>
    <row r="576" spans="1:68" ht="27" customHeight="1" x14ac:dyDescent="0.25">
      <c r="A576" s="54" t="s">
        <v>901</v>
      </c>
      <c r="B576" s="54" t="s">
        <v>902</v>
      </c>
      <c r="C576" s="31">
        <v>4301031252</v>
      </c>
      <c r="D576" s="788">
        <v>4680115883116</v>
      </c>
      <c r="E576" s="789"/>
      <c r="F576" s="780">
        <v>0.88</v>
      </c>
      <c r="G576" s="32">
        <v>6</v>
      </c>
      <c r="H576" s="780">
        <v>5.28</v>
      </c>
      <c r="I576" s="780">
        <v>5.64</v>
      </c>
      <c r="J576" s="32">
        <v>104</v>
      </c>
      <c r="K576" s="32" t="s">
        <v>121</v>
      </c>
      <c r="L576" s="32"/>
      <c r="M576" s="33" t="s">
        <v>122</v>
      </c>
      <c r="N576" s="33"/>
      <c r="O576" s="32">
        <v>60</v>
      </c>
      <c r="P576" s="11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6"/>
      <c r="R576" s="786"/>
      <c r="S576" s="786"/>
      <c r="T576" s="787"/>
      <c r="U576" s="34"/>
      <c r="V576" s="34"/>
      <c r="W576" s="35" t="s">
        <v>69</v>
      </c>
      <c r="X576" s="781">
        <v>50</v>
      </c>
      <c r="Y576" s="782">
        <f t="shared" ref="Y576:Y584" si="109">IFERROR(IF(X576="",0,CEILING((X576/$H576),1)*$H576),"")</f>
        <v>52.800000000000004</v>
      </c>
      <c r="Z576" s="36">
        <f>IFERROR(IF(Y576=0,"",ROUNDUP(Y576/H576,0)*0.01196),"")</f>
        <v>0.1196</v>
      </c>
      <c r="AA576" s="56"/>
      <c r="AB576" s="57"/>
      <c r="AC576" s="671" t="s">
        <v>903</v>
      </c>
      <c r="AG576" s="64"/>
      <c r="AJ576" s="68"/>
      <c r="AK576" s="68">
        <v>0</v>
      </c>
      <c r="BB576" s="672" t="s">
        <v>1</v>
      </c>
      <c r="BM576" s="64">
        <f t="shared" ref="BM576:BM584" si="110">IFERROR(X576*I576/H576,"0")</f>
        <v>53.409090909090907</v>
      </c>
      <c r="BN576" s="64">
        <f t="shared" ref="BN576:BN584" si="111">IFERROR(Y576*I576/H576,"0")</f>
        <v>56.400000000000006</v>
      </c>
      <c r="BO576" s="64">
        <f t="shared" ref="BO576:BO584" si="112">IFERROR(1/J576*(X576/H576),"0")</f>
        <v>9.1054778554778545E-2</v>
      </c>
      <c r="BP576" s="64">
        <f t="shared" ref="BP576:BP584" si="113">IFERROR(1/J576*(Y576/H576),"0")</f>
        <v>9.6153846153846159E-2</v>
      </c>
    </row>
    <row r="577" spans="1:68" ht="27" customHeight="1" x14ac:dyDescent="0.25">
      <c r="A577" s="54" t="s">
        <v>904</v>
      </c>
      <c r="B577" s="54" t="s">
        <v>905</v>
      </c>
      <c r="C577" s="31">
        <v>4301031248</v>
      </c>
      <c r="D577" s="788">
        <v>4680115883093</v>
      </c>
      <c r="E577" s="789"/>
      <c r="F577" s="780">
        <v>0.88</v>
      </c>
      <c r="G577" s="32">
        <v>6</v>
      </c>
      <c r="H577" s="780">
        <v>5.28</v>
      </c>
      <c r="I577" s="780">
        <v>5.64</v>
      </c>
      <c r="J577" s="32">
        <v>104</v>
      </c>
      <c r="K577" s="32" t="s">
        <v>121</v>
      </c>
      <c r="L577" s="32"/>
      <c r="M577" s="33" t="s">
        <v>68</v>
      </c>
      <c r="N577" s="33"/>
      <c r="O577" s="32">
        <v>60</v>
      </c>
      <c r="P577" s="11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6"/>
      <c r="R577" s="786"/>
      <c r="S577" s="786"/>
      <c r="T577" s="787"/>
      <c r="U577" s="34"/>
      <c r="V577" s="34"/>
      <c r="W577" s="35" t="s">
        <v>69</v>
      </c>
      <c r="X577" s="781">
        <v>70</v>
      </c>
      <c r="Y577" s="782">
        <f t="shared" si="109"/>
        <v>73.92</v>
      </c>
      <c r="Z577" s="36">
        <f>IFERROR(IF(Y577=0,"",ROUNDUP(Y577/H577,0)*0.01196),"")</f>
        <v>0.16744000000000001</v>
      </c>
      <c r="AA577" s="56"/>
      <c r="AB577" s="57"/>
      <c r="AC577" s="673" t="s">
        <v>906</v>
      </c>
      <c r="AG577" s="64"/>
      <c r="AJ577" s="68"/>
      <c r="AK577" s="68">
        <v>0</v>
      </c>
      <c r="BB577" s="674" t="s">
        <v>1</v>
      </c>
      <c r="BM577" s="64">
        <f t="shared" si="110"/>
        <v>74.772727272727266</v>
      </c>
      <c r="BN577" s="64">
        <f t="shared" si="111"/>
        <v>78.959999999999994</v>
      </c>
      <c r="BO577" s="64">
        <f t="shared" si="112"/>
        <v>0.12747668997668998</v>
      </c>
      <c r="BP577" s="64">
        <f t="shared" si="113"/>
        <v>0.13461538461538464</v>
      </c>
    </row>
    <row r="578" spans="1:68" ht="27" customHeight="1" x14ac:dyDescent="0.25">
      <c r="A578" s="54" t="s">
        <v>907</v>
      </c>
      <c r="B578" s="54" t="s">
        <v>908</v>
      </c>
      <c r="C578" s="31">
        <v>4301031250</v>
      </c>
      <c r="D578" s="788">
        <v>4680115883109</v>
      </c>
      <c r="E578" s="789"/>
      <c r="F578" s="780">
        <v>0.88</v>
      </c>
      <c r="G578" s="32">
        <v>6</v>
      </c>
      <c r="H578" s="780">
        <v>5.28</v>
      </c>
      <c r="I578" s="780">
        <v>5.64</v>
      </c>
      <c r="J578" s="32">
        <v>104</v>
      </c>
      <c r="K578" s="32" t="s">
        <v>121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6"/>
      <c r="R578" s="786"/>
      <c r="S578" s="786"/>
      <c r="T578" s="787"/>
      <c r="U578" s="34"/>
      <c r="V578" s="34"/>
      <c r="W578" s="35" t="s">
        <v>69</v>
      </c>
      <c r="X578" s="781">
        <v>0</v>
      </c>
      <c r="Y578" s="782">
        <f t="shared" si="109"/>
        <v>0</v>
      </c>
      <c r="Z578" s="36" t="str">
        <f>IFERROR(IF(Y578=0,"",ROUNDUP(Y578/H578,0)*0.01196),"")</f>
        <v/>
      </c>
      <c r="AA578" s="56"/>
      <c r="AB578" s="57"/>
      <c r="AC578" s="675" t="s">
        <v>909</v>
      </c>
      <c r="AG578" s="64"/>
      <c r="AJ578" s="68"/>
      <c r="AK578" s="68">
        <v>0</v>
      </c>
      <c r="BB578" s="67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910</v>
      </c>
      <c r="B579" s="54" t="s">
        <v>911</v>
      </c>
      <c r="C579" s="31">
        <v>4301031249</v>
      </c>
      <c r="D579" s="788">
        <v>4680115882072</v>
      </c>
      <c r="E579" s="789"/>
      <c r="F579" s="780">
        <v>0.6</v>
      </c>
      <c r="G579" s="32">
        <v>6</v>
      </c>
      <c r="H579" s="780">
        <v>3.6</v>
      </c>
      <c r="I579" s="780">
        <v>3.81</v>
      </c>
      <c r="J579" s="32">
        <v>132</v>
      </c>
      <c r="K579" s="32" t="s">
        <v>76</v>
      </c>
      <c r="L579" s="32"/>
      <c r="M579" s="33" t="s">
        <v>122</v>
      </c>
      <c r="N579" s="33"/>
      <c r="O579" s="32">
        <v>60</v>
      </c>
      <c r="P579" s="11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6"/>
      <c r="R579" s="786"/>
      <c r="S579" s="786"/>
      <c r="T579" s="787"/>
      <c r="U579" s="34"/>
      <c r="V579" s="34"/>
      <c r="W579" s="35" t="s">
        <v>69</v>
      </c>
      <c r="X579" s="781">
        <v>90</v>
      </c>
      <c r="Y579" s="782">
        <f t="shared" si="109"/>
        <v>90</v>
      </c>
      <c r="Z579" s="36">
        <f>IFERROR(IF(Y579=0,"",ROUNDUP(Y579/H579,0)*0.00902),"")</f>
        <v>0.22550000000000001</v>
      </c>
      <c r="AA579" s="56"/>
      <c r="AB579" s="57"/>
      <c r="AC579" s="677" t="s">
        <v>912</v>
      </c>
      <c r="AG579" s="64"/>
      <c r="AJ579" s="68"/>
      <c r="AK579" s="68">
        <v>0</v>
      </c>
      <c r="BB579" s="678" t="s">
        <v>1</v>
      </c>
      <c r="BM579" s="64">
        <f t="shared" si="110"/>
        <v>95.249999999999986</v>
      </c>
      <c r="BN579" s="64">
        <f t="shared" si="111"/>
        <v>95.249999999999986</v>
      </c>
      <c r="BO579" s="64">
        <f t="shared" si="112"/>
        <v>0.18939393939393939</v>
      </c>
      <c r="BP579" s="64">
        <f t="shared" si="113"/>
        <v>0.18939393939393939</v>
      </c>
    </row>
    <row r="580" spans="1:68" ht="27" customHeight="1" x14ac:dyDescent="0.25">
      <c r="A580" s="54" t="s">
        <v>910</v>
      </c>
      <c r="B580" s="54" t="s">
        <v>913</v>
      </c>
      <c r="C580" s="31">
        <v>4301031383</v>
      </c>
      <c r="D580" s="788">
        <v>4680115882072</v>
      </c>
      <c r="E580" s="789"/>
      <c r="F580" s="780">
        <v>0.6</v>
      </c>
      <c r="G580" s="32">
        <v>8</v>
      </c>
      <c r="H580" s="780">
        <v>4.8</v>
      </c>
      <c r="I580" s="780">
        <v>6.96</v>
      </c>
      <c r="J580" s="32">
        <v>120</v>
      </c>
      <c r="K580" s="32" t="s">
        <v>76</v>
      </c>
      <c r="L580" s="32"/>
      <c r="M580" s="33" t="s">
        <v>122</v>
      </c>
      <c r="N580" s="33"/>
      <c r="O580" s="32">
        <v>60</v>
      </c>
      <c r="P580" s="111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6"/>
      <c r="R580" s="786"/>
      <c r="S580" s="786"/>
      <c r="T580" s="787"/>
      <c r="U580" s="34"/>
      <c r="V580" s="34"/>
      <c r="W580" s="35" t="s">
        <v>69</v>
      </c>
      <c r="X580" s="781">
        <v>0</v>
      </c>
      <c r="Y580" s="782">
        <f t="shared" si="109"/>
        <v>0</v>
      </c>
      <c r="Z580" s="36" t="str">
        <f>IFERROR(IF(Y580=0,"",ROUNDUP(Y580/H580,0)*0.00937),"")</f>
        <v/>
      </c>
      <c r="AA580" s="56"/>
      <c r="AB580" s="57"/>
      <c r="AC580" s="679" t="s">
        <v>912</v>
      </c>
      <c r="AG580" s="64"/>
      <c r="AJ580" s="68"/>
      <c r="AK580" s="68">
        <v>0</v>
      </c>
      <c r="BB580" s="680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914</v>
      </c>
      <c r="B581" s="54" t="s">
        <v>915</v>
      </c>
      <c r="C581" s="31">
        <v>4301031251</v>
      </c>
      <c r="D581" s="788">
        <v>4680115882102</v>
      </c>
      <c r="E581" s="789"/>
      <c r="F581" s="780">
        <v>0.6</v>
      </c>
      <c r="G581" s="32">
        <v>6</v>
      </c>
      <c r="H581" s="780">
        <v>3.6</v>
      </c>
      <c r="I581" s="780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6"/>
      <c r="R581" s="786"/>
      <c r="S581" s="786"/>
      <c r="T581" s="787"/>
      <c r="U581" s="34"/>
      <c r="V581" s="34"/>
      <c r="W581" s="35" t="s">
        <v>69</v>
      </c>
      <c r="X581" s="781">
        <v>0</v>
      </c>
      <c r="Y581" s="782">
        <f t="shared" si="109"/>
        <v>0</v>
      </c>
      <c r="Z581" s="36" t="str">
        <f>IFERROR(IF(Y581=0,"",ROUNDUP(Y581/H581,0)*0.00902),"")</f>
        <v/>
      </c>
      <c r="AA581" s="56"/>
      <c r="AB581" s="57"/>
      <c r="AC581" s="681" t="s">
        <v>906</v>
      </c>
      <c r="AG581" s="64"/>
      <c r="AJ581" s="68"/>
      <c r="AK581" s="68">
        <v>0</v>
      </c>
      <c r="BB581" s="682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914</v>
      </c>
      <c r="B582" s="54" t="s">
        <v>916</v>
      </c>
      <c r="C582" s="31">
        <v>4301031385</v>
      </c>
      <c r="D582" s="788">
        <v>4680115882102</v>
      </c>
      <c r="E582" s="789"/>
      <c r="F582" s="780">
        <v>0.6</v>
      </c>
      <c r="G582" s="32">
        <v>8</v>
      </c>
      <c r="H582" s="780">
        <v>4.8</v>
      </c>
      <c r="I582" s="780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1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6"/>
      <c r="R582" s="786"/>
      <c r="S582" s="786"/>
      <c r="T582" s="787"/>
      <c r="U582" s="34"/>
      <c r="V582" s="34"/>
      <c r="W582" s="35" t="s">
        <v>69</v>
      </c>
      <c r="X582" s="781">
        <v>0</v>
      </c>
      <c r="Y582" s="782">
        <f t="shared" si="109"/>
        <v>0</v>
      </c>
      <c r="Z582" s="36" t="str">
        <f>IFERROR(IF(Y582=0,"",ROUNDUP(Y582/H582,0)*0.00937),"")</f>
        <v/>
      </c>
      <c r="AA582" s="56"/>
      <c r="AB582" s="57"/>
      <c r="AC582" s="683" t="s">
        <v>917</v>
      </c>
      <c r="AG582" s="64"/>
      <c r="AJ582" s="68"/>
      <c r="AK582" s="68">
        <v>0</v>
      </c>
      <c r="BB582" s="684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918</v>
      </c>
      <c r="B583" s="54" t="s">
        <v>919</v>
      </c>
      <c r="C583" s="31">
        <v>4301031253</v>
      </c>
      <c r="D583" s="788">
        <v>4680115882096</v>
      </c>
      <c r="E583" s="789"/>
      <c r="F583" s="780">
        <v>0.6</v>
      </c>
      <c r="G583" s="32">
        <v>6</v>
      </c>
      <c r="H583" s="780">
        <v>3.6</v>
      </c>
      <c r="I583" s="780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6"/>
      <c r="R583" s="786"/>
      <c r="S583" s="786"/>
      <c r="T583" s="787"/>
      <c r="U583" s="34"/>
      <c r="V583" s="34"/>
      <c r="W583" s="35" t="s">
        <v>69</v>
      </c>
      <c r="X583" s="781">
        <v>0</v>
      </c>
      <c r="Y583" s="782">
        <f t="shared" si="109"/>
        <v>0</v>
      </c>
      <c r="Z583" s="36" t="str">
        <f>IFERROR(IF(Y583=0,"",ROUNDUP(Y583/H583,0)*0.00902),"")</f>
        <v/>
      </c>
      <c r="AA583" s="56"/>
      <c r="AB583" s="57"/>
      <c r="AC583" s="685" t="s">
        <v>909</v>
      </c>
      <c r="AG583" s="64"/>
      <c r="AJ583" s="68"/>
      <c r="AK583" s="68">
        <v>0</v>
      </c>
      <c r="BB583" s="686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918</v>
      </c>
      <c r="B584" s="54" t="s">
        <v>920</v>
      </c>
      <c r="C584" s="31">
        <v>4301031384</v>
      </c>
      <c r="D584" s="788">
        <v>4680115882096</v>
      </c>
      <c r="E584" s="789"/>
      <c r="F584" s="780">
        <v>0.6</v>
      </c>
      <c r="G584" s="32">
        <v>8</v>
      </c>
      <c r="H584" s="780">
        <v>4.8</v>
      </c>
      <c r="I584" s="780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6"/>
      <c r="R584" s="786"/>
      <c r="S584" s="786"/>
      <c r="T584" s="787"/>
      <c r="U584" s="34"/>
      <c r="V584" s="34"/>
      <c r="W584" s="35" t="s">
        <v>69</v>
      </c>
      <c r="X584" s="781">
        <v>0</v>
      </c>
      <c r="Y584" s="782">
        <f t="shared" si="109"/>
        <v>0</v>
      </c>
      <c r="Z584" s="36" t="str">
        <f>IFERROR(IF(Y584=0,"",ROUNDUP(Y584/H584,0)*0.00937),"")</f>
        <v/>
      </c>
      <c r="AA584" s="56"/>
      <c r="AB584" s="57"/>
      <c r="AC584" s="687" t="s">
        <v>921</v>
      </c>
      <c r="AG584" s="64"/>
      <c r="AJ584" s="68"/>
      <c r="AK584" s="68">
        <v>0</v>
      </c>
      <c r="BB584" s="688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x14ac:dyDescent="0.2">
      <c r="A585" s="80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797"/>
      <c r="N585" s="797"/>
      <c r="O585" s="809"/>
      <c r="P585" s="799" t="s">
        <v>71</v>
      </c>
      <c r="Q585" s="800"/>
      <c r="R585" s="800"/>
      <c r="S585" s="800"/>
      <c r="T585" s="800"/>
      <c r="U585" s="800"/>
      <c r="V585" s="801"/>
      <c r="W585" s="37" t="s">
        <v>72</v>
      </c>
      <c r="X585" s="783">
        <f>IFERROR(X576/H576,"0")+IFERROR(X577/H577,"0")+IFERROR(X578/H578,"0")+IFERROR(X579/H579,"0")+IFERROR(X580/H580,"0")+IFERROR(X581/H581,"0")+IFERROR(X582/H582,"0")+IFERROR(X583/H583,"0")+IFERROR(X584/H584,"0")</f>
        <v>47.727272727272727</v>
      </c>
      <c r="Y585" s="783">
        <f>IFERROR(Y576/H576,"0")+IFERROR(Y577/H577,"0")+IFERROR(Y578/H578,"0")+IFERROR(Y579/H579,"0")+IFERROR(Y580/H580,"0")+IFERROR(Y581/H581,"0")+IFERROR(Y582/H582,"0")+IFERROR(Y583/H583,"0")+IFERROR(Y584/H584,"0")</f>
        <v>49</v>
      </c>
      <c r="Z585" s="78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0.51254</v>
      </c>
      <c r="AA585" s="784"/>
      <c r="AB585" s="784"/>
      <c r="AC585" s="784"/>
    </row>
    <row r="586" spans="1:68" x14ac:dyDescent="0.2">
      <c r="A586" s="797"/>
      <c r="B586" s="797"/>
      <c r="C586" s="797"/>
      <c r="D586" s="797"/>
      <c r="E586" s="797"/>
      <c r="F586" s="797"/>
      <c r="G586" s="797"/>
      <c r="H586" s="797"/>
      <c r="I586" s="797"/>
      <c r="J586" s="797"/>
      <c r="K586" s="797"/>
      <c r="L586" s="797"/>
      <c r="M586" s="797"/>
      <c r="N586" s="797"/>
      <c r="O586" s="809"/>
      <c r="P586" s="799" t="s">
        <v>71</v>
      </c>
      <c r="Q586" s="800"/>
      <c r="R586" s="800"/>
      <c r="S586" s="800"/>
      <c r="T586" s="800"/>
      <c r="U586" s="800"/>
      <c r="V586" s="801"/>
      <c r="W586" s="37" t="s">
        <v>69</v>
      </c>
      <c r="X586" s="783">
        <f>IFERROR(SUM(X576:X584),"0")</f>
        <v>210</v>
      </c>
      <c r="Y586" s="783">
        <f>IFERROR(SUM(Y576:Y584),"0")</f>
        <v>216.72</v>
      </c>
      <c r="Z586" s="37"/>
      <c r="AA586" s="784"/>
      <c r="AB586" s="784"/>
      <c r="AC586" s="784"/>
    </row>
    <row r="587" spans="1:68" ht="14.25" customHeight="1" x14ac:dyDescent="0.25">
      <c r="A587" s="796" t="s">
        <v>73</v>
      </c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797"/>
      <c r="P587" s="797"/>
      <c r="Q587" s="797"/>
      <c r="R587" s="797"/>
      <c r="S587" s="797"/>
      <c r="T587" s="797"/>
      <c r="U587" s="797"/>
      <c r="V587" s="797"/>
      <c r="W587" s="797"/>
      <c r="X587" s="797"/>
      <c r="Y587" s="797"/>
      <c r="Z587" s="797"/>
      <c r="AA587" s="777"/>
      <c r="AB587" s="777"/>
      <c r="AC587" s="777"/>
    </row>
    <row r="588" spans="1:68" ht="27" customHeight="1" x14ac:dyDescent="0.25">
      <c r="A588" s="54" t="s">
        <v>922</v>
      </c>
      <c r="B588" s="54" t="s">
        <v>923</v>
      </c>
      <c r="C588" s="31">
        <v>4301051230</v>
      </c>
      <c r="D588" s="788">
        <v>4607091383409</v>
      </c>
      <c r="E588" s="789"/>
      <c r="F588" s="780">
        <v>1.3</v>
      </c>
      <c r="G588" s="32">
        <v>6</v>
      </c>
      <c r="H588" s="780">
        <v>7.8</v>
      </c>
      <c r="I588" s="780">
        <v>8.3460000000000001</v>
      </c>
      <c r="J588" s="32">
        <v>56</v>
      </c>
      <c r="K588" s="32" t="s">
        <v>121</v>
      </c>
      <c r="L588" s="32"/>
      <c r="M588" s="33" t="s">
        <v>68</v>
      </c>
      <c r="N588" s="33"/>
      <c r="O588" s="32">
        <v>45</v>
      </c>
      <c r="P588" s="11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6"/>
      <c r="R588" s="786"/>
      <c r="S588" s="786"/>
      <c r="T588" s="787"/>
      <c r="U588" s="34"/>
      <c r="V588" s="34"/>
      <c r="W588" s="35" t="s">
        <v>69</v>
      </c>
      <c r="X588" s="781">
        <v>0</v>
      </c>
      <c r="Y588" s="78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924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925</v>
      </c>
      <c r="B589" s="54" t="s">
        <v>926</v>
      </c>
      <c r="C589" s="31">
        <v>4301051231</v>
      </c>
      <c r="D589" s="788">
        <v>4607091383416</v>
      </c>
      <c r="E589" s="789"/>
      <c r="F589" s="780">
        <v>1.3</v>
      </c>
      <c r="G589" s="32">
        <v>6</v>
      </c>
      <c r="H589" s="780">
        <v>7.8</v>
      </c>
      <c r="I589" s="780">
        <v>8.3460000000000001</v>
      </c>
      <c r="J589" s="32">
        <v>56</v>
      </c>
      <c r="K589" s="32" t="s">
        <v>121</v>
      </c>
      <c r="L589" s="32"/>
      <c r="M589" s="33" t="s">
        <v>68</v>
      </c>
      <c r="N589" s="33"/>
      <c r="O589" s="32">
        <v>45</v>
      </c>
      <c r="P589" s="119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6"/>
      <c r="R589" s="786"/>
      <c r="S589" s="786"/>
      <c r="T589" s="787"/>
      <c r="U589" s="34"/>
      <c r="V589" s="34"/>
      <c r="W589" s="35" t="s">
        <v>69</v>
      </c>
      <c r="X589" s="781">
        <v>0</v>
      </c>
      <c r="Y589" s="78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927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928</v>
      </c>
      <c r="B590" s="54" t="s">
        <v>929</v>
      </c>
      <c r="C590" s="31">
        <v>4301051058</v>
      </c>
      <c r="D590" s="788">
        <v>4680115883536</v>
      </c>
      <c r="E590" s="789"/>
      <c r="F590" s="780">
        <v>0.3</v>
      </c>
      <c r="G590" s="32">
        <v>6</v>
      </c>
      <c r="H590" s="780">
        <v>1.8</v>
      </c>
      <c r="I590" s="780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6"/>
      <c r="R590" s="786"/>
      <c r="S590" s="786"/>
      <c r="T590" s="787"/>
      <c r="U590" s="34"/>
      <c r="V590" s="34"/>
      <c r="W590" s="35" t="s">
        <v>69</v>
      </c>
      <c r="X590" s="781">
        <v>0</v>
      </c>
      <c r="Y590" s="782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930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8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09"/>
      <c r="P591" s="799" t="s">
        <v>71</v>
      </c>
      <c r="Q591" s="800"/>
      <c r="R591" s="800"/>
      <c r="S591" s="800"/>
      <c r="T591" s="800"/>
      <c r="U591" s="800"/>
      <c r="V591" s="801"/>
      <c r="W591" s="37" t="s">
        <v>72</v>
      </c>
      <c r="X591" s="783">
        <f>IFERROR(X588/H588,"0")+IFERROR(X589/H589,"0")+IFERROR(X590/H590,"0")</f>
        <v>0</v>
      </c>
      <c r="Y591" s="783">
        <f>IFERROR(Y588/H588,"0")+IFERROR(Y589/H589,"0")+IFERROR(Y590/H590,"0")</f>
        <v>0</v>
      </c>
      <c r="Z591" s="783">
        <f>IFERROR(IF(Z588="",0,Z588),"0")+IFERROR(IF(Z589="",0,Z589),"0")+IFERROR(IF(Z590="",0,Z590),"0")</f>
        <v>0</v>
      </c>
      <c r="AA591" s="784"/>
      <c r="AB591" s="784"/>
      <c r="AC591" s="784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09"/>
      <c r="P592" s="799" t="s">
        <v>71</v>
      </c>
      <c r="Q592" s="800"/>
      <c r="R592" s="800"/>
      <c r="S592" s="800"/>
      <c r="T592" s="800"/>
      <c r="U592" s="800"/>
      <c r="V592" s="801"/>
      <c r="W592" s="37" t="s">
        <v>69</v>
      </c>
      <c r="X592" s="783">
        <f>IFERROR(SUM(X588:X590),"0")</f>
        <v>0</v>
      </c>
      <c r="Y592" s="783">
        <f>IFERROR(SUM(Y588:Y590),"0")</f>
        <v>0</v>
      </c>
      <c r="Z592" s="37"/>
      <c r="AA592" s="784"/>
      <c r="AB592" s="784"/>
      <c r="AC592" s="784"/>
    </row>
    <row r="593" spans="1:68" ht="14.25" customHeight="1" x14ac:dyDescent="0.25">
      <c r="A593" s="796" t="s">
        <v>215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7"/>
      <c r="AB593" s="777"/>
      <c r="AC593" s="777"/>
    </row>
    <row r="594" spans="1:68" ht="27" customHeight="1" x14ac:dyDescent="0.25">
      <c r="A594" s="54" t="s">
        <v>931</v>
      </c>
      <c r="B594" s="54" t="s">
        <v>932</v>
      </c>
      <c r="C594" s="31">
        <v>4301060363</v>
      </c>
      <c r="D594" s="788">
        <v>4680115885035</v>
      </c>
      <c r="E594" s="789"/>
      <c r="F594" s="780">
        <v>1</v>
      </c>
      <c r="G594" s="32">
        <v>4</v>
      </c>
      <c r="H594" s="780">
        <v>4</v>
      </c>
      <c r="I594" s="780">
        <v>4.4160000000000004</v>
      </c>
      <c r="J594" s="32">
        <v>104</v>
      </c>
      <c r="K594" s="32" t="s">
        <v>121</v>
      </c>
      <c r="L594" s="32"/>
      <c r="M594" s="33" t="s">
        <v>68</v>
      </c>
      <c r="N594" s="33"/>
      <c r="O594" s="32">
        <v>35</v>
      </c>
      <c r="P594" s="79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6"/>
      <c r="R594" s="786"/>
      <c r="S594" s="786"/>
      <c r="T594" s="787"/>
      <c r="U594" s="34"/>
      <c r="V594" s="34"/>
      <c r="W594" s="35" t="s">
        <v>69</v>
      </c>
      <c r="X594" s="781">
        <v>0</v>
      </c>
      <c r="Y594" s="782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933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934</v>
      </c>
      <c r="B595" s="54" t="s">
        <v>935</v>
      </c>
      <c r="C595" s="31">
        <v>4301060436</v>
      </c>
      <c r="D595" s="788">
        <v>4680115885936</v>
      </c>
      <c r="E595" s="789"/>
      <c r="F595" s="780">
        <v>1.3</v>
      </c>
      <c r="G595" s="32">
        <v>6</v>
      </c>
      <c r="H595" s="780">
        <v>7.8</v>
      </c>
      <c r="I595" s="780">
        <v>8.2799999999999994</v>
      </c>
      <c r="J595" s="32">
        <v>56</v>
      </c>
      <c r="K595" s="32" t="s">
        <v>121</v>
      </c>
      <c r="L595" s="32"/>
      <c r="M595" s="33" t="s">
        <v>68</v>
      </c>
      <c r="N595" s="33"/>
      <c r="O595" s="32">
        <v>35</v>
      </c>
      <c r="P595" s="995" t="s">
        <v>936</v>
      </c>
      <c r="Q595" s="786"/>
      <c r="R595" s="786"/>
      <c r="S595" s="786"/>
      <c r="T595" s="787"/>
      <c r="U595" s="34"/>
      <c r="V595" s="34"/>
      <c r="W595" s="35" t="s">
        <v>69</v>
      </c>
      <c r="X595" s="781">
        <v>20</v>
      </c>
      <c r="Y595" s="782">
        <f>IFERROR(IF(X595="",0,CEILING((X595/$H595),1)*$H595),"")</f>
        <v>23.4</v>
      </c>
      <c r="Z595" s="36">
        <f>IFERROR(IF(Y595=0,"",ROUNDUP(Y595/H595,0)*0.02175),"")</f>
        <v>6.5250000000000002E-2</v>
      </c>
      <c r="AA595" s="56"/>
      <c r="AB595" s="57"/>
      <c r="AC595" s="697" t="s">
        <v>933</v>
      </c>
      <c r="AG595" s="64"/>
      <c r="AJ595" s="68"/>
      <c r="AK595" s="68">
        <v>0</v>
      </c>
      <c r="BB595" s="698" t="s">
        <v>1</v>
      </c>
      <c r="BM595" s="64">
        <f>IFERROR(X595*I595/H595,"0")</f>
        <v>21.23076923076923</v>
      </c>
      <c r="BN595" s="64">
        <f>IFERROR(Y595*I595/H595,"0")</f>
        <v>24.84</v>
      </c>
      <c r="BO595" s="64">
        <f>IFERROR(1/J595*(X595/H595),"0")</f>
        <v>4.5787545787545791E-2</v>
      </c>
      <c r="BP595" s="64">
        <f>IFERROR(1/J595*(Y595/H595),"0")</f>
        <v>5.3571428571428568E-2</v>
      </c>
    </row>
    <row r="596" spans="1:68" x14ac:dyDescent="0.2">
      <c r="A596" s="808"/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809"/>
      <c r="P596" s="799" t="s">
        <v>71</v>
      </c>
      <c r="Q596" s="800"/>
      <c r="R596" s="800"/>
      <c r="S596" s="800"/>
      <c r="T596" s="800"/>
      <c r="U596" s="800"/>
      <c r="V596" s="801"/>
      <c r="W596" s="37" t="s">
        <v>72</v>
      </c>
      <c r="X596" s="783">
        <f>IFERROR(X594/H594,"0")+IFERROR(X595/H595,"0")</f>
        <v>2.5641025641025643</v>
      </c>
      <c r="Y596" s="783">
        <f>IFERROR(Y594/H594,"0")+IFERROR(Y595/H595,"0")</f>
        <v>3</v>
      </c>
      <c r="Z596" s="783">
        <f>IFERROR(IF(Z594="",0,Z594),"0")+IFERROR(IF(Z595="",0,Z595),"0")</f>
        <v>6.5250000000000002E-2</v>
      </c>
      <c r="AA596" s="784"/>
      <c r="AB596" s="784"/>
      <c r="AC596" s="784"/>
    </row>
    <row r="597" spans="1:68" x14ac:dyDescent="0.2">
      <c r="A597" s="797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09"/>
      <c r="P597" s="799" t="s">
        <v>71</v>
      </c>
      <c r="Q597" s="800"/>
      <c r="R597" s="800"/>
      <c r="S597" s="800"/>
      <c r="T597" s="800"/>
      <c r="U597" s="800"/>
      <c r="V597" s="801"/>
      <c r="W597" s="37" t="s">
        <v>69</v>
      </c>
      <c r="X597" s="783">
        <f>IFERROR(SUM(X594:X595),"0")</f>
        <v>20</v>
      </c>
      <c r="Y597" s="783">
        <f>IFERROR(SUM(Y594:Y595),"0")</f>
        <v>23.4</v>
      </c>
      <c r="Z597" s="37"/>
      <c r="AA597" s="784"/>
      <c r="AB597" s="784"/>
      <c r="AC597" s="784"/>
    </row>
    <row r="598" spans="1:68" ht="27.75" customHeight="1" x14ac:dyDescent="0.2">
      <c r="A598" s="885" t="s">
        <v>937</v>
      </c>
      <c r="B598" s="886"/>
      <c r="C598" s="886"/>
      <c r="D598" s="886"/>
      <c r="E598" s="886"/>
      <c r="F598" s="886"/>
      <c r="G598" s="886"/>
      <c r="H598" s="886"/>
      <c r="I598" s="886"/>
      <c r="J598" s="886"/>
      <c r="K598" s="886"/>
      <c r="L598" s="886"/>
      <c r="M598" s="886"/>
      <c r="N598" s="886"/>
      <c r="O598" s="886"/>
      <c r="P598" s="886"/>
      <c r="Q598" s="886"/>
      <c r="R598" s="886"/>
      <c r="S598" s="886"/>
      <c r="T598" s="886"/>
      <c r="U598" s="886"/>
      <c r="V598" s="886"/>
      <c r="W598" s="886"/>
      <c r="X598" s="886"/>
      <c r="Y598" s="886"/>
      <c r="Z598" s="886"/>
      <c r="AA598" s="48"/>
      <c r="AB598" s="48"/>
      <c r="AC598" s="48"/>
    </row>
    <row r="599" spans="1:68" ht="16.5" customHeight="1" x14ac:dyDescent="0.25">
      <c r="A599" s="872" t="s">
        <v>937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6"/>
      <c r="AB599" s="776"/>
      <c r="AC599" s="776"/>
    </row>
    <row r="600" spans="1:68" ht="14.25" customHeight="1" x14ac:dyDescent="0.25">
      <c r="A600" s="796" t="s">
        <v>64</v>
      </c>
      <c r="B600" s="797"/>
      <c r="C600" s="797"/>
      <c r="D600" s="797"/>
      <c r="E600" s="797"/>
      <c r="F600" s="797"/>
      <c r="G600" s="797"/>
      <c r="H600" s="797"/>
      <c r="I600" s="797"/>
      <c r="J600" s="797"/>
      <c r="K600" s="797"/>
      <c r="L600" s="797"/>
      <c r="M600" s="797"/>
      <c r="N600" s="797"/>
      <c r="O600" s="797"/>
      <c r="P600" s="797"/>
      <c r="Q600" s="797"/>
      <c r="R600" s="797"/>
      <c r="S600" s="797"/>
      <c r="T600" s="797"/>
      <c r="U600" s="797"/>
      <c r="V600" s="797"/>
      <c r="W600" s="797"/>
      <c r="X600" s="797"/>
      <c r="Y600" s="797"/>
      <c r="Z600" s="797"/>
      <c r="AA600" s="777"/>
      <c r="AB600" s="777"/>
      <c r="AC600" s="777"/>
    </row>
    <row r="601" spans="1:68" ht="27" customHeight="1" x14ac:dyDescent="0.25">
      <c r="A601" s="54" t="s">
        <v>938</v>
      </c>
      <c r="B601" s="54" t="s">
        <v>939</v>
      </c>
      <c r="C601" s="31">
        <v>4301031309</v>
      </c>
      <c r="D601" s="788">
        <v>4680115885530</v>
      </c>
      <c r="E601" s="789"/>
      <c r="F601" s="780">
        <v>0.7</v>
      </c>
      <c r="G601" s="32">
        <v>6</v>
      </c>
      <c r="H601" s="780">
        <v>4.2</v>
      </c>
      <c r="I601" s="780">
        <v>4.41</v>
      </c>
      <c r="J601" s="32">
        <v>120</v>
      </c>
      <c r="K601" s="32" t="s">
        <v>76</v>
      </c>
      <c r="L601" s="32"/>
      <c r="M601" s="33" t="s">
        <v>296</v>
      </c>
      <c r="N601" s="33"/>
      <c r="O601" s="32">
        <v>90</v>
      </c>
      <c r="P601" s="1175" t="s">
        <v>940</v>
      </c>
      <c r="Q601" s="786"/>
      <c r="R601" s="786"/>
      <c r="S601" s="786"/>
      <c r="T601" s="787"/>
      <c r="U601" s="34" t="s">
        <v>298</v>
      </c>
      <c r="V601" s="34"/>
      <c r="W601" s="35" t="s">
        <v>69</v>
      </c>
      <c r="X601" s="781">
        <v>0</v>
      </c>
      <c r="Y601" s="782">
        <f>IFERROR(IF(X601="",0,CEILING((X601/$H601),1)*$H601),"")</f>
        <v>0</v>
      </c>
      <c r="Z601" s="36" t="str">
        <f>IFERROR(IF(Y601=0,"",ROUNDUP(Y601/H601,0)*0.00937),"")</f>
        <v/>
      </c>
      <c r="AA601" s="56"/>
      <c r="AB601" s="57" t="s">
        <v>299</v>
      </c>
      <c r="AC601" s="699" t="s">
        <v>941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08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09"/>
      <c r="P602" s="799" t="s">
        <v>71</v>
      </c>
      <c r="Q602" s="800"/>
      <c r="R602" s="800"/>
      <c r="S602" s="800"/>
      <c r="T602" s="800"/>
      <c r="U602" s="800"/>
      <c r="V602" s="801"/>
      <c r="W602" s="37" t="s">
        <v>72</v>
      </c>
      <c r="X602" s="783">
        <f>IFERROR(X601/H601,"0")</f>
        <v>0</v>
      </c>
      <c r="Y602" s="783">
        <f>IFERROR(Y601/H601,"0")</f>
        <v>0</v>
      </c>
      <c r="Z602" s="783">
        <f>IFERROR(IF(Z601="",0,Z601),"0")</f>
        <v>0</v>
      </c>
      <c r="AA602" s="784"/>
      <c r="AB602" s="784"/>
      <c r="AC602" s="784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09"/>
      <c r="P603" s="799" t="s">
        <v>71</v>
      </c>
      <c r="Q603" s="800"/>
      <c r="R603" s="800"/>
      <c r="S603" s="800"/>
      <c r="T603" s="800"/>
      <c r="U603" s="800"/>
      <c r="V603" s="801"/>
      <c r="W603" s="37" t="s">
        <v>69</v>
      </c>
      <c r="X603" s="783">
        <f>IFERROR(SUM(X601:X601),"0")</f>
        <v>0</v>
      </c>
      <c r="Y603" s="783">
        <f>IFERROR(SUM(Y601:Y601),"0")</f>
        <v>0</v>
      </c>
      <c r="Z603" s="37"/>
      <c r="AA603" s="784"/>
      <c r="AB603" s="784"/>
      <c r="AC603" s="784"/>
    </row>
    <row r="604" spans="1:68" ht="14.25" customHeight="1" x14ac:dyDescent="0.25">
      <c r="A604" s="796" t="s">
        <v>73</v>
      </c>
      <c r="B604" s="797"/>
      <c r="C604" s="797"/>
      <c r="D604" s="797"/>
      <c r="E604" s="797"/>
      <c r="F604" s="797"/>
      <c r="G604" s="797"/>
      <c r="H604" s="797"/>
      <c r="I604" s="797"/>
      <c r="J604" s="797"/>
      <c r="K604" s="797"/>
      <c r="L604" s="797"/>
      <c r="M604" s="797"/>
      <c r="N604" s="797"/>
      <c r="O604" s="797"/>
      <c r="P604" s="797"/>
      <c r="Q604" s="797"/>
      <c r="R604" s="797"/>
      <c r="S604" s="797"/>
      <c r="T604" s="797"/>
      <c r="U604" s="797"/>
      <c r="V604" s="797"/>
      <c r="W604" s="797"/>
      <c r="X604" s="797"/>
      <c r="Y604" s="797"/>
      <c r="Z604" s="797"/>
      <c r="AA604" s="777"/>
      <c r="AB604" s="777"/>
      <c r="AC604" s="777"/>
    </row>
    <row r="605" spans="1:68" ht="16.5" customHeight="1" x14ac:dyDescent="0.25">
      <c r="A605" s="54" t="s">
        <v>942</v>
      </c>
      <c r="B605" s="54" t="s">
        <v>943</v>
      </c>
      <c r="C605" s="31">
        <v>4301051765</v>
      </c>
      <c r="D605" s="788">
        <v>4680115885547</v>
      </c>
      <c r="E605" s="789"/>
      <c r="F605" s="780">
        <v>1</v>
      </c>
      <c r="G605" s="32">
        <v>4</v>
      </c>
      <c r="H605" s="780">
        <v>4</v>
      </c>
      <c r="I605" s="780">
        <v>4.21</v>
      </c>
      <c r="J605" s="32">
        <v>120</v>
      </c>
      <c r="K605" s="32" t="s">
        <v>76</v>
      </c>
      <c r="L605" s="32"/>
      <c r="M605" s="33" t="s">
        <v>296</v>
      </c>
      <c r="N605" s="33"/>
      <c r="O605" s="32">
        <v>45</v>
      </c>
      <c r="P605" s="1091" t="s">
        <v>944</v>
      </c>
      <c r="Q605" s="786"/>
      <c r="R605" s="786"/>
      <c r="S605" s="786"/>
      <c r="T605" s="787"/>
      <c r="U605" s="34" t="s">
        <v>298</v>
      </c>
      <c r="V605" s="34"/>
      <c r="W605" s="35" t="s">
        <v>69</v>
      </c>
      <c r="X605" s="781">
        <v>0</v>
      </c>
      <c r="Y605" s="782">
        <f>IFERROR(IF(X605="",0,CEILING((X605/$H605),1)*$H605),"")</f>
        <v>0</v>
      </c>
      <c r="Z605" s="36" t="str">
        <f>IFERROR(IF(Y605=0,"",ROUNDUP(Y605/H605,0)*0.00937),"")</f>
        <v/>
      </c>
      <c r="AA605" s="56"/>
      <c r="AB605" s="57" t="s">
        <v>299</v>
      </c>
      <c r="AC605" s="701" t="s">
        <v>300</v>
      </c>
      <c r="AG605" s="64"/>
      <c r="AJ605" s="68"/>
      <c r="AK605" s="68">
        <v>0</v>
      </c>
      <c r="BB605" s="702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808"/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809"/>
      <c r="P606" s="799" t="s">
        <v>71</v>
      </c>
      <c r="Q606" s="800"/>
      <c r="R606" s="800"/>
      <c r="S606" s="800"/>
      <c r="T606" s="800"/>
      <c r="U606" s="800"/>
      <c r="V606" s="801"/>
      <c r="W606" s="37" t="s">
        <v>72</v>
      </c>
      <c r="X606" s="783">
        <f>IFERROR(X605/H605,"0")</f>
        <v>0</v>
      </c>
      <c r="Y606" s="783">
        <f>IFERROR(Y605/H605,"0")</f>
        <v>0</v>
      </c>
      <c r="Z606" s="783">
        <f>IFERROR(IF(Z605="",0,Z605),"0")</f>
        <v>0</v>
      </c>
      <c r="AA606" s="784"/>
      <c r="AB606" s="784"/>
      <c r="AC606" s="784"/>
    </row>
    <row r="607" spans="1:68" x14ac:dyDescent="0.2">
      <c r="A607" s="797"/>
      <c r="B607" s="797"/>
      <c r="C607" s="797"/>
      <c r="D607" s="797"/>
      <c r="E607" s="797"/>
      <c r="F607" s="797"/>
      <c r="G607" s="797"/>
      <c r="H607" s="797"/>
      <c r="I607" s="797"/>
      <c r="J607" s="797"/>
      <c r="K607" s="797"/>
      <c r="L607" s="797"/>
      <c r="M607" s="797"/>
      <c r="N607" s="797"/>
      <c r="O607" s="809"/>
      <c r="P607" s="799" t="s">
        <v>71</v>
      </c>
      <c r="Q607" s="800"/>
      <c r="R607" s="800"/>
      <c r="S607" s="800"/>
      <c r="T607" s="800"/>
      <c r="U607" s="800"/>
      <c r="V607" s="801"/>
      <c r="W607" s="37" t="s">
        <v>69</v>
      </c>
      <c r="X607" s="783">
        <f>IFERROR(SUM(X605:X605),"0")</f>
        <v>0</v>
      </c>
      <c r="Y607" s="783">
        <f>IFERROR(SUM(Y605:Y605),"0")</f>
        <v>0</v>
      </c>
      <c r="Z607" s="37"/>
      <c r="AA607" s="784"/>
      <c r="AB607" s="784"/>
      <c r="AC607" s="784"/>
    </row>
    <row r="608" spans="1:68" ht="27.75" customHeight="1" x14ac:dyDescent="0.2">
      <c r="A608" s="885" t="s">
        <v>945</v>
      </c>
      <c r="B608" s="886"/>
      <c r="C608" s="886"/>
      <c r="D608" s="886"/>
      <c r="E608" s="886"/>
      <c r="F608" s="886"/>
      <c r="G608" s="886"/>
      <c r="H608" s="886"/>
      <c r="I608" s="886"/>
      <c r="J608" s="886"/>
      <c r="K608" s="886"/>
      <c r="L608" s="886"/>
      <c r="M608" s="886"/>
      <c r="N608" s="886"/>
      <c r="O608" s="886"/>
      <c r="P608" s="886"/>
      <c r="Q608" s="886"/>
      <c r="R608" s="886"/>
      <c r="S608" s="886"/>
      <c r="T608" s="886"/>
      <c r="U608" s="886"/>
      <c r="V608" s="886"/>
      <c r="W608" s="886"/>
      <c r="X608" s="886"/>
      <c r="Y608" s="886"/>
      <c r="Z608" s="886"/>
      <c r="AA608" s="48"/>
      <c r="AB608" s="48"/>
      <c r="AC608" s="48"/>
    </row>
    <row r="609" spans="1:68" ht="16.5" customHeight="1" x14ac:dyDescent="0.25">
      <c r="A609" s="872" t="s">
        <v>945</v>
      </c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797"/>
      <c r="P609" s="797"/>
      <c r="Q609" s="797"/>
      <c r="R609" s="797"/>
      <c r="S609" s="797"/>
      <c r="T609" s="797"/>
      <c r="U609" s="797"/>
      <c r="V609" s="797"/>
      <c r="W609" s="797"/>
      <c r="X609" s="797"/>
      <c r="Y609" s="797"/>
      <c r="Z609" s="797"/>
      <c r="AA609" s="776"/>
      <c r="AB609" s="776"/>
      <c r="AC609" s="776"/>
    </row>
    <row r="610" spans="1:68" ht="14.25" customHeight="1" x14ac:dyDescent="0.25">
      <c r="A610" s="796" t="s">
        <v>118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7"/>
      <c r="AB610" s="777"/>
      <c r="AC610" s="777"/>
    </row>
    <row r="611" spans="1:68" ht="27" customHeight="1" x14ac:dyDescent="0.25">
      <c r="A611" s="54" t="s">
        <v>946</v>
      </c>
      <c r="B611" s="54" t="s">
        <v>947</v>
      </c>
      <c r="C611" s="31">
        <v>4301011763</v>
      </c>
      <c r="D611" s="788">
        <v>4640242181011</v>
      </c>
      <c r="E611" s="789"/>
      <c r="F611" s="780">
        <v>1.35</v>
      </c>
      <c r="G611" s="32">
        <v>8</v>
      </c>
      <c r="H611" s="780">
        <v>10.8</v>
      </c>
      <c r="I611" s="780">
        <v>11.28</v>
      </c>
      <c r="J611" s="32">
        <v>56</v>
      </c>
      <c r="K611" s="32" t="s">
        <v>121</v>
      </c>
      <c r="L611" s="32"/>
      <c r="M611" s="33" t="s">
        <v>77</v>
      </c>
      <c r="N611" s="33"/>
      <c r="O611" s="32">
        <v>55</v>
      </c>
      <c r="P611" s="1039" t="s">
        <v>948</v>
      </c>
      <c r="Q611" s="786"/>
      <c r="R611" s="786"/>
      <c r="S611" s="786"/>
      <c r="T611" s="787"/>
      <c r="U611" s="34"/>
      <c r="V611" s="34"/>
      <c r="W611" s="35" t="s">
        <v>69</v>
      </c>
      <c r="X611" s="781">
        <v>0</v>
      </c>
      <c r="Y611" s="782">
        <f t="shared" ref="Y611:Y617" si="114"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03" t="s">
        <v>949</v>
      </c>
      <c r="AG611" s="64"/>
      <c r="AJ611" s="68"/>
      <c r="AK611" s="68">
        <v>0</v>
      </c>
      <c r="BB611" s="704" t="s">
        <v>1</v>
      </c>
      <c r="BM611" s="64">
        <f t="shared" ref="BM611:BM617" si="115">IFERROR(X611*I611/H611,"0")</f>
        <v>0</v>
      </c>
      <c r="BN611" s="64">
        <f t="shared" ref="BN611:BN617" si="116">IFERROR(Y611*I611/H611,"0")</f>
        <v>0</v>
      </c>
      <c r="BO611" s="64">
        <f t="shared" ref="BO611:BO617" si="117">IFERROR(1/J611*(X611/H611),"0")</f>
        <v>0</v>
      </c>
      <c r="BP611" s="64">
        <f t="shared" ref="BP611:BP617" si="118">IFERROR(1/J611*(Y611/H611),"0")</f>
        <v>0</v>
      </c>
    </row>
    <row r="612" spans="1:68" ht="27" customHeight="1" x14ac:dyDescent="0.25">
      <c r="A612" s="54" t="s">
        <v>950</v>
      </c>
      <c r="B612" s="54" t="s">
        <v>951</v>
      </c>
      <c r="C612" s="31">
        <v>4301011585</v>
      </c>
      <c r="D612" s="788">
        <v>4640242180441</v>
      </c>
      <c r="E612" s="789"/>
      <c r="F612" s="780">
        <v>1.5</v>
      </c>
      <c r="G612" s="32">
        <v>8</v>
      </c>
      <c r="H612" s="780">
        <v>12</v>
      </c>
      <c r="I612" s="780">
        <v>12.48</v>
      </c>
      <c r="J612" s="32">
        <v>56</v>
      </c>
      <c r="K612" s="32" t="s">
        <v>121</v>
      </c>
      <c r="L612" s="32"/>
      <c r="M612" s="33" t="s">
        <v>122</v>
      </c>
      <c r="N612" s="33"/>
      <c r="O612" s="32">
        <v>50</v>
      </c>
      <c r="P612" s="1047" t="s">
        <v>952</v>
      </c>
      <c r="Q612" s="786"/>
      <c r="R612" s="786"/>
      <c r="S612" s="786"/>
      <c r="T612" s="787"/>
      <c r="U612" s="34"/>
      <c r="V612" s="34"/>
      <c r="W612" s="35" t="s">
        <v>69</v>
      </c>
      <c r="X612" s="781">
        <v>0</v>
      </c>
      <c r="Y612" s="782">
        <f t="shared" si="114"/>
        <v>0</v>
      </c>
      <c r="Z612" s="36" t="str">
        <f>IFERROR(IF(Y612=0,"",ROUNDUP(Y612/H612,0)*0.02175),"")</f>
        <v/>
      </c>
      <c r="AA612" s="56"/>
      <c r="AB612" s="57"/>
      <c r="AC612" s="705" t="s">
        <v>953</v>
      </c>
      <c r="AG612" s="64"/>
      <c r="AJ612" s="68"/>
      <c r="AK612" s="68">
        <v>0</v>
      </c>
      <c r="BB612" s="706" t="s">
        <v>1</v>
      </c>
      <c r="BM612" s="64">
        <f t="shared" si="115"/>
        <v>0</v>
      </c>
      <c r="BN612" s="64">
        <f t="shared" si="116"/>
        <v>0</v>
      </c>
      <c r="BO612" s="64">
        <f t="shared" si="117"/>
        <v>0</v>
      </c>
      <c r="BP612" s="64">
        <f t="shared" si="118"/>
        <v>0</v>
      </c>
    </row>
    <row r="613" spans="1:68" ht="27" customHeight="1" x14ac:dyDescent="0.25">
      <c r="A613" s="54" t="s">
        <v>954</v>
      </c>
      <c r="B613" s="54" t="s">
        <v>955</v>
      </c>
      <c r="C613" s="31">
        <v>4301011584</v>
      </c>
      <c r="D613" s="788">
        <v>4640242180564</v>
      </c>
      <c r="E613" s="789"/>
      <c r="F613" s="780">
        <v>1.5</v>
      </c>
      <c r="G613" s="32">
        <v>8</v>
      </c>
      <c r="H613" s="780">
        <v>12</v>
      </c>
      <c r="I613" s="780">
        <v>12.48</v>
      </c>
      <c r="J613" s="32">
        <v>56</v>
      </c>
      <c r="K613" s="32" t="s">
        <v>121</v>
      </c>
      <c r="L613" s="32"/>
      <c r="M613" s="33" t="s">
        <v>122</v>
      </c>
      <c r="N613" s="33"/>
      <c r="O613" s="32">
        <v>50</v>
      </c>
      <c r="P613" s="793" t="s">
        <v>956</v>
      </c>
      <c r="Q613" s="786"/>
      <c r="R613" s="786"/>
      <c r="S613" s="786"/>
      <c r="T613" s="787"/>
      <c r="U613" s="34"/>
      <c r="V613" s="34"/>
      <c r="W613" s="35" t="s">
        <v>69</v>
      </c>
      <c r="X613" s="781">
        <v>30</v>
      </c>
      <c r="Y613" s="782">
        <f t="shared" si="114"/>
        <v>36</v>
      </c>
      <c r="Z613" s="36">
        <f>IFERROR(IF(Y613=0,"",ROUNDUP(Y613/H613,0)*0.02175),"")</f>
        <v>6.5250000000000002E-2</v>
      </c>
      <c r="AA613" s="56"/>
      <c r="AB613" s="57"/>
      <c r="AC613" s="707" t="s">
        <v>957</v>
      </c>
      <c r="AG613" s="64"/>
      <c r="AJ613" s="68"/>
      <c r="AK613" s="68">
        <v>0</v>
      </c>
      <c r="BB613" s="708" t="s">
        <v>1</v>
      </c>
      <c r="BM613" s="64">
        <f t="shared" si="115"/>
        <v>31.200000000000003</v>
      </c>
      <c r="BN613" s="64">
        <f t="shared" si="116"/>
        <v>37.440000000000005</v>
      </c>
      <c r="BO613" s="64">
        <f t="shared" si="117"/>
        <v>4.4642857142857137E-2</v>
      </c>
      <c r="BP613" s="64">
        <f t="shared" si="118"/>
        <v>5.3571428571428568E-2</v>
      </c>
    </row>
    <row r="614" spans="1:68" ht="27" customHeight="1" x14ac:dyDescent="0.25">
      <c r="A614" s="54" t="s">
        <v>958</v>
      </c>
      <c r="B614" s="54" t="s">
        <v>959</v>
      </c>
      <c r="C614" s="31">
        <v>4301011762</v>
      </c>
      <c r="D614" s="788">
        <v>4640242180922</v>
      </c>
      <c r="E614" s="789"/>
      <c r="F614" s="780">
        <v>1.35</v>
      </c>
      <c r="G614" s="32">
        <v>8</v>
      </c>
      <c r="H614" s="780">
        <v>10.8</v>
      </c>
      <c r="I614" s="780">
        <v>11.28</v>
      </c>
      <c r="J614" s="32">
        <v>56</v>
      </c>
      <c r="K614" s="32" t="s">
        <v>121</v>
      </c>
      <c r="L614" s="32"/>
      <c r="M614" s="33" t="s">
        <v>122</v>
      </c>
      <c r="N614" s="33"/>
      <c r="O614" s="32">
        <v>55</v>
      </c>
      <c r="P614" s="1021" t="s">
        <v>960</v>
      </c>
      <c r="Q614" s="786"/>
      <c r="R614" s="786"/>
      <c r="S614" s="786"/>
      <c r="T614" s="787"/>
      <c r="U614" s="34"/>
      <c r="V614" s="34"/>
      <c r="W614" s="35" t="s">
        <v>69</v>
      </c>
      <c r="X614" s="781">
        <v>0</v>
      </c>
      <c r="Y614" s="782">
        <f t="shared" si="114"/>
        <v>0</v>
      </c>
      <c r="Z614" s="36" t="str">
        <f>IFERROR(IF(Y614=0,"",ROUNDUP(Y614/H614,0)*0.02175),"")</f>
        <v/>
      </c>
      <c r="AA614" s="56"/>
      <c r="AB614" s="57"/>
      <c r="AC614" s="709" t="s">
        <v>961</v>
      </c>
      <c r="AG614" s="64"/>
      <c r="AJ614" s="68"/>
      <c r="AK614" s="68">
        <v>0</v>
      </c>
      <c r="BB614" s="710" t="s">
        <v>1</v>
      </c>
      <c r="BM614" s="64">
        <f t="shared" si="115"/>
        <v>0</v>
      </c>
      <c r="BN614" s="64">
        <f t="shared" si="116"/>
        <v>0</v>
      </c>
      <c r="BO614" s="64">
        <f t="shared" si="117"/>
        <v>0</v>
      </c>
      <c r="BP614" s="64">
        <f t="shared" si="118"/>
        <v>0</v>
      </c>
    </row>
    <row r="615" spans="1:68" ht="27" customHeight="1" x14ac:dyDescent="0.25">
      <c r="A615" s="54" t="s">
        <v>962</v>
      </c>
      <c r="B615" s="54" t="s">
        <v>963</v>
      </c>
      <c r="C615" s="31">
        <v>4301011764</v>
      </c>
      <c r="D615" s="788">
        <v>4640242181189</v>
      </c>
      <c r="E615" s="789"/>
      <c r="F615" s="780">
        <v>0.4</v>
      </c>
      <c r="G615" s="32">
        <v>10</v>
      </c>
      <c r="H615" s="780">
        <v>4</v>
      </c>
      <c r="I615" s="780">
        <v>4.21</v>
      </c>
      <c r="J615" s="32">
        <v>132</v>
      </c>
      <c r="K615" s="32" t="s">
        <v>76</v>
      </c>
      <c r="L615" s="32"/>
      <c r="M615" s="33" t="s">
        <v>77</v>
      </c>
      <c r="N615" s="33"/>
      <c r="O615" s="32">
        <v>55</v>
      </c>
      <c r="P615" s="836" t="s">
        <v>964</v>
      </c>
      <c r="Q615" s="786"/>
      <c r="R615" s="786"/>
      <c r="S615" s="786"/>
      <c r="T615" s="787"/>
      <c r="U615" s="34"/>
      <c r="V615" s="34"/>
      <c r="W615" s="35" t="s">
        <v>69</v>
      </c>
      <c r="X615" s="781">
        <v>0</v>
      </c>
      <c r="Y615" s="782">
        <f t="shared" si="114"/>
        <v>0</v>
      </c>
      <c r="Z615" s="36" t="str">
        <f>IFERROR(IF(Y615=0,"",ROUNDUP(Y615/H615,0)*0.00902),"")</f>
        <v/>
      </c>
      <c r="AA615" s="56"/>
      <c r="AB615" s="57"/>
      <c r="AC615" s="711" t="s">
        <v>949</v>
      </c>
      <c r="AG615" s="64"/>
      <c r="AJ615" s="68"/>
      <c r="AK615" s="68">
        <v>0</v>
      </c>
      <c r="BB615" s="712" t="s">
        <v>1</v>
      </c>
      <c r="BM615" s="64">
        <f t="shared" si="115"/>
        <v>0</v>
      </c>
      <c r="BN615" s="64">
        <f t="shared" si="116"/>
        <v>0</v>
      </c>
      <c r="BO615" s="64">
        <f t="shared" si="117"/>
        <v>0</v>
      </c>
      <c r="BP615" s="64">
        <f t="shared" si="118"/>
        <v>0</v>
      </c>
    </row>
    <row r="616" spans="1:68" ht="27" customHeight="1" x14ac:dyDescent="0.25">
      <c r="A616" s="54" t="s">
        <v>965</v>
      </c>
      <c r="B616" s="54" t="s">
        <v>966</v>
      </c>
      <c r="C616" s="31">
        <v>4301011551</v>
      </c>
      <c r="D616" s="788">
        <v>4640242180038</v>
      </c>
      <c r="E616" s="789"/>
      <c r="F616" s="780">
        <v>0.4</v>
      </c>
      <c r="G616" s="32">
        <v>10</v>
      </c>
      <c r="H616" s="780">
        <v>4</v>
      </c>
      <c r="I616" s="780">
        <v>4.21</v>
      </c>
      <c r="J616" s="32">
        <v>132</v>
      </c>
      <c r="K616" s="32" t="s">
        <v>76</v>
      </c>
      <c r="L616" s="32"/>
      <c r="M616" s="33" t="s">
        <v>122</v>
      </c>
      <c r="N616" s="33"/>
      <c r="O616" s="32">
        <v>50</v>
      </c>
      <c r="P616" s="842" t="s">
        <v>967</v>
      </c>
      <c r="Q616" s="786"/>
      <c r="R616" s="786"/>
      <c r="S616" s="786"/>
      <c r="T616" s="787"/>
      <c r="U616" s="34"/>
      <c r="V616" s="34"/>
      <c r="W616" s="35" t="s">
        <v>69</v>
      </c>
      <c r="X616" s="781">
        <v>0</v>
      </c>
      <c r="Y616" s="782">
        <f t="shared" si="114"/>
        <v>0</v>
      </c>
      <c r="Z616" s="36" t="str">
        <f>IFERROR(IF(Y616=0,"",ROUNDUP(Y616/H616,0)*0.00902),"")</f>
        <v/>
      </c>
      <c r="AA616" s="56"/>
      <c r="AB616" s="57"/>
      <c r="AC616" s="713" t="s">
        <v>957</v>
      </c>
      <c r="AG616" s="64"/>
      <c r="AJ616" s="68"/>
      <c r="AK616" s="68">
        <v>0</v>
      </c>
      <c r="BB616" s="714" t="s">
        <v>1</v>
      </c>
      <c r="BM616" s="64">
        <f t="shared" si="115"/>
        <v>0</v>
      </c>
      <c r="BN616" s="64">
        <f t="shared" si="116"/>
        <v>0</v>
      </c>
      <c r="BO616" s="64">
        <f t="shared" si="117"/>
        <v>0</v>
      </c>
      <c r="BP616" s="64">
        <f t="shared" si="118"/>
        <v>0</v>
      </c>
    </row>
    <row r="617" spans="1:68" ht="27" customHeight="1" x14ac:dyDescent="0.25">
      <c r="A617" s="54" t="s">
        <v>968</v>
      </c>
      <c r="B617" s="54" t="s">
        <v>969</v>
      </c>
      <c r="C617" s="31">
        <v>4301011765</v>
      </c>
      <c r="D617" s="788">
        <v>4640242181172</v>
      </c>
      <c r="E617" s="789"/>
      <c r="F617" s="780">
        <v>0.4</v>
      </c>
      <c r="G617" s="32">
        <v>10</v>
      </c>
      <c r="H617" s="780">
        <v>4</v>
      </c>
      <c r="I617" s="780">
        <v>4.21</v>
      </c>
      <c r="J617" s="32">
        <v>132</v>
      </c>
      <c r="K617" s="32" t="s">
        <v>76</v>
      </c>
      <c r="L617" s="32"/>
      <c r="M617" s="33" t="s">
        <v>122</v>
      </c>
      <c r="N617" s="33"/>
      <c r="O617" s="32">
        <v>55</v>
      </c>
      <c r="P617" s="1065" t="s">
        <v>970</v>
      </c>
      <c r="Q617" s="786"/>
      <c r="R617" s="786"/>
      <c r="S617" s="786"/>
      <c r="T617" s="787"/>
      <c r="U617" s="34"/>
      <c r="V617" s="34"/>
      <c r="W617" s="35" t="s">
        <v>69</v>
      </c>
      <c r="X617" s="781">
        <v>0</v>
      </c>
      <c r="Y617" s="782">
        <f t="shared" si="114"/>
        <v>0</v>
      </c>
      <c r="Z617" s="36" t="str">
        <f>IFERROR(IF(Y617=0,"",ROUNDUP(Y617/H617,0)*0.00902),"")</f>
        <v/>
      </c>
      <c r="AA617" s="56"/>
      <c r="AB617" s="57"/>
      <c r="AC617" s="715" t="s">
        <v>961</v>
      </c>
      <c r="AG617" s="64"/>
      <c r="AJ617" s="68"/>
      <c r="AK617" s="68">
        <v>0</v>
      </c>
      <c r="BB617" s="716" t="s">
        <v>1</v>
      </c>
      <c r="BM617" s="64">
        <f t="shared" si="115"/>
        <v>0</v>
      </c>
      <c r="BN617" s="64">
        <f t="shared" si="116"/>
        <v>0</v>
      </c>
      <c r="BO617" s="64">
        <f t="shared" si="117"/>
        <v>0</v>
      </c>
      <c r="BP617" s="64">
        <f t="shared" si="118"/>
        <v>0</v>
      </c>
    </row>
    <row r="618" spans="1:68" x14ac:dyDescent="0.2">
      <c r="A618" s="808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09"/>
      <c r="P618" s="799" t="s">
        <v>71</v>
      </c>
      <c r="Q618" s="800"/>
      <c r="R618" s="800"/>
      <c r="S618" s="800"/>
      <c r="T618" s="800"/>
      <c r="U618" s="800"/>
      <c r="V618" s="801"/>
      <c r="W618" s="37" t="s">
        <v>72</v>
      </c>
      <c r="X618" s="783">
        <f>IFERROR(X611/H611,"0")+IFERROR(X612/H612,"0")+IFERROR(X613/H613,"0")+IFERROR(X614/H614,"0")+IFERROR(X615/H615,"0")+IFERROR(X616/H616,"0")+IFERROR(X617/H617,"0")</f>
        <v>2.5</v>
      </c>
      <c r="Y618" s="783">
        <f>IFERROR(Y611/H611,"0")+IFERROR(Y612/H612,"0")+IFERROR(Y613/H613,"0")+IFERROR(Y614/H614,"0")+IFERROR(Y615/H615,"0")+IFERROR(Y616/H616,"0")+IFERROR(Y617/H617,"0")</f>
        <v>3</v>
      </c>
      <c r="Z618" s="783">
        <f>IFERROR(IF(Z611="",0,Z611),"0")+IFERROR(IF(Z612="",0,Z612),"0")+IFERROR(IF(Z613="",0,Z613),"0")+IFERROR(IF(Z614="",0,Z614),"0")+IFERROR(IF(Z615="",0,Z615),"0")+IFERROR(IF(Z616="",0,Z616),"0")+IFERROR(IF(Z617="",0,Z617),"0")</f>
        <v>6.5250000000000002E-2</v>
      </c>
      <c r="AA618" s="784"/>
      <c r="AB618" s="784"/>
      <c r="AC618" s="784"/>
    </row>
    <row r="619" spans="1:68" x14ac:dyDescent="0.2">
      <c r="A619" s="797"/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809"/>
      <c r="P619" s="799" t="s">
        <v>71</v>
      </c>
      <c r="Q619" s="800"/>
      <c r="R619" s="800"/>
      <c r="S619" s="800"/>
      <c r="T619" s="800"/>
      <c r="U619" s="800"/>
      <c r="V619" s="801"/>
      <c r="W619" s="37" t="s">
        <v>69</v>
      </c>
      <c r="X619" s="783">
        <f>IFERROR(SUM(X611:X617),"0")</f>
        <v>30</v>
      </c>
      <c r="Y619" s="783">
        <f>IFERROR(SUM(Y611:Y617),"0")</f>
        <v>36</v>
      </c>
      <c r="Z619" s="37"/>
      <c r="AA619" s="784"/>
      <c r="AB619" s="784"/>
      <c r="AC619" s="784"/>
    </row>
    <row r="620" spans="1:68" ht="14.25" customHeight="1" x14ac:dyDescent="0.25">
      <c r="A620" s="796" t="s">
        <v>173</v>
      </c>
      <c r="B620" s="797"/>
      <c r="C620" s="797"/>
      <c r="D620" s="797"/>
      <c r="E620" s="797"/>
      <c r="F620" s="797"/>
      <c r="G620" s="797"/>
      <c r="H620" s="797"/>
      <c r="I620" s="797"/>
      <c r="J620" s="797"/>
      <c r="K620" s="797"/>
      <c r="L620" s="797"/>
      <c r="M620" s="797"/>
      <c r="N620" s="797"/>
      <c r="O620" s="797"/>
      <c r="P620" s="797"/>
      <c r="Q620" s="797"/>
      <c r="R620" s="797"/>
      <c r="S620" s="797"/>
      <c r="T620" s="797"/>
      <c r="U620" s="797"/>
      <c r="V620" s="797"/>
      <c r="W620" s="797"/>
      <c r="X620" s="797"/>
      <c r="Y620" s="797"/>
      <c r="Z620" s="797"/>
      <c r="AA620" s="777"/>
      <c r="AB620" s="777"/>
      <c r="AC620" s="777"/>
    </row>
    <row r="621" spans="1:68" ht="16.5" customHeight="1" x14ac:dyDescent="0.25">
      <c r="A621" s="54" t="s">
        <v>971</v>
      </c>
      <c r="B621" s="54" t="s">
        <v>972</v>
      </c>
      <c r="C621" s="31">
        <v>4301020269</v>
      </c>
      <c r="D621" s="788">
        <v>4640242180519</v>
      </c>
      <c r="E621" s="789"/>
      <c r="F621" s="780">
        <v>1.35</v>
      </c>
      <c r="G621" s="32">
        <v>8</v>
      </c>
      <c r="H621" s="780">
        <v>10.8</v>
      </c>
      <c r="I621" s="780">
        <v>11.28</v>
      </c>
      <c r="J621" s="32">
        <v>56</v>
      </c>
      <c r="K621" s="32" t="s">
        <v>121</v>
      </c>
      <c r="L621" s="32"/>
      <c r="M621" s="33" t="s">
        <v>77</v>
      </c>
      <c r="N621" s="33"/>
      <c r="O621" s="32">
        <v>50</v>
      </c>
      <c r="P621" s="835" t="s">
        <v>973</v>
      </c>
      <c r="Q621" s="786"/>
      <c r="R621" s="786"/>
      <c r="S621" s="786"/>
      <c r="T621" s="787"/>
      <c r="U621" s="34"/>
      <c r="V621" s="34"/>
      <c r="W621" s="35" t="s">
        <v>69</v>
      </c>
      <c r="X621" s="781">
        <v>0</v>
      </c>
      <c r="Y621" s="782">
        <f>IFERROR(IF(X621="",0,CEILING((X621/$H621),1)*$H621),"")</f>
        <v>0</v>
      </c>
      <c r="Z621" s="36" t="str">
        <f>IFERROR(IF(Y621=0,"",ROUNDUP(Y621/H621,0)*0.02175),"")</f>
        <v/>
      </c>
      <c r="AA621" s="56"/>
      <c r="AB621" s="57"/>
      <c r="AC621" s="717" t="s">
        <v>974</v>
      </c>
      <c r="AG621" s="64"/>
      <c r="AJ621" s="68"/>
      <c r="AK621" s="68">
        <v>0</v>
      </c>
      <c r="BB621" s="718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t="27" customHeight="1" x14ac:dyDescent="0.25">
      <c r="A622" s="54" t="s">
        <v>975</v>
      </c>
      <c r="B622" s="54" t="s">
        <v>976</v>
      </c>
      <c r="C622" s="31">
        <v>4301020260</v>
      </c>
      <c r="D622" s="788">
        <v>4640242180526</v>
      </c>
      <c r="E622" s="789"/>
      <c r="F622" s="780">
        <v>1.8</v>
      </c>
      <c r="G622" s="32">
        <v>6</v>
      </c>
      <c r="H622" s="780">
        <v>10.8</v>
      </c>
      <c r="I622" s="780">
        <v>11.28</v>
      </c>
      <c r="J622" s="32">
        <v>56</v>
      </c>
      <c r="K622" s="32" t="s">
        <v>121</v>
      </c>
      <c r="L622" s="32"/>
      <c r="M622" s="33" t="s">
        <v>122</v>
      </c>
      <c r="N622" s="33"/>
      <c r="O622" s="32">
        <v>50</v>
      </c>
      <c r="P622" s="1030" t="s">
        <v>977</v>
      </c>
      <c r="Q622" s="786"/>
      <c r="R622" s="786"/>
      <c r="S622" s="786"/>
      <c r="T622" s="787"/>
      <c r="U622" s="34"/>
      <c r="V622" s="34"/>
      <c r="W622" s="35" t="s">
        <v>69</v>
      </c>
      <c r="X622" s="781">
        <v>0</v>
      </c>
      <c r="Y622" s="782">
        <f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974</v>
      </c>
      <c r="AG622" s="64"/>
      <c r="AJ622" s="68"/>
      <c r="AK622" s="68">
        <v>0</v>
      </c>
      <c r="BB622" s="720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ht="27" customHeight="1" x14ac:dyDescent="0.25">
      <c r="A623" s="54" t="s">
        <v>978</v>
      </c>
      <c r="B623" s="54" t="s">
        <v>979</v>
      </c>
      <c r="C623" s="31">
        <v>4301020309</v>
      </c>
      <c r="D623" s="788">
        <v>4640242180090</v>
      </c>
      <c r="E623" s="789"/>
      <c r="F623" s="780">
        <v>1.35</v>
      </c>
      <c r="G623" s="32">
        <v>8</v>
      </c>
      <c r="H623" s="780">
        <v>10.8</v>
      </c>
      <c r="I623" s="780">
        <v>11.28</v>
      </c>
      <c r="J623" s="32">
        <v>56</v>
      </c>
      <c r="K623" s="32" t="s">
        <v>121</v>
      </c>
      <c r="L623" s="32"/>
      <c r="M623" s="33" t="s">
        <v>122</v>
      </c>
      <c r="N623" s="33"/>
      <c r="O623" s="32">
        <v>50</v>
      </c>
      <c r="P623" s="1015" t="s">
        <v>980</v>
      </c>
      <c r="Q623" s="786"/>
      <c r="R623" s="786"/>
      <c r="S623" s="786"/>
      <c r="T623" s="787"/>
      <c r="U623" s="34"/>
      <c r="V623" s="34"/>
      <c r="W623" s="35" t="s">
        <v>69</v>
      </c>
      <c r="X623" s="781">
        <v>0</v>
      </c>
      <c r="Y623" s="782">
        <f>IFERROR(IF(X623="",0,CEILING((X623/$H623),1)*$H623),"")</f>
        <v>0</v>
      </c>
      <c r="Z623" s="36" t="str">
        <f>IFERROR(IF(Y623=0,"",ROUNDUP(Y623/H623,0)*0.02175),"")</f>
        <v/>
      </c>
      <c r="AA623" s="56"/>
      <c r="AB623" s="57"/>
      <c r="AC623" s="721" t="s">
        <v>981</v>
      </c>
      <c r="AG623" s="64"/>
      <c r="AJ623" s="68"/>
      <c r="AK623" s="68">
        <v>0</v>
      </c>
      <c r="BB623" s="722" t="s">
        <v>1</v>
      </c>
      <c r="BM623" s="64">
        <f>IFERROR(X623*I623/H623,"0")</f>
        <v>0</v>
      </c>
      <c r="BN623" s="64">
        <f>IFERROR(Y623*I623/H623,"0")</f>
        <v>0</v>
      </c>
      <c r="BO623" s="64">
        <f>IFERROR(1/J623*(X623/H623),"0")</f>
        <v>0</v>
      </c>
      <c r="BP623" s="64">
        <f>IFERROR(1/J623*(Y623/H623),"0")</f>
        <v>0</v>
      </c>
    </row>
    <row r="624" spans="1:68" ht="27" customHeight="1" x14ac:dyDescent="0.25">
      <c r="A624" s="54" t="s">
        <v>982</v>
      </c>
      <c r="B624" s="54" t="s">
        <v>983</v>
      </c>
      <c r="C624" s="31">
        <v>4301020295</v>
      </c>
      <c r="D624" s="788">
        <v>4640242181363</v>
      </c>
      <c r="E624" s="789"/>
      <c r="F624" s="780">
        <v>0.4</v>
      </c>
      <c r="G624" s="32">
        <v>10</v>
      </c>
      <c r="H624" s="780">
        <v>4</v>
      </c>
      <c r="I624" s="780">
        <v>4.21</v>
      </c>
      <c r="J624" s="32">
        <v>132</v>
      </c>
      <c r="K624" s="32" t="s">
        <v>76</v>
      </c>
      <c r="L624" s="32"/>
      <c r="M624" s="33" t="s">
        <v>122</v>
      </c>
      <c r="N624" s="33"/>
      <c r="O624" s="32">
        <v>50</v>
      </c>
      <c r="P624" s="876" t="s">
        <v>984</v>
      </c>
      <c r="Q624" s="786"/>
      <c r="R624" s="786"/>
      <c r="S624" s="786"/>
      <c r="T624" s="787"/>
      <c r="U624" s="34"/>
      <c r="V624" s="34"/>
      <c r="W624" s="35" t="s">
        <v>69</v>
      </c>
      <c r="X624" s="781">
        <v>0</v>
      </c>
      <c r="Y624" s="782">
        <f>IFERROR(IF(X624="",0,CEILING((X624/$H624),1)*$H624),"")</f>
        <v>0</v>
      </c>
      <c r="Z624" s="36" t="str">
        <f>IFERROR(IF(Y624=0,"",ROUNDUP(Y624/H624,0)*0.00902),"")</f>
        <v/>
      </c>
      <c r="AA624" s="56"/>
      <c r="AB624" s="57"/>
      <c r="AC624" s="723" t="s">
        <v>981</v>
      </c>
      <c r="AG624" s="64"/>
      <c r="AJ624" s="68"/>
      <c r="AK624" s="68">
        <v>0</v>
      </c>
      <c r="BB624" s="724" t="s">
        <v>1</v>
      </c>
      <c r="BM624" s="64">
        <f>IFERROR(X624*I624/H624,"0")</f>
        <v>0</v>
      </c>
      <c r="BN624" s="64">
        <f>IFERROR(Y624*I624/H624,"0")</f>
        <v>0</v>
      </c>
      <c r="BO624" s="64">
        <f>IFERROR(1/J624*(X624/H624),"0")</f>
        <v>0</v>
      </c>
      <c r="BP624" s="64">
        <f>IFERROR(1/J624*(Y624/H624),"0")</f>
        <v>0</v>
      </c>
    </row>
    <row r="625" spans="1:68" x14ac:dyDescent="0.2">
      <c r="A625" s="808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09"/>
      <c r="P625" s="799" t="s">
        <v>71</v>
      </c>
      <c r="Q625" s="800"/>
      <c r="R625" s="800"/>
      <c r="S625" s="800"/>
      <c r="T625" s="800"/>
      <c r="U625" s="800"/>
      <c r="V625" s="801"/>
      <c r="W625" s="37" t="s">
        <v>72</v>
      </c>
      <c r="X625" s="783">
        <f>IFERROR(X621/H621,"0")+IFERROR(X622/H622,"0")+IFERROR(X623/H623,"0")+IFERROR(X624/H624,"0")</f>
        <v>0</v>
      </c>
      <c r="Y625" s="783">
        <f>IFERROR(Y621/H621,"0")+IFERROR(Y622/H622,"0")+IFERROR(Y623/H623,"0")+IFERROR(Y624/H624,"0")</f>
        <v>0</v>
      </c>
      <c r="Z625" s="783">
        <f>IFERROR(IF(Z621="",0,Z621),"0")+IFERROR(IF(Z622="",0,Z622),"0")+IFERROR(IF(Z623="",0,Z623),"0")+IFERROR(IF(Z624="",0,Z624),"0")</f>
        <v>0</v>
      </c>
      <c r="AA625" s="784"/>
      <c r="AB625" s="784"/>
      <c r="AC625" s="784"/>
    </row>
    <row r="626" spans="1:68" x14ac:dyDescent="0.2">
      <c r="A626" s="797"/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809"/>
      <c r="P626" s="799" t="s">
        <v>71</v>
      </c>
      <c r="Q626" s="800"/>
      <c r="R626" s="800"/>
      <c r="S626" s="800"/>
      <c r="T626" s="800"/>
      <c r="U626" s="800"/>
      <c r="V626" s="801"/>
      <c r="W626" s="37" t="s">
        <v>69</v>
      </c>
      <c r="X626" s="783">
        <f>IFERROR(SUM(X621:X624),"0")</f>
        <v>0</v>
      </c>
      <c r="Y626" s="783">
        <f>IFERROR(SUM(Y621:Y624),"0")</f>
        <v>0</v>
      </c>
      <c r="Z626" s="37"/>
      <c r="AA626" s="784"/>
      <c r="AB626" s="784"/>
      <c r="AC626" s="784"/>
    </row>
    <row r="627" spans="1:68" ht="14.25" customHeight="1" x14ac:dyDescent="0.25">
      <c r="A627" s="796" t="s">
        <v>64</v>
      </c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797"/>
      <c r="P627" s="797"/>
      <c r="Q627" s="797"/>
      <c r="R627" s="797"/>
      <c r="S627" s="797"/>
      <c r="T627" s="797"/>
      <c r="U627" s="797"/>
      <c r="V627" s="797"/>
      <c r="W627" s="797"/>
      <c r="X627" s="797"/>
      <c r="Y627" s="797"/>
      <c r="Z627" s="797"/>
      <c r="AA627" s="777"/>
      <c r="AB627" s="777"/>
      <c r="AC627" s="777"/>
    </row>
    <row r="628" spans="1:68" ht="27" customHeight="1" x14ac:dyDescent="0.25">
      <c r="A628" s="54" t="s">
        <v>985</v>
      </c>
      <c r="B628" s="54" t="s">
        <v>986</v>
      </c>
      <c r="C628" s="31">
        <v>4301031280</v>
      </c>
      <c r="D628" s="788">
        <v>4640242180816</v>
      </c>
      <c r="E628" s="789"/>
      <c r="F628" s="780">
        <v>0.7</v>
      </c>
      <c r="G628" s="32">
        <v>6</v>
      </c>
      <c r="H628" s="780">
        <v>4.2</v>
      </c>
      <c r="I628" s="780">
        <v>4.46</v>
      </c>
      <c r="J628" s="32">
        <v>156</v>
      </c>
      <c r="K628" s="32" t="s">
        <v>76</v>
      </c>
      <c r="L628" s="32"/>
      <c r="M628" s="33" t="s">
        <v>68</v>
      </c>
      <c r="N628" s="33"/>
      <c r="O628" s="32">
        <v>40</v>
      </c>
      <c r="P628" s="820" t="s">
        <v>987</v>
      </c>
      <c r="Q628" s="786"/>
      <c r="R628" s="786"/>
      <c r="S628" s="786"/>
      <c r="T628" s="787"/>
      <c r="U628" s="34"/>
      <c r="V628" s="34"/>
      <c r="W628" s="35" t="s">
        <v>69</v>
      </c>
      <c r="X628" s="781">
        <v>0</v>
      </c>
      <c r="Y628" s="782">
        <f t="shared" ref="Y628:Y634" si="119">IFERROR(IF(X628="",0,CEILING((X628/$H628),1)*$H628),"")</f>
        <v>0</v>
      </c>
      <c r="Z628" s="36" t="str">
        <f>IFERROR(IF(Y628=0,"",ROUNDUP(Y628/H628,0)*0.00753),"")</f>
        <v/>
      </c>
      <c r="AA628" s="56"/>
      <c r="AB628" s="57"/>
      <c r="AC628" s="725" t="s">
        <v>988</v>
      </c>
      <c r="AG628" s="64"/>
      <c r="AJ628" s="68"/>
      <c r="AK628" s="68">
        <v>0</v>
      </c>
      <c r="BB628" s="726" t="s">
        <v>1</v>
      </c>
      <c r="BM628" s="64">
        <f t="shared" ref="BM628:BM634" si="120">IFERROR(X628*I628/H628,"0")</f>
        <v>0</v>
      </c>
      <c r="BN628" s="64">
        <f t="shared" ref="BN628:BN634" si="121">IFERROR(Y628*I628/H628,"0")</f>
        <v>0</v>
      </c>
      <c r="BO628" s="64">
        <f t="shared" ref="BO628:BO634" si="122">IFERROR(1/J628*(X628/H628),"0")</f>
        <v>0</v>
      </c>
      <c r="BP628" s="64">
        <f t="shared" ref="BP628:BP634" si="123">IFERROR(1/J628*(Y628/H628),"0")</f>
        <v>0</v>
      </c>
    </row>
    <row r="629" spans="1:68" ht="27" customHeight="1" x14ac:dyDescent="0.25">
      <c r="A629" s="54" t="s">
        <v>989</v>
      </c>
      <c r="B629" s="54" t="s">
        <v>990</v>
      </c>
      <c r="C629" s="31">
        <v>4301031244</v>
      </c>
      <c r="D629" s="788">
        <v>4640242180595</v>
      </c>
      <c r="E629" s="789"/>
      <c r="F629" s="780">
        <v>0.7</v>
      </c>
      <c r="G629" s="32">
        <v>6</v>
      </c>
      <c r="H629" s="780">
        <v>4.2</v>
      </c>
      <c r="I629" s="780">
        <v>4.46</v>
      </c>
      <c r="J629" s="32">
        <v>156</v>
      </c>
      <c r="K629" s="32" t="s">
        <v>76</v>
      </c>
      <c r="L629" s="32"/>
      <c r="M629" s="33" t="s">
        <v>68</v>
      </c>
      <c r="N629" s="33"/>
      <c r="O629" s="32">
        <v>40</v>
      </c>
      <c r="P629" s="1054" t="s">
        <v>991</v>
      </c>
      <c r="Q629" s="786"/>
      <c r="R629" s="786"/>
      <c r="S629" s="786"/>
      <c r="T629" s="787"/>
      <c r="U629" s="34"/>
      <c r="V629" s="34"/>
      <c r="W629" s="35" t="s">
        <v>69</v>
      </c>
      <c r="X629" s="781">
        <v>0</v>
      </c>
      <c r="Y629" s="782">
        <f t="shared" si="119"/>
        <v>0</v>
      </c>
      <c r="Z629" s="36" t="str">
        <f>IFERROR(IF(Y629=0,"",ROUNDUP(Y629/H629,0)*0.00753),"")</f>
        <v/>
      </c>
      <c r="AA629" s="56"/>
      <c r="AB629" s="57"/>
      <c r="AC629" s="727" t="s">
        <v>992</v>
      </c>
      <c r="AG629" s="64"/>
      <c r="AJ629" s="68"/>
      <c r="AK629" s="68">
        <v>0</v>
      </c>
      <c r="BB629" s="728" t="s">
        <v>1</v>
      </c>
      <c r="BM629" s="64">
        <f t="shared" si="120"/>
        <v>0</v>
      </c>
      <c r="BN629" s="64">
        <f t="shared" si="121"/>
        <v>0</v>
      </c>
      <c r="BO629" s="64">
        <f t="shared" si="122"/>
        <v>0</v>
      </c>
      <c r="BP629" s="64">
        <f t="shared" si="123"/>
        <v>0</v>
      </c>
    </row>
    <row r="630" spans="1:68" ht="27" customHeight="1" x14ac:dyDescent="0.25">
      <c r="A630" s="54" t="s">
        <v>993</v>
      </c>
      <c r="B630" s="54" t="s">
        <v>994</v>
      </c>
      <c r="C630" s="31">
        <v>4301031289</v>
      </c>
      <c r="D630" s="788">
        <v>4640242181615</v>
      </c>
      <c r="E630" s="789"/>
      <c r="F630" s="780">
        <v>0.7</v>
      </c>
      <c r="G630" s="32">
        <v>6</v>
      </c>
      <c r="H630" s="780">
        <v>4.2</v>
      </c>
      <c r="I630" s="780">
        <v>4.4000000000000004</v>
      </c>
      <c r="J630" s="32">
        <v>156</v>
      </c>
      <c r="K630" s="32" t="s">
        <v>76</v>
      </c>
      <c r="L630" s="32"/>
      <c r="M630" s="33" t="s">
        <v>68</v>
      </c>
      <c r="N630" s="33"/>
      <c r="O630" s="32">
        <v>45</v>
      </c>
      <c r="P630" s="1063" t="s">
        <v>995</v>
      </c>
      <c r="Q630" s="786"/>
      <c r="R630" s="786"/>
      <c r="S630" s="786"/>
      <c r="T630" s="787"/>
      <c r="U630" s="34"/>
      <c r="V630" s="34"/>
      <c r="W630" s="35" t="s">
        <v>69</v>
      </c>
      <c r="X630" s="781">
        <v>0</v>
      </c>
      <c r="Y630" s="782">
        <f t="shared" si="119"/>
        <v>0</v>
      </c>
      <c r="Z630" s="36" t="str">
        <f>IFERROR(IF(Y630=0,"",ROUNDUP(Y630/H630,0)*0.00753),"")</f>
        <v/>
      </c>
      <c r="AA630" s="56"/>
      <c r="AB630" s="57"/>
      <c r="AC630" s="729" t="s">
        <v>996</v>
      </c>
      <c r="AG630" s="64"/>
      <c r="AJ630" s="68"/>
      <c r="AK630" s="68">
        <v>0</v>
      </c>
      <c r="BB630" s="730" t="s">
        <v>1</v>
      </c>
      <c r="BM630" s="64">
        <f t="shared" si="120"/>
        <v>0</v>
      </c>
      <c r="BN630" s="64">
        <f t="shared" si="121"/>
        <v>0</v>
      </c>
      <c r="BO630" s="64">
        <f t="shared" si="122"/>
        <v>0</v>
      </c>
      <c r="BP630" s="64">
        <f t="shared" si="123"/>
        <v>0</v>
      </c>
    </row>
    <row r="631" spans="1:68" ht="27" customHeight="1" x14ac:dyDescent="0.25">
      <c r="A631" s="54" t="s">
        <v>997</v>
      </c>
      <c r="B631" s="54" t="s">
        <v>998</v>
      </c>
      <c r="C631" s="31">
        <v>4301031285</v>
      </c>
      <c r="D631" s="788">
        <v>4640242181639</v>
      </c>
      <c r="E631" s="789"/>
      <c r="F631" s="780">
        <v>0.7</v>
      </c>
      <c r="G631" s="32">
        <v>6</v>
      </c>
      <c r="H631" s="780">
        <v>4.2</v>
      </c>
      <c r="I631" s="780">
        <v>4.4000000000000004</v>
      </c>
      <c r="J631" s="32">
        <v>156</v>
      </c>
      <c r="K631" s="32" t="s">
        <v>76</v>
      </c>
      <c r="L631" s="32"/>
      <c r="M631" s="33" t="s">
        <v>68</v>
      </c>
      <c r="N631" s="33"/>
      <c r="O631" s="32">
        <v>45</v>
      </c>
      <c r="P631" s="1100" t="s">
        <v>999</v>
      </c>
      <c r="Q631" s="786"/>
      <c r="R631" s="786"/>
      <c r="S631" s="786"/>
      <c r="T631" s="787"/>
      <c r="U631" s="34"/>
      <c r="V631" s="34"/>
      <c r="W631" s="35" t="s">
        <v>69</v>
      </c>
      <c r="X631" s="781">
        <v>0</v>
      </c>
      <c r="Y631" s="782">
        <f t="shared" si="119"/>
        <v>0</v>
      </c>
      <c r="Z631" s="36" t="str">
        <f>IFERROR(IF(Y631=0,"",ROUNDUP(Y631/H631,0)*0.00753),"")</f>
        <v/>
      </c>
      <c r="AA631" s="56"/>
      <c r="AB631" s="57"/>
      <c r="AC631" s="731" t="s">
        <v>1000</v>
      </c>
      <c r="AG631" s="64"/>
      <c r="AJ631" s="68"/>
      <c r="AK631" s="68">
        <v>0</v>
      </c>
      <c r="BB631" s="732" t="s">
        <v>1</v>
      </c>
      <c r="BM631" s="64">
        <f t="shared" si="120"/>
        <v>0</v>
      </c>
      <c r="BN631" s="64">
        <f t="shared" si="121"/>
        <v>0</v>
      </c>
      <c r="BO631" s="64">
        <f t="shared" si="122"/>
        <v>0</v>
      </c>
      <c r="BP631" s="64">
        <f t="shared" si="123"/>
        <v>0</v>
      </c>
    </row>
    <row r="632" spans="1:68" ht="27" customHeight="1" x14ac:dyDescent="0.25">
      <c r="A632" s="54" t="s">
        <v>1001</v>
      </c>
      <c r="B632" s="54" t="s">
        <v>1002</v>
      </c>
      <c r="C632" s="31">
        <v>4301031287</v>
      </c>
      <c r="D632" s="788">
        <v>4640242181622</v>
      </c>
      <c r="E632" s="789"/>
      <c r="F632" s="780">
        <v>0.7</v>
      </c>
      <c r="G632" s="32">
        <v>6</v>
      </c>
      <c r="H632" s="780">
        <v>4.2</v>
      </c>
      <c r="I632" s="780">
        <v>4.4000000000000004</v>
      </c>
      <c r="J632" s="32">
        <v>156</v>
      </c>
      <c r="K632" s="32" t="s">
        <v>76</v>
      </c>
      <c r="L632" s="32"/>
      <c r="M632" s="33" t="s">
        <v>68</v>
      </c>
      <c r="N632" s="33"/>
      <c r="O632" s="32">
        <v>45</v>
      </c>
      <c r="P632" s="1069" t="s">
        <v>1003</v>
      </c>
      <c r="Q632" s="786"/>
      <c r="R632" s="786"/>
      <c r="S632" s="786"/>
      <c r="T632" s="787"/>
      <c r="U632" s="34"/>
      <c r="V632" s="34"/>
      <c r="W632" s="35" t="s">
        <v>69</v>
      </c>
      <c r="X632" s="781">
        <v>0</v>
      </c>
      <c r="Y632" s="782">
        <f t="shared" si="119"/>
        <v>0</v>
      </c>
      <c r="Z632" s="36" t="str">
        <f>IFERROR(IF(Y632=0,"",ROUNDUP(Y632/H632,0)*0.00753),"")</f>
        <v/>
      </c>
      <c r="AA632" s="56"/>
      <c r="AB632" s="57"/>
      <c r="AC632" s="733" t="s">
        <v>1004</v>
      </c>
      <c r="AG632" s="64"/>
      <c r="AJ632" s="68"/>
      <c r="AK632" s="68">
        <v>0</v>
      </c>
      <c r="BB632" s="734" t="s">
        <v>1</v>
      </c>
      <c r="BM632" s="64">
        <f t="shared" si="120"/>
        <v>0</v>
      </c>
      <c r="BN632" s="64">
        <f t="shared" si="121"/>
        <v>0</v>
      </c>
      <c r="BO632" s="64">
        <f t="shared" si="122"/>
        <v>0</v>
      </c>
      <c r="BP632" s="64">
        <f t="shared" si="123"/>
        <v>0</v>
      </c>
    </row>
    <row r="633" spans="1:68" ht="27" customHeight="1" x14ac:dyDescent="0.25">
      <c r="A633" s="54" t="s">
        <v>1005</v>
      </c>
      <c r="B633" s="54" t="s">
        <v>1006</v>
      </c>
      <c r="C633" s="31">
        <v>4301031203</v>
      </c>
      <c r="D633" s="788">
        <v>4640242180908</v>
      </c>
      <c r="E633" s="789"/>
      <c r="F633" s="780">
        <v>0.28000000000000003</v>
      </c>
      <c r="G633" s="32">
        <v>6</v>
      </c>
      <c r="H633" s="780">
        <v>1.68</v>
      </c>
      <c r="I633" s="780">
        <v>1.81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40</v>
      </c>
      <c r="P633" s="1106" t="s">
        <v>1007</v>
      </c>
      <c r="Q633" s="786"/>
      <c r="R633" s="786"/>
      <c r="S633" s="786"/>
      <c r="T633" s="787"/>
      <c r="U633" s="34"/>
      <c r="V633" s="34"/>
      <c r="W633" s="35" t="s">
        <v>69</v>
      </c>
      <c r="X633" s="781">
        <v>0</v>
      </c>
      <c r="Y633" s="782">
        <f t="shared" si="119"/>
        <v>0</v>
      </c>
      <c r="Z633" s="36" t="str">
        <f>IFERROR(IF(Y633=0,"",ROUNDUP(Y633/H633,0)*0.00502),"")</f>
        <v/>
      </c>
      <c r="AA633" s="56"/>
      <c r="AB633" s="57"/>
      <c r="AC633" s="735" t="s">
        <v>988</v>
      </c>
      <c r="AG633" s="64"/>
      <c r="AJ633" s="68"/>
      <c r="AK633" s="68">
        <v>0</v>
      </c>
      <c r="BB633" s="736" t="s">
        <v>1</v>
      </c>
      <c r="BM633" s="64">
        <f t="shared" si="120"/>
        <v>0</v>
      </c>
      <c r="BN633" s="64">
        <f t="shared" si="121"/>
        <v>0</v>
      </c>
      <c r="BO633" s="64">
        <f t="shared" si="122"/>
        <v>0</v>
      </c>
      <c r="BP633" s="64">
        <f t="shared" si="123"/>
        <v>0</v>
      </c>
    </row>
    <row r="634" spans="1:68" ht="27" customHeight="1" x14ac:dyDescent="0.25">
      <c r="A634" s="54" t="s">
        <v>1008</v>
      </c>
      <c r="B634" s="54" t="s">
        <v>1009</v>
      </c>
      <c r="C634" s="31">
        <v>4301031200</v>
      </c>
      <c r="D634" s="788">
        <v>4640242180489</v>
      </c>
      <c r="E634" s="789"/>
      <c r="F634" s="780">
        <v>0.28000000000000003</v>
      </c>
      <c r="G634" s="32">
        <v>6</v>
      </c>
      <c r="H634" s="780">
        <v>1.68</v>
      </c>
      <c r="I634" s="780">
        <v>1.84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62" t="s">
        <v>1010</v>
      </c>
      <c r="Q634" s="786"/>
      <c r="R634" s="786"/>
      <c r="S634" s="786"/>
      <c r="T634" s="787"/>
      <c r="U634" s="34"/>
      <c r="V634" s="34"/>
      <c r="W634" s="35" t="s">
        <v>69</v>
      </c>
      <c r="X634" s="781">
        <v>0</v>
      </c>
      <c r="Y634" s="782">
        <f t="shared" si="119"/>
        <v>0</v>
      </c>
      <c r="Z634" s="36" t="str">
        <f>IFERROR(IF(Y634=0,"",ROUNDUP(Y634/H634,0)*0.00502),"")</f>
        <v/>
      </c>
      <c r="AA634" s="56"/>
      <c r="AB634" s="57"/>
      <c r="AC634" s="737" t="s">
        <v>992</v>
      </c>
      <c r="AG634" s="64"/>
      <c r="AJ634" s="68"/>
      <c r="AK634" s="68">
        <v>0</v>
      </c>
      <c r="BB634" s="738" t="s">
        <v>1</v>
      </c>
      <c r="BM634" s="64">
        <f t="shared" si="120"/>
        <v>0</v>
      </c>
      <c r="BN634" s="64">
        <f t="shared" si="121"/>
        <v>0</v>
      </c>
      <c r="BO634" s="64">
        <f t="shared" si="122"/>
        <v>0</v>
      </c>
      <c r="BP634" s="64">
        <f t="shared" si="123"/>
        <v>0</v>
      </c>
    </row>
    <row r="635" spans="1:68" x14ac:dyDescent="0.2">
      <c r="A635" s="808"/>
      <c r="B635" s="797"/>
      <c r="C635" s="797"/>
      <c r="D635" s="797"/>
      <c r="E635" s="797"/>
      <c r="F635" s="797"/>
      <c r="G635" s="797"/>
      <c r="H635" s="797"/>
      <c r="I635" s="797"/>
      <c r="J635" s="797"/>
      <c r="K635" s="797"/>
      <c r="L635" s="797"/>
      <c r="M635" s="797"/>
      <c r="N635" s="797"/>
      <c r="O635" s="809"/>
      <c r="P635" s="799" t="s">
        <v>71</v>
      </c>
      <c r="Q635" s="800"/>
      <c r="R635" s="800"/>
      <c r="S635" s="800"/>
      <c r="T635" s="800"/>
      <c r="U635" s="800"/>
      <c r="V635" s="801"/>
      <c r="W635" s="37" t="s">
        <v>72</v>
      </c>
      <c r="X635" s="783">
        <f>IFERROR(X628/H628,"0")+IFERROR(X629/H629,"0")+IFERROR(X630/H630,"0")+IFERROR(X631/H631,"0")+IFERROR(X632/H632,"0")+IFERROR(X633/H633,"0")+IFERROR(X634/H634,"0")</f>
        <v>0</v>
      </c>
      <c r="Y635" s="783">
        <f>IFERROR(Y628/H628,"0")+IFERROR(Y629/H629,"0")+IFERROR(Y630/H630,"0")+IFERROR(Y631/H631,"0")+IFERROR(Y632/H632,"0")+IFERROR(Y633/H633,"0")+IFERROR(Y634/H634,"0")</f>
        <v>0</v>
      </c>
      <c r="Z635" s="783">
        <f>IFERROR(IF(Z628="",0,Z628),"0")+IFERROR(IF(Z629="",0,Z629),"0")+IFERROR(IF(Z630="",0,Z630),"0")+IFERROR(IF(Z631="",0,Z631),"0")+IFERROR(IF(Z632="",0,Z632),"0")+IFERROR(IF(Z633="",0,Z633),"0")+IFERROR(IF(Z634="",0,Z634),"0")</f>
        <v>0</v>
      </c>
      <c r="AA635" s="784"/>
      <c r="AB635" s="784"/>
      <c r="AC635" s="784"/>
    </row>
    <row r="636" spans="1:68" x14ac:dyDescent="0.2">
      <c r="A636" s="797"/>
      <c r="B636" s="797"/>
      <c r="C636" s="797"/>
      <c r="D636" s="797"/>
      <c r="E636" s="797"/>
      <c r="F636" s="797"/>
      <c r="G636" s="797"/>
      <c r="H636" s="797"/>
      <c r="I636" s="797"/>
      <c r="J636" s="797"/>
      <c r="K636" s="797"/>
      <c r="L636" s="797"/>
      <c r="M636" s="797"/>
      <c r="N636" s="797"/>
      <c r="O636" s="809"/>
      <c r="P636" s="799" t="s">
        <v>71</v>
      </c>
      <c r="Q636" s="800"/>
      <c r="R636" s="800"/>
      <c r="S636" s="800"/>
      <c r="T636" s="800"/>
      <c r="U636" s="800"/>
      <c r="V636" s="801"/>
      <c r="W636" s="37" t="s">
        <v>69</v>
      </c>
      <c r="X636" s="783">
        <f>IFERROR(SUM(X628:X634),"0")</f>
        <v>0</v>
      </c>
      <c r="Y636" s="783">
        <f>IFERROR(SUM(Y628:Y634),"0")</f>
        <v>0</v>
      </c>
      <c r="Z636" s="37"/>
      <c r="AA636" s="784"/>
      <c r="AB636" s="784"/>
      <c r="AC636" s="784"/>
    </row>
    <row r="637" spans="1:68" ht="14.25" customHeight="1" x14ac:dyDescent="0.25">
      <c r="A637" s="796" t="s">
        <v>73</v>
      </c>
      <c r="B637" s="797"/>
      <c r="C637" s="797"/>
      <c r="D637" s="797"/>
      <c r="E637" s="797"/>
      <c r="F637" s="797"/>
      <c r="G637" s="797"/>
      <c r="H637" s="797"/>
      <c r="I637" s="797"/>
      <c r="J637" s="797"/>
      <c r="K637" s="797"/>
      <c r="L637" s="797"/>
      <c r="M637" s="797"/>
      <c r="N637" s="797"/>
      <c r="O637" s="797"/>
      <c r="P637" s="797"/>
      <c r="Q637" s="797"/>
      <c r="R637" s="797"/>
      <c r="S637" s="797"/>
      <c r="T637" s="797"/>
      <c r="U637" s="797"/>
      <c r="V637" s="797"/>
      <c r="W637" s="797"/>
      <c r="X637" s="797"/>
      <c r="Y637" s="797"/>
      <c r="Z637" s="797"/>
      <c r="AA637" s="777"/>
      <c r="AB637" s="777"/>
      <c r="AC637" s="777"/>
    </row>
    <row r="638" spans="1:68" ht="27" customHeight="1" x14ac:dyDescent="0.25">
      <c r="A638" s="54" t="s">
        <v>1011</v>
      </c>
      <c r="B638" s="54" t="s">
        <v>1012</v>
      </c>
      <c r="C638" s="31">
        <v>4301051746</v>
      </c>
      <c r="D638" s="788">
        <v>4640242180533</v>
      </c>
      <c r="E638" s="789"/>
      <c r="F638" s="780">
        <v>1.3</v>
      </c>
      <c r="G638" s="32">
        <v>6</v>
      </c>
      <c r="H638" s="780">
        <v>7.8</v>
      </c>
      <c r="I638" s="780">
        <v>8.3640000000000008</v>
      </c>
      <c r="J638" s="32">
        <v>56</v>
      </c>
      <c r="K638" s="32" t="s">
        <v>121</v>
      </c>
      <c r="L638" s="32"/>
      <c r="M638" s="33" t="s">
        <v>77</v>
      </c>
      <c r="N638" s="33"/>
      <c r="O638" s="32">
        <v>40</v>
      </c>
      <c r="P638" s="946" t="s">
        <v>1013</v>
      </c>
      <c r="Q638" s="786"/>
      <c r="R638" s="786"/>
      <c r="S638" s="786"/>
      <c r="T638" s="787"/>
      <c r="U638" s="34"/>
      <c r="V638" s="34"/>
      <c r="W638" s="35" t="s">
        <v>69</v>
      </c>
      <c r="X638" s="781">
        <v>1300</v>
      </c>
      <c r="Y638" s="782">
        <f t="shared" ref="Y638:Y645" si="124">IFERROR(IF(X638="",0,CEILING((X638/$H638),1)*$H638),"")</f>
        <v>1302.5999999999999</v>
      </c>
      <c r="Z638" s="36">
        <f>IFERROR(IF(Y638=0,"",ROUNDUP(Y638/H638,0)*0.02175),"")</f>
        <v>3.6322499999999995</v>
      </c>
      <c r="AA638" s="56"/>
      <c r="AB638" s="57"/>
      <c r="AC638" s="739" t="s">
        <v>1014</v>
      </c>
      <c r="AG638" s="64"/>
      <c r="AJ638" s="68"/>
      <c r="AK638" s="68">
        <v>0</v>
      </c>
      <c r="BB638" s="740" t="s">
        <v>1</v>
      </c>
      <c r="BM638" s="64">
        <f t="shared" ref="BM638:BM645" si="125">IFERROR(X638*I638/H638,"0")</f>
        <v>1394.0000000000002</v>
      </c>
      <c r="BN638" s="64">
        <f t="shared" ref="BN638:BN645" si="126">IFERROR(Y638*I638/H638,"0")</f>
        <v>1396.788</v>
      </c>
      <c r="BO638" s="64">
        <f t="shared" ref="BO638:BO645" si="127">IFERROR(1/J638*(X638/H638),"0")</f>
        <v>2.9761904761904758</v>
      </c>
      <c r="BP638" s="64">
        <f t="shared" ref="BP638:BP645" si="128">IFERROR(1/J638*(Y638/H638),"0")</f>
        <v>2.9821428571428568</v>
      </c>
    </row>
    <row r="639" spans="1:68" ht="27" customHeight="1" x14ac:dyDescent="0.25">
      <c r="A639" s="54" t="s">
        <v>1011</v>
      </c>
      <c r="B639" s="54" t="s">
        <v>1015</v>
      </c>
      <c r="C639" s="31">
        <v>4301051887</v>
      </c>
      <c r="D639" s="788">
        <v>4640242180533</v>
      </c>
      <c r="E639" s="789"/>
      <c r="F639" s="780">
        <v>1.3</v>
      </c>
      <c r="G639" s="32">
        <v>6</v>
      </c>
      <c r="H639" s="780">
        <v>7.8</v>
      </c>
      <c r="I639" s="780">
        <v>8.3640000000000008</v>
      </c>
      <c r="J639" s="32">
        <v>56</v>
      </c>
      <c r="K639" s="32" t="s">
        <v>121</v>
      </c>
      <c r="L639" s="32"/>
      <c r="M639" s="33" t="s">
        <v>77</v>
      </c>
      <c r="N639" s="33"/>
      <c r="O639" s="32">
        <v>45</v>
      </c>
      <c r="P639" s="1138" t="s">
        <v>1016</v>
      </c>
      <c r="Q639" s="786"/>
      <c r="R639" s="786"/>
      <c r="S639" s="786"/>
      <c r="T639" s="787"/>
      <c r="U639" s="34"/>
      <c r="V639" s="34"/>
      <c r="W639" s="35" t="s">
        <v>69</v>
      </c>
      <c r="X639" s="781">
        <v>0</v>
      </c>
      <c r="Y639" s="782">
        <f t="shared" si="124"/>
        <v>0</v>
      </c>
      <c r="Z639" s="36" t="str">
        <f>IFERROR(IF(Y639=0,"",ROUNDUP(Y639/H639,0)*0.02175),"")</f>
        <v/>
      </c>
      <c r="AA639" s="56"/>
      <c r="AB639" s="57"/>
      <c r="AC639" s="741" t="s">
        <v>1014</v>
      </c>
      <c r="AG639" s="64"/>
      <c r="AJ639" s="68"/>
      <c r="AK639" s="68">
        <v>0</v>
      </c>
      <c r="BB639" s="74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t="27" customHeight="1" x14ac:dyDescent="0.25">
      <c r="A640" s="54" t="s">
        <v>1017</v>
      </c>
      <c r="B640" s="54" t="s">
        <v>1018</v>
      </c>
      <c r="C640" s="31">
        <v>4301051510</v>
      </c>
      <c r="D640" s="788">
        <v>4640242180540</v>
      </c>
      <c r="E640" s="789"/>
      <c r="F640" s="780">
        <v>1.3</v>
      </c>
      <c r="G640" s="32">
        <v>6</v>
      </c>
      <c r="H640" s="780">
        <v>7.8</v>
      </c>
      <c r="I640" s="780">
        <v>8.3640000000000008</v>
      </c>
      <c r="J640" s="32">
        <v>56</v>
      </c>
      <c r="K640" s="32" t="s">
        <v>121</v>
      </c>
      <c r="L640" s="32"/>
      <c r="M640" s="33" t="s">
        <v>68</v>
      </c>
      <c r="N640" s="33"/>
      <c r="O640" s="32">
        <v>30</v>
      </c>
      <c r="P640" s="951" t="s">
        <v>1019</v>
      </c>
      <c r="Q640" s="786"/>
      <c r="R640" s="786"/>
      <c r="S640" s="786"/>
      <c r="T640" s="787"/>
      <c r="U640" s="34"/>
      <c r="V640" s="34"/>
      <c r="W640" s="35" t="s">
        <v>69</v>
      </c>
      <c r="X640" s="781">
        <v>0</v>
      </c>
      <c r="Y640" s="782">
        <f t="shared" si="124"/>
        <v>0</v>
      </c>
      <c r="Z640" s="36" t="str">
        <f>IFERROR(IF(Y640=0,"",ROUNDUP(Y640/H640,0)*0.02175),"")</f>
        <v/>
      </c>
      <c r="AA640" s="56"/>
      <c r="AB640" s="57"/>
      <c r="AC640" s="743" t="s">
        <v>1020</v>
      </c>
      <c r="AG640" s="64"/>
      <c r="AJ640" s="68"/>
      <c r="AK640" s="68">
        <v>0</v>
      </c>
      <c r="BB640" s="744" t="s">
        <v>1</v>
      </c>
      <c r="BM640" s="64">
        <f t="shared" si="125"/>
        <v>0</v>
      </c>
      <c r="BN640" s="64">
        <f t="shared" si="126"/>
        <v>0</v>
      </c>
      <c r="BO640" s="64">
        <f t="shared" si="127"/>
        <v>0</v>
      </c>
      <c r="BP640" s="64">
        <f t="shared" si="128"/>
        <v>0</v>
      </c>
    </row>
    <row r="641" spans="1:68" ht="27" customHeight="1" x14ac:dyDescent="0.25">
      <c r="A641" s="54" t="s">
        <v>1017</v>
      </c>
      <c r="B641" s="54" t="s">
        <v>1021</v>
      </c>
      <c r="C641" s="31">
        <v>4301051933</v>
      </c>
      <c r="D641" s="788">
        <v>4640242180540</v>
      </c>
      <c r="E641" s="789"/>
      <c r="F641" s="780">
        <v>1.3</v>
      </c>
      <c r="G641" s="32">
        <v>6</v>
      </c>
      <c r="H641" s="780">
        <v>7.8</v>
      </c>
      <c r="I641" s="780">
        <v>8.3640000000000008</v>
      </c>
      <c r="J641" s="32">
        <v>56</v>
      </c>
      <c r="K641" s="32" t="s">
        <v>121</v>
      </c>
      <c r="L641" s="32"/>
      <c r="M641" s="33" t="s">
        <v>77</v>
      </c>
      <c r="N641" s="33"/>
      <c r="O641" s="32">
        <v>45</v>
      </c>
      <c r="P641" s="1143" t="s">
        <v>1022</v>
      </c>
      <c r="Q641" s="786"/>
      <c r="R641" s="786"/>
      <c r="S641" s="786"/>
      <c r="T641" s="787"/>
      <c r="U641" s="34"/>
      <c r="V641" s="34"/>
      <c r="W641" s="35" t="s">
        <v>69</v>
      </c>
      <c r="X641" s="781">
        <v>0</v>
      </c>
      <c r="Y641" s="782">
        <f t="shared" si="124"/>
        <v>0</v>
      </c>
      <c r="Z641" s="36" t="str">
        <f>IFERROR(IF(Y641=0,"",ROUNDUP(Y641/H641,0)*0.02175),"")</f>
        <v/>
      </c>
      <c r="AA641" s="56"/>
      <c r="AB641" s="57"/>
      <c r="AC641" s="745" t="s">
        <v>1020</v>
      </c>
      <c r="AG641" s="64"/>
      <c r="AJ641" s="68"/>
      <c r="AK641" s="68">
        <v>0</v>
      </c>
      <c r="BB641" s="746" t="s">
        <v>1</v>
      </c>
      <c r="BM641" s="64">
        <f t="shared" si="125"/>
        <v>0</v>
      </c>
      <c r="BN641" s="64">
        <f t="shared" si="126"/>
        <v>0</v>
      </c>
      <c r="BO641" s="64">
        <f t="shared" si="127"/>
        <v>0</v>
      </c>
      <c r="BP641" s="64">
        <f t="shared" si="128"/>
        <v>0</v>
      </c>
    </row>
    <row r="642" spans="1:68" ht="27" customHeight="1" x14ac:dyDescent="0.25">
      <c r="A642" s="54" t="s">
        <v>1023</v>
      </c>
      <c r="B642" s="54" t="s">
        <v>1024</v>
      </c>
      <c r="C642" s="31">
        <v>4301051390</v>
      </c>
      <c r="D642" s="788">
        <v>4640242181233</v>
      </c>
      <c r="E642" s="789"/>
      <c r="F642" s="780">
        <v>0.3</v>
      </c>
      <c r="G642" s="32">
        <v>6</v>
      </c>
      <c r="H642" s="780">
        <v>1.8</v>
      </c>
      <c r="I642" s="780">
        <v>1.984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2" t="s">
        <v>1025</v>
      </c>
      <c r="Q642" s="786"/>
      <c r="R642" s="786"/>
      <c r="S642" s="786"/>
      <c r="T642" s="787"/>
      <c r="U642" s="34"/>
      <c r="V642" s="34"/>
      <c r="W642" s="35" t="s">
        <v>69</v>
      </c>
      <c r="X642" s="781">
        <v>0</v>
      </c>
      <c r="Y642" s="782">
        <f t="shared" si="124"/>
        <v>0</v>
      </c>
      <c r="Z642" s="36" t="str">
        <f>IFERROR(IF(Y642=0,"",ROUNDUP(Y642/H642,0)*0.00502),"")</f>
        <v/>
      </c>
      <c r="AA642" s="56"/>
      <c r="AB642" s="57"/>
      <c r="AC642" s="747" t="s">
        <v>1014</v>
      </c>
      <c r="AG642" s="64"/>
      <c r="AJ642" s="68"/>
      <c r="AK642" s="68">
        <v>0</v>
      </c>
      <c r="BB642" s="748" t="s">
        <v>1</v>
      </c>
      <c r="BM642" s="64">
        <f t="shared" si="125"/>
        <v>0</v>
      </c>
      <c r="BN642" s="64">
        <f t="shared" si="126"/>
        <v>0</v>
      </c>
      <c r="BO642" s="64">
        <f t="shared" si="127"/>
        <v>0</v>
      </c>
      <c r="BP642" s="64">
        <f t="shared" si="128"/>
        <v>0</v>
      </c>
    </row>
    <row r="643" spans="1:68" ht="27" customHeight="1" x14ac:dyDescent="0.25">
      <c r="A643" s="54" t="s">
        <v>1023</v>
      </c>
      <c r="B643" s="54" t="s">
        <v>1026</v>
      </c>
      <c r="C643" s="31">
        <v>4301051920</v>
      </c>
      <c r="D643" s="788">
        <v>4640242181233</v>
      </c>
      <c r="E643" s="789"/>
      <c r="F643" s="780">
        <v>0.3</v>
      </c>
      <c r="G643" s="32">
        <v>6</v>
      </c>
      <c r="H643" s="780">
        <v>1.8</v>
      </c>
      <c r="I643" s="780">
        <v>2.0640000000000001</v>
      </c>
      <c r="J643" s="32">
        <v>182</v>
      </c>
      <c r="K643" s="32" t="s">
        <v>184</v>
      </c>
      <c r="L643" s="32"/>
      <c r="M643" s="33" t="s">
        <v>168</v>
      </c>
      <c r="N643" s="33"/>
      <c r="O643" s="32">
        <v>45</v>
      </c>
      <c r="P643" s="935" t="s">
        <v>1027</v>
      </c>
      <c r="Q643" s="786"/>
      <c r="R643" s="786"/>
      <c r="S643" s="786"/>
      <c r="T643" s="787"/>
      <c r="U643" s="34"/>
      <c r="V643" s="34"/>
      <c r="W643" s="35" t="s">
        <v>69</v>
      </c>
      <c r="X643" s="781">
        <v>0</v>
      </c>
      <c r="Y643" s="782">
        <f t="shared" si="124"/>
        <v>0</v>
      </c>
      <c r="Z643" s="36" t="str">
        <f>IFERROR(IF(Y643=0,"",ROUNDUP(Y643/H643,0)*0.00651),"")</f>
        <v/>
      </c>
      <c r="AA643" s="56"/>
      <c r="AB643" s="57"/>
      <c r="AC643" s="749" t="s">
        <v>1014</v>
      </c>
      <c r="AG643" s="64"/>
      <c r="AJ643" s="68"/>
      <c r="AK643" s="68">
        <v>0</v>
      </c>
      <c r="BB643" s="750" t="s">
        <v>1</v>
      </c>
      <c r="BM643" s="64">
        <f t="shared" si="125"/>
        <v>0</v>
      </c>
      <c r="BN643" s="64">
        <f t="shared" si="126"/>
        <v>0</v>
      </c>
      <c r="BO643" s="64">
        <f t="shared" si="127"/>
        <v>0</v>
      </c>
      <c r="BP643" s="64">
        <f t="shared" si="128"/>
        <v>0</v>
      </c>
    </row>
    <row r="644" spans="1:68" ht="27" customHeight="1" x14ac:dyDescent="0.25">
      <c r="A644" s="54" t="s">
        <v>1028</v>
      </c>
      <c r="B644" s="54" t="s">
        <v>1029</v>
      </c>
      <c r="C644" s="31">
        <v>4301051448</v>
      </c>
      <c r="D644" s="788">
        <v>4640242181226</v>
      </c>
      <c r="E644" s="789"/>
      <c r="F644" s="780">
        <v>0.3</v>
      </c>
      <c r="G644" s="32">
        <v>6</v>
      </c>
      <c r="H644" s="780">
        <v>1.8</v>
      </c>
      <c r="I644" s="780">
        <v>1.972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30</v>
      </c>
      <c r="P644" s="1186" t="s">
        <v>1030</v>
      </c>
      <c r="Q644" s="786"/>
      <c r="R644" s="786"/>
      <c r="S644" s="786"/>
      <c r="T644" s="787"/>
      <c r="U644" s="34"/>
      <c r="V644" s="34"/>
      <c r="W644" s="35" t="s">
        <v>69</v>
      </c>
      <c r="X644" s="781">
        <v>0</v>
      </c>
      <c r="Y644" s="782">
        <f t="shared" si="124"/>
        <v>0</v>
      </c>
      <c r="Z644" s="36" t="str">
        <f>IFERROR(IF(Y644=0,"",ROUNDUP(Y644/H644,0)*0.00502),"")</f>
        <v/>
      </c>
      <c r="AA644" s="56"/>
      <c r="AB644" s="57"/>
      <c r="AC644" s="751" t="s">
        <v>1020</v>
      </c>
      <c r="AG644" s="64"/>
      <c r="AJ644" s="68"/>
      <c r="AK644" s="68">
        <v>0</v>
      </c>
      <c r="BB644" s="752" t="s">
        <v>1</v>
      </c>
      <c r="BM644" s="64">
        <f t="shared" si="125"/>
        <v>0</v>
      </c>
      <c r="BN644" s="64">
        <f t="shared" si="126"/>
        <v>0</v>
      </c>
      <c r="BO644" s="64">
        <f t="shared" si="127"/>
        <v>0</v>
      </c>
      <c r="BP644" s="64">
        <f t="shared" si="128"/>
        <v>0</v>
      </c>
    </row>
    <row r="645" spans="1:68" ht="27" customHeight="1" x14ac:dyDescent="0.25">
      <c r="A645" s="54" t="s">
        <v>1028</v>
      </c>
      <c r="B645" s="54" t="s">
        <v>1031</v>
      </c>
      <c r="C645" s="31">
        <v>4301051921</v>
      </c>
      <c r="D645" s="788">
        <v>4640242181226</v>
      </c>
      <c r="E645" s="789"/>
      <c r="F645" s="780">
        <v>0.3</v>
      </c>
      <c r="G645" s="32">
        <v>6</v>
      </c>
      <c r="H645" s="780">
        <v>1.8</v>
      </c>
      <c r="I645" s="780">
        <v>2.052</v>
      </c>
      <c r="J645" s="32">
        <v>182</v>
      </c>
      <c r="K645" s="32" t="s">
        <v>184</v>
      </c>
      <c r="L645" s="32"/>
      <c r="M645" s="33" t="s">
        <v>168</v>
      </c>
      <c r="N645" s="33"/>
      <c r="O645" s="32">
        <v>45</v>
      </c>
      <c r="P645" s="942" t="s">
        <v>1032</v>
      </c>
      <c r="Q645" s="786"/>
      <c r="R645" s="786"/>
      <c r="S645" s="786"/>
      <c r="T645" s="787"/>
      <c r="U645" s="34"/>
      <c r="V645" s="34"/>
      <c r="W645" s="35" t="s">
        <v>69</v>
      </c>
      <c r="X645" s="781">
        <v>0</v>
      </c>
      <c r="Y645" s="782">
        <f t="shared" si="124"/>
        <v>0</v>
      </c>
      <c r="Z645" s="36" t="str">
        <f>IFERROR(IF(Y645=0,"",ROUNDUP(Y645/H645,0)*0.00651),"")</f>
        <v/>
      </c>
      <c r="AA645" s="56"/>
      <c r="AB645" s="57"/>
      <c r="AC645" s="753" t="s">
        <v>1020</v>
      </c>
      <c r="AG645" s="64"/>
      <c r="AJ645" s="68"/>
      <c r="AK645" s="68">
        <v>0</v>
      </c>
      <c r="BB645" s="754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x14ac:dyDescent="0.2">
      <c r="A646" s="808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09"/>
      <c r="P646" s="799" t="s">
        <v>71</v>
      </c>
      <c r="Q646" s="800"/>
      <c r="R646" s="800"/>
      <c r="S646" s="800"/>
      <c r="T646" s="800"/>
      <c r="U646" s="800"/>
      <c r="V646" s="801"/>
      <c r="W646" s="37" t="s">
        <v>72</v>
      </c>
      <c r="X646" s="783">
        <f>IFERROR(X638/H638,"0")+IFERROR(X639/H639,"0")+IFERROR(X640/H640,"0")+IFERROR(X641/H641,"0")+IFERROR(X642/H642,"0")+IFERROR(X643/H643,"0")+IFERROR(X644/H644,"0")+IFERROR(X645/H645,"0")</f>
        <v>166.66666666666666</v>
      </c>
      <c r="Y646" s="783">
        <f>IFERROR(Y638/H638,"0")+IFERROR(Y639/H639,"0")+IFERROR(Y640/H640,"0")+IFERROR(Y641/H641,"0")+IFERROR(Y642/H642,"0")+IFERROR(Y643/H643,"0")+IFERROR(Y644/H644,"0")+IFERROR(Y645/H645,"0")</f>
        <v>167</v>
      </c>
      <c r="Z646" s="783">
        <f>IFERROR(IF(Z638="",0,Z638),"0")+IFERROR(IF(Z639="",0,Z639),"0")+IFERROR(IF(Z640="",0,Z640),"0")+IFERROR(IF(Z641="",0,Z641),"0")+IFERROR(IF(Z642="",0,Z642),"0")+IFERROR(IF(Z643="",0,Z643),"0")+IFERROR(IF(Z644="",0,Z644),"0")+IFERROR(IF(Z645="",0,Z645),"0")</f>
        <v>3.6322499999999995</v>
      </c>
      <c r="AA646" s="784"/>
      <c r="AB646" s="784"/>
      <c r="AC646" s="784"/>
    </row>
    <row r="647" spans="1:68" x14ac:dyDescent="0.2">
      <c r="A647" s="797"/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809"/>
      <c r="P647" s="799" t="s">
        <v>71</v>
      </c>
      <c r="Q647" s="800"/>
      <c r="R647" s="800"/>
      <c r="S647" s="800"/>
      <c r="T647" s="800"/>
      <c r="U647" s="800"/>
      <c r="V647" s="801"/>
      <c r="W647" s="37" t="s">
        <v>69</v>
      </c>
      <c r="X647" s="783">
        <f>IFERROR(SUM(X638:X645),"0")</f>
        <v>1300</v>
      </c>
      <c r="Y647" s="783">
        <f>IFERROR(SUM(Y638:Y645),"0")</f>
        <v>1302.5999999999999</v>
      </c>
      <c r="Z647" s="37"/>
      <c r="AA647" s="784"/>
      <c r="AB647" s="784"/>
      <c r="AC647" s="784"/>
    </row>
    <row r="648" spans="1:68" ht="14.25" customHeight="1" x14ac:dyDescent="0.25">
      <c r="A648" s="796" t="s">
        <v>215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7"/>
      <c r="AB648" s="777"/>
      <c r="AC648" s="777"/>
    </row>
    <row r="649" spans="1:68" ht="27" customHeight="1" x14ac:dyDescent="0.25">
      <c r="A649" s="54" t="s">
        <v>1033</v>
      </c>
      <c r="B649" s="54" t="s">
        <v>1034</v>
      </c>
      <c r="C649" s="31">
        <v>4301060408</v>
      </c>
      <c r="D649" s="788">
        <v>4640242180120</v>
      </c>
      <c r="E649" s="789"/>
      <c r="F649" s="780">
        <v>1.3</v>
      </c>
      <c r="G649" s="32">
        <v>6</v>
      </c>
      <c r="H649" s="780">
        <v>7.8</v>
      </c>
      <c r="I649" s="780">
        <v>8.2799999999999994</v>
      </c>
      <c r="J649" s="32">
        <v>56</v>
      </c>
      <c r="K649" s="32" t="s">
        <v>121</v>
      </c>
      <c r="L649" s="32"/>
      <c r="M649" s="33" t="s">
        <v>68</v>
      </c>
      <c r="N649" s="33"/>
      <c r="O649" s="32">
        <v>40</v>
      </c>
      <c r="P649" s="1031" t="s">
        <v>1035</v>
      </c>
      <c r="Q649" s="786"/>
      <c r="R649" s="786"/>
      <c r="S649" s="786"/>
      <c r="T649" s="787"/>
      <c r="U649" s="34"/>
      <c r="V649" s="34"/>
      <c r="W649" s="35" t="s">
        <v>69</v>
      </c>
      <c r="X649" s="781">
        <v>0</v>
      </c>
      <c r="Y649" s="78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4301060354</v>
      </c>
      <c r="D650" s="788">
        <v>4640242180120</v>
      </c>
      <c r="E650" s="789"/>
      <c r="F650" s="780">
        <v>1.3</v>
      </c>
      <c r="G650" s="32">
        <v>6</v>
      </c>
      <c r="H650" s="780">
        <v>7.8</v>
      </c>
      <c r="I650" s="780">
        <v>8.2799999999999994</v>
      </c>
      <c r="J650" s="32">
        <v>56</v>
      </c>
      <c r="K650" s="32" t="s">
        <v>121</v>
      </c>
      <c r="L650" s="32"/>
      <c r="M650" s="33" t="s">
        <v>68</v>
      </c>
      <c r="N650" s="33"/>
      <c r="O650" s="32">
        <v>40</v>
      </c>
      <c r="P650" s="1208" t="s">
        <v>1038</v>
      </c>
      <c r="Q650" s="786"/>
      <c r="R650" s="786"/>
      <c r="S650" s="786"/>
      <c r="T650" s="787"/>
      <c r="U650" s="34"/>
      <c r="V650" s="34"/>
      <c r="W650" s="35" t="s">
        <v>69</v>
      </c>
      <c r="X650" s="781">
        <v>0</v>
      </c>
      <c r="Y650" s="782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4301060407</v>
      </c>
      <c r="D651" s="788">
        <v>4640242180137</v>
      </c>
      <c r="E651" s="789"/>
      <c r="F651" s="780">
        <v>1.3</v>
      </c>
      <c r="G651" s="32">
        <v>6</v>
      </c>
      <c r="H651" s="780">
        <v>7.8</v>
      </c>
      <c r="I651" s="780">
        <v>8.2799999999999994</v>
      </c>
      <c r="J651" s="32">
        <v>56</v>
      </c>
      <c r="K651" s="32" t="s">
        <v>121</v>
      </c>
      <c r="L651" s="32"/>
      <c r="M651" s="33" t="s">
        <v>68</v>
      </c>
      <c r="N651" s="33"/>
      <c r="O651" s="32">
        <v>40</v>
      </c>
      <c r="P651" s="1114" t="s">
        <v>1041</v>
      </c>
      <c r="Q651" s="786"/>
      <c r="R651" s="786"/>
      <c r="S651" s="786"/>
      <c r="T651" s="787"/>
      <c r="U651" s="34"/>
      <c r="V651" s="34"/>
      <c r="W651" s="35" t="s">
        <v>69</v>
      </c>
      <c r="X651" s="781">
        <v>0</v>
      </c>
      <c r="Y651" s="782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4301060355</v>
      </c>
      <c r="D652" s="788">
        <v>4640242180137</v>
      </c>
      <c r="E652" s="789"/>
      <c r="F652" s="780">
        <v>1.3</v>
      </c>
      <c r="G652" s="32">
        <v>6</v>
      </c>
      <c r="H652" s="780">
        <v>7.8</v>
      </c>
      <c r="I652" s="780">
        <v>8.2799999999999994</v>
      </c>
      <c r="J652" s="32">
        <v>56</v>
      </c>
      <c r="K652" s="32" t="s">
        <v>121</v>
      </c>
      <c r="L652" s="32"/>
      <c r="M652" s="33" t="s">
        <v>68</v>
      </c>
      <c r="N652" s="33"/>
      <c r="O652" s="32">
        <v>40</v>
      </c>
      <c r="P652" s="1149" t="s">
        <v>1044</v>
      </c>
      <c r="Q652" s="786"/>
      <c r="R652" s="786"/>
      <c r="S652" s="786"/>
      <c r="T652" s="787"/>
      <c r="U652" s="34"/>
      <c r="V652" s="34"/>
      <c r="W652" s="35" t="s">
        <v>69</v>
      </c>
      <c r="X652" s="781">
        <v>0</v>
      </c>
      <c r="Y652" s="782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8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09"/>
      <c r="P653" s="799" t="s">
        <v>71</v>
      </c>
      <c r="Q653" s="800"/>
      <c r="R653" s="800"/>
      <c r="S653" s="800"/>
      <c r="T653" s="800"/>
      <c r="U653" s="800"/>
      <c r="V653" s="801"/>
      <c r="W653" s="37" t="s">
        <v>72</v>
      </c>
      <c r="X653" s="783">
        <f>IFERROR(X649/H649,"0")+IFERROR(X650/H650,"0")+IFERROR(X651/H651,"0")+IFERROR(X652/H652,"0")</f>
        <v>0</v>
      </c>
      <c r="Y653" s="783">
        <f>IFERROR(Y649/H649,"0")+IFERROR(Y650/H650,"0")+IFERROR(Y651/H651,"0")+IFERROR(Y652/H652,"0")</f>
        <v>0</v>
      </c>
      <c r="Z653" s="783">
        <f>IFERROR(IF(Z649="",0,Z649),"0")+IFERROR(IF(Z650="",0,Z650),"0")+IFERROR(IF(Z651="",0,Z651),"0")+IFERROR(IF(Z652="",0,Z652),"0")</f>
        <v>0</v>
      </c>
      <c r="AA653" s="784"/>
      <c r="AB653" s="784"/>
      <c r="AC653" s="784"/>
    </row>
    <row r="654" spans="1:68" x14ac:dyDescent="0.2">
      <c r="A654" s="797"/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809"/>
      <c r="P654" s="799" t="s">
        <v>71</v>
      </c>
      <c r="Q654" s="800"/>
      <c r="R654" s="800"/>
      <c r="S654" s="800"/>
      <c r="T654" s="800"/>
      <c r="U654" s="800"/>
      <c r="V654" s="801"/>
      <c r="W654" s="37" t="s">
        <v>69</v>
      </c>
      <c r="X654" s="783">
        <f>IFERROR(SUM(X649:X652),"0")</f>
        <v>0</v>
      </c>
      <c r="Y654" s="783">
        <f>IFERROR(SUM(Y649:Y652),"0")</f>
        <v>0</v>
      </c>
      <c r="Z654" s="37"/>
      <c r="AA654" s="784"/>
      <c r="AB654" s="784"/>
      <c r="AC654" s="784"/>
    </row>
    <row r="655" spans="1:68" ht="16.5" customHeight="1" x14ac:dyDescent="0.25">
      <c r="A655" s="872" t="s">
        <v>1045</v>
      </c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797"/>
      <c r="P655" s="797"/>
      <c r="Q655" s="797"/>
      <c r="R655" s="797"/>
      <c r="S655" s="797"/>
      <c r="T655" s="797"/>
      <c r="U655" s="797"/>
      <c r="V655" s="797"/>
      <c r="W655" s="797"/>
      <c r="X655" s="797"/>
      <c r="Y655" s="797"/>
      <c r="Z655" s="797"/>
      <c r="AA655" s="776"/>
      <c r="AB655" s="776"/>
      <c r="AC655" s="776"/>
    </row>
    <row r="656" spans="1:68" ht="14.25" customHeight="1" x14ac:dyDescent="0.25">
      <c r="A656" s="796" t="s">
        <v>118</v>
      </c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797"/>
      <c r="P656" s="797"/>
      <c r="Q656" s="797"/>
      <c r="R656" s="797"/>
      <c r="S656" s="797"/>
      <c r="T656" s="797"/>
      <c r="U656" s="797"/>
      <c r="V656" s="797"/>
      <c r="W656" s="797"/>
      <c r="X656" s="797"/>
      <c r="Y656" s="797"/>
      <c r="Z656" s="797"/>
      <c r="AA656" s="777"/>
      <c r="AB656" s="777"/>
      <c r="AC656" s="777"/>
    </row>
    <row r="657" spans="1:68" ht="27" customHeight="1" x14ac:dyDescent="0.25">
      <c r="A657" s="54" t="s">
        <v>1046</v>
      </c>
      <c r="B657" s="54" t="s">
        <v>1047</v>
      </c>
      <c r="C657" s="31">
        <v>4301011951</v>
      </c>
      <c r="D657" s="788">
        <v>4640242180045</v>
      </c>
      <c r="E657" s="789"/>
      <c r="F657" s="780">
        <v>1.5</v>
      </c>
      <c r="G657" s="32">
        <v>8</v>
      </c>
      <c r="H657" s="780">
        <v>12</v>
      </c>
      <c r="I657" s="780">
        <v>12.48</v>
      </c>
      <c r="J657" s="32">
        <v>56</v>
      </c>
      <c r="K657" s="32" t="s">
        <v>121</v>
      </c>
      <c r="L657" s="32"/>
      <c r="M657" s="33" t="s">
        <v>122</v>
      </c>
      <c r="N657" s="33"/>
      <c r="O657" s="32">
        <v>55</v>
      </c>
      <c r="P657" s="1200" t="s">
        <v>1048</v>
      </c>
      <c r="Q657" s="786"/>
      <c r="R657" s="786"/>
      <c r="S657" s="786"/>
      <c r="T657" s="787"/>
      <c r="U657" s="34"/>
      <c r="V657" s="34"/>
      <c r="W657" s="35" t="s">
        <v>69</v>
      </c>
      <c r="X657" s="781">
        <v>0</v>
      </c>
      <c r="Y657" s="782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3" t="s">
        <v>1049</v>
      </c>
      <c r="AG657" s="64"/>
      <c r="AJ657" s="68"/>
      <c r="AK657" s="68">
        <v>0</v>
      </c>
      <c r="BB657" s="764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1050</v>
      </c>
      <c r="B658" s="54" t="s">
        <v>1051</v>
      </c>
      <c r="C658" s="31">
        <v>4301011950</v>
      </c>
      <c r="D658" s="788">
        <v>4640242180601</v>
      </c>
      <c r="E658" s="789"/>
      <c r="F658" s="780">
        <v>1.5</v>
      </c>
      <c r="G658" s="32">
        <v>8</v>
      </c>
      <c r="H658" s="780">
        <v>12</v>
      </c>
      <c r="I658" s="780">
        <v>12.48</v>
      </c>
      <c r="J658" s="32">
        <v>56</v>
      </c>
      <c r="K658" s="32" t="s">
        <v>121</v>
      </c>
      <c r="L658" s="32"/>
      <c r="M658" s="33" t="s">
        <v>122</v>
      </c>
      <c r="N658" s="33"/>
      <c r="O658" s="32">
        <v>55</v>
      </c>
      <c r="P658" s="965" t="s">
        <v>1052</v>
      </c>
      <c r="Q658" s="786"/>
      <c r="R658" s="786"/>
      <c r="S658" s="786"/>
      <c r="T658" s="787"/>
      <c r="U658" s="34"/>
      <c r="V658" s="34"/>
      <c r="W658" s="35" t="s">
        <v>69</v>
      </c>
      <c r="X658" s="781">
        <v>0</v>
      </c>
      <c r="Y658" s="782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65" t="s">
        <v>1053</v>
      </c>
      <c r="AG658" s="64"/>
      <c r="AJ658" s="68"/>
      <c r="AK658" s="68">
        <v>0</v>
      </c>
      <c r="BB658" s="766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08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09"/>
      <c r="P659" s="799" t="s">
        <v>71</v>
      </c>
      <c r="Q659" s="800"/>
      <c r="R659" s="800"/>
      <c r="S659" s="800"/>
      <c r="T659" s="800"/>
      <c r="U659" s="800"/>
      <c r="V659" s="801"/>
      <c r="W659" s="37" t="s">
        <v>72</v>
      </c>
      <c r="X659" s="783">
        <f>IFERROR(X657/H657,"0")+IFERROR(X658/H658,"0")</f>
        <v>0</v>
      </c>
      <c r="Y659" s="783">
        <f>IFERROR(Y657/H657,"0")+IFERROR(Y658/H658,"0")</f>
        <v>0</v>
      </c>
      <c r="Z659" s="783">
        <f>IFERROR(IF(Z657="",0,Z657),"0")+IFERROR(IF(Z658="",0,Z658),"0")</f>
        <v>0</v>
      </c>
      <c r="AA659" s="784"/>
      <c r="AB659" s="784"/>
      <c r="AC659" s="784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09"/>
      <c r="P660" s="799" t="s">
        <v>71</v>
      </c>
      <c r="Q660" s="800"/>
      <c r="R660" s="800"/>
      <c r="S660" s="800"/>
      <c r="T660" s="800"/>
      <c r="U660" s="800"/>
      <c r="V660" s="801"/>
      <c r="W660" s="37" t="s">
        <v>69</v>
      </c>
      <c r="X660" s="783">
        <f>IFERROR(SUM(X657:X658),"0")</f>
        <v>0</v>
      </c>
      <c r="Y660" s="783">
        <f>IFERROR(SUM(Y657:Y658),"0")</f>
        <v>0</v>
      </c>
      <c r="Z660" s="37"/>
      <c r="AA660" s="784"/>
      <c r="AB660" s="784"/>
      <c r="AC660" s="784"/>
    </row>
    <row r="661" spans="1:68" ht="14.25" customHeight="1" x14ac:dyDescent="0.25">
      <c r="A661" s="796" t="s">
        <v>173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7"/>
      <c r="AB661" s="777"/>
      <c r="AC661" s="777"/>
    </row>
    <row r="662" spans="1:68" ht="27" customHeight="1" x14ac:dyDescent="0.25">
      <c r="A662" s="54" t="s">
        <v>1054</v>
      </c>
      <c r="B662" s="54" t="s">
        <v>1055</v>
      </c>
      <c r="C662" s="31">
        <v>4301020314</v>
      </c>
      <c r="D662" s="788">
        <v>4640242180090</v>
      </c>
      <c r="E662" s="789"/>
      <c r="F662" s="780">
        <v>1.5</v>
      </c>
      <c r="G662" s="32">
        <v>8</v>
      </c>
      <c r="H662" s="780">
        <v>12</v>
      </c>
      <c r="I662" s="780">
        <v>12.48</v>
      </c>
      <c r="J662" s="32">
        <v>56</v>
      </c>
      <c r="K662" s="32" t="s">
        <v>121</v>
      </c>
      <c r="L662" s="32"/>
      <c r="M662" s="33" t="s">
        <v>122</v>
      </c>
      <c r="N662" s="33"/>
      <c r="O662" s="32">
        <v>50</v>
      </c>
      <c r="P662" s="1045" t="s">
        <v>1056</v>
      </c>
      <c r="Q662" s="786"/>
      <c r="R662" s="786"/>
      <c r="S662" s="786"/>
      <c r="T662" s="787"/>
      <c r="U662" s="34"/>
      <c r="V662" s="34"/>
      <c r="W662" s="35" t="s">
        <v>69</v>
      </c>
      <c r="X662" s="781">
        <v>0</v>
      </c>
      <c r="Y662" s="782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67" t="s">
        <v>1057</v>
      </c>
      <c r="AG662" s="64"/>
      <c r="AJ662" s="68"/>
      <c r="AK662" s="68">
        <v>0</v>
      </c>
      <c r="BB662" s="768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808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09"/>
      <c r="P663" s="799" t="s">
        <v>71</v>
      </c>
      <c r="Q663" s="800"/>
      <c r="R663" s="800"/>
      <c r="S663" s="800"/>
      <c r="T663" s="800"/>
      <c r="U663" s="800"/>
      <c r="V663" s="801"/>
      <c r="W663" s="37" t="s">
        <v>72</v>
      </c>
      <c r="X663" s="783">
        <f>IFERROR(X662/H662,"0")</f>
        <v>0</v>
      </c>
      <c r="Y663" s="783">
        <f>IFERROR(Y662/H662,"0")</f>
        <v>0</v>
      </c>
      <c r="Z663" s="783">
        <f>IFERROR(IF(Z662="",0,Z662),"0")</f>
        <v>0</v>
      </c>
      <c r="AA663" s="784"/>
      <c r="AB663" s="784"/>
      <c r="AC663" s="784"/>
    </row>
    <row r="664" spans="1:68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09"/>
      <c r="P664" s="799" t="s">
        <v>71</v>
      </c>
      <c r="Q664" s="800"/>
      <c r="R664" s="800"/>
      <c r="S664" s="800"/>
      <c r="T664" s="800"/>
      <c r="U664" s="800"/>
      <c r="V664" s="801"/>
      <c r="W664" s="37" t="s">
        <v>69</v>
      </c>
      <c r="X664" s="783">
        <f>IFERROR(SUM(X662:X662),"0")</f>
        <v>0</v>
      </c>
      <c r="Y664" s="783">
        <f>IFERROR(SUM(Y662:Y662),"0")</f>
        <v>0</v>
      </c>
      <c r="Z664" s="37"/>
      <c r="AA664" s="784"/>
      <c r="AB664" s="784"/>
      <c r="AC664" s="784"/>
    </row>
    <row r="665" spans="1:68" ht="14.25" customHeight="1" x14ac:dyDescent="0.25">
      <c r="A665" s="796" t="s">
        <v>64</v>
      </c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797"/>
      <c r="P665" s="797"/>
      <c r="Q665" s="797"/>
      <c r="R665" s="797"/>
      <c r="S665" s="797"/>
      <c r="T665" s="797"/>
      <c r="U665" s="797"/>
      <c r="V665" s="797"/>
      <c r="W665" s="797"/>
      <c r="X665" s="797"/>
      <c r="Y665" s="797"/>
      <c r="Z665" s="797"/>
      <c r="AA665" s="777"/>
      <c r="AB665" s="777"/>
      <c r="AC665" s="777"/>
    </row>
    <row r="666" spans="1:68" ht="27" customHeight="1" x14ac:dyDescent="0.25">
      <c r="A666" s="54" t="s">
        <v>1058</v>
      </c>
      <c r="B666" s="54" t="s">
        <v>1059</v>
      </c>
      <c r="C666" s="31">
        <v>4301031321</v>
      </c>
      <c r="D666" s="788">
        <v>4640242180076</v>
      </c>
      <c r="E666" s="789"/>
      <c r="F666" s="780">
        <v>0.7</v>
      </c>
      <c r="G666" s="32">
        <v>6</v>
      </c>
      <c r="H666" s="780">
        <v>4.2</v>
      </c>
      <c r="I666" s="780">
        <v>4.4000000000000004</v>
      </c>
      <c r="J666" s="32">
        <v>156</v>
      </c>
      <c r="K666" s="32" t="s">
        <v>76</v>
      </c>
      <c r="L666" s="32"/>
      <c r="M666" s="33" t="s">
        <v>68</v>
      </c>
      <c r="N666" s="33"/>
      <c r="O666" s="32">
        <v>40</v>
      </c>
      <c r="P666" s="840" t="s">
        <v>1060</v>
      </c>
      <c r="Q666" s="786"/>
      <c r="R666" s="786"/>
      <c r="S666" s="786"/>
      <c r="T666" s="787"/>
      <c r="U666" s="34"/>
      <c r="V666" s="34"/>
      <c r="W666" s="35" t="s">
        <v>69</v>
      </c>
      <c r="X666" s="781">
        <v>0</v>
      </c>
      <c r="Y666" s="782">
        <f>IFERROR(IF(X666="",0,CEILING((X666/$H666),1)*$H666),"")</f>
        <v>0</v>
      </c>
      <c r="Z666" s="36" t="str">
        <f>IFERROR(IF(Y666=0,"",ROUNDUP(Y666/H666,0)*0.00753),"")</f>
        <v/>
      </c>
      <c r="AA666" s="56"/>
      <c r="AB666" s="57"/>
      <c r="AC666" s="769" t="s">
        <v>1061</v>
      </c>
      <c r="AG666" s="64"/>
      <c r="AJ666" s="68"/>
      <c r="AK666" s="68">
        <v>0</v>
      </c>
      <c r="BB666" s="770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x14ac:dyDescent="0.2">
      <c r="A667" s="808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809"/>
      <c r="P667" s="799" t="s">
        <v>71</v>
      </c>
      <c r="Q667" s="800"/>
      <c r="R667" s="800"/>
      <c r="S667" s="800"/>
      <c r="T667" s="800"/>
      <c r="U667" s="800"/>
      <c r="V667" s="801"/>
      <c r="W667" s="37" t="s">
        <v>72</v>
      </c>
      <c r="X667" s="783">
        <f>IFERROR(X666/H666,"0")</f>
        <v>0</v>
      </c>
      <c r="Y667" s="783">
        <f>IFERROR(Y666/H666,"0")</f>
        <v>0</v>
      </c>
      <c r="Z667" s="783">
        <f>IFERROR(IF(Z666="",0,Z666),"0")</f>
        <v>0</v>
      </c>
      <c r="AA667" s="784"/>
      <c r="AB667" s="784"/>
      <c r="AC667" s="784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809"/>
      <c r="P668" s="799" t="s">
        <v>71</v>
      </c>
      <c r="Q668" s="800"/>
      <c r="R668" s="800"/>
      <c r="S668" s="800"/>
      <c r="T668" s="800"/>
      <c r="U668" s="800"/>
      <c r="V668" s="801"/>
      <c r="W668" s="37" t="s">
        <v>69</v>
      </c>
      <c r="X668" s="783">
        <f>IFERROR(SUM(X666:X666),"0")</f>
        <v>0</v>
      </c>
      <c r="Y668" s="783">
        <f>IFERROR(SUM(Y666:Y666),"0")</f>
        <v>0</v>
      </c>
      <c r="Z668" s="37"/>
      <c r="AA668" s="784"/>
      <c r="AB668" s="784"/>
      <c r="AC668" s="784"/>
    </row>
    <row r="669" spans="1:68" ht="14.25" customHeight="1" x14ac:dyDescent="0.25">
      <c r="A669" s="796" t="s">
        <v>73</v>
      </c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797"/>
      <c r="P669" s="797"/>
      <c r="Q669" s="797"/>
      <c r="R669" s="797"/>
      <c r="S669" s="797"/>
      <c r="T669" s="797"/>
      <c r="U669" s="797"/>
      <c r="V669" s="797"/>
      <c r="W669" s="797"/>
      <c r="X669" s="797"/>
      <c r="Y669" s="797"/>
      <c r="Z669" s="797"/>
      <c r="AA669" s="777"/>
      <c r="AB669" s="777"/>
      <c r="AC669" s="777"/>
    </row>
    <row r="670" spans="1:68" ht="27" customHeight="1" x14ac:dyDescent="0.25">
      <c r="A670" s="54" t="s">
        <v>1062</v>
      </c>
      <c r="B670" s="54" t="s">
        <v>1063</v>
      </c>
      <c r="C670" s="31">
        <v>4301051780</v>
      </c>
      <c r="D670" s="788">
        <v>4640242180106</v>
      </c>
      <c r="E670" s="789"/>
      <c r="F670" s="780">
        <v>1.3</v>
      </c>
      <c r="G670" s="32">
        <v>6</v>
      </c>
      <c r="H670" s="780">
        <v>7.8</v>
      </c>
      <c r="I670" s="780">
        <v>8.2799999999999994</v>
      </c>
      <c r="J670" s="32">
        <v>56</v>
      </c>
      <c r="K670" s="32" t="s">
        <v>121</v>
      </c>
      <c r="L670" s="32"/>
      <c r="M670" s="33" t="s">
        <v>68</v>
      </c>
      <c r="N670" s="33"/>
      <c r="O670" s="32">
        <v>45</v>
      </c>
      <c r="P670" s="1198" t="s">
        <v>1064</v>
      </c>
      <c r="Q670" s="786"/>
      <c r="R670" s="786"/>
      <c r="S670" s="786"/>
      <c r="T670" s="787"/>
      <c r="U670" s="34"/>
      <c r="V670" s="34"/>
      <c r="W670" s="35" t="s">
        <v>69</v>
      </c>
      <c r="X670" s="781">
        <v>0</v>
      </c>
      <c r="Y670" s="782">
        <f>IFERROR(IF(X670="",0,CEILING((X670/$H670),1)*$H670),"")</f>
        <v>0</v>
      </c>
      <c r="Z670" s="36" t="str">
        <f>IFERROR(IF(Y670=0,"",ROUNDUP(Y670/H670,0)*0.02175),"")</f>
        <v/>
      </c>
      <c r="AA670" s="56"/>
      <c r="AB670" s="57"/>
      <c r="AC670" s="771" t="s">
        <v>1065</v>
      </c>
      <c r="AG670" s="64"/>
      <c r="AJ670" s="68"/>
      <c r="AK670" s="68">
        <v>0</v>
      </c>
      <c r="BB670" s="772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x14ac:dyDescent="0.2">
      <c r="A671" s="808"/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809"/>
      <c r="P671" s="799" t="s">
        <v>71</v>
      </c>
      <c r="Q671" s="800"/>
      <c r="R671" s="800"/>
      <c r="S671" s="800"/>
      <c r="T671" s="800"/>
      <c r="U671" s="800"/>
      <c r="V671" s="801"/>
      <c r="W671" s="37" t="s">
        <v>72</v>
      </c>
      <c r="X671" s="783">
        <f>IFERROR(X670/H670,"0")</f>
        <v>0</v>
      </c>
      <c r="Y671" s="783">
        <f>IFERROR(Y670/H670,"0")</f>
        <v>0</v>
      </c>
      <c r="Z671" s="783">
        <f>IFERROR(IF(Z670="",0,Z670),"0")</f>
        <v>0</v>
      </c>
      <c r="AA671" s="784"/>
      <c r="AB671" s="784"/>
      <c r="AC671" s="784"/>
    </row>
    <row r="672" spans="1:68" x14ac:dyDescent="0.2">
      <c r="A672" s="797"/>
      <c r="B672" s="797"/>
      <c r="C672" s="797"/>
      <c r="D672" s="797"/>
      <c r="E672" s="797"/>
      <c r="F672" s="797"/>
      <c r="G672" s="797"/>
      <c r="H672" s="797"/>
      <c r="I672" s="797"/>
      <c r="J672" s="797"/>
      <c r="K672" s="797"/>
      <c r="L672" s="797"/>
      <c r="M672" s="797"/>
      <c r="N672" s="797"/>
      <c r="O672" s="809"/>
      <c r="P672" s="799" t="s">
        <v>71</v>
      </c>
      <c r="Q672" s="800"/>
      <c r="R672" s="800"/>
      <c r="S672" s="800"/>
      <c r="T672" s="800"/>
      <c r="U672" s="800"/>
      <c r="V672" s="801"/>
      <c r="W672" s="37" t="s">
        <v>69</v>
      </c>
      <c r="X672" s="783">
        <f>IFERROR(SUM(X670:X670),"0")</f>
        <v>0</v>
      </c>
      <c r="Y672" s="783">
        <f>IFERROR(SUM(Y670:Y670),"0")</f>
        <v>0</v>
      </c>
      <c r="Z672" s="37"/>
      <c r="AA672" s="784"/>
      <c r="AB672" s="784"/>
      <c r="AC672" s="784"/>
    </row>
    <row r="673" spans="1:32" ht="15" customHeight="1" x14ac:dyDescent="0.2">
      <c r="A673" s="98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982"/>
      <c r="P673" s="826" t="s">
        <v>1066</v>
      </c>
      <c r="Q673" s="827"/>
      <c r="R673" s="827"/>
      <c r="S673" s="827"/>
      <c r="T673" s="827"/>
      <c r="U673" s="827"/>
      <c r="V673" s="828"/>
      <c r="W673" s="37" t="s">
        <v>69</v>
      </c>
      <c r="X673" s="783">
        <f>IFERROR(X24+X37+X41+X45+X56+X61+X74+X81+X90+X99+X105+X112+X121+X130+X137+X147+X152+X159+X164+X170+X175+X183+X188+X194+X205+X211+X216+X227+X241+X249+X261+X274+X278+X292+X297+X304+X314+X319+X323+X327+X332+X336+X341+X346+X351+X355+X368+X375+X384+X390+X397+X403+X408+X414+X430+X435+X440+X444+X456+X461+X469+X473+X479+X506+X511+X516+X521+X531+X535+X539+X547+X552+X568+X574+X586+X592+X597+X603+X607+X619+X626+X636+X647+X654+X660+X664+X668+X672,"0")</f>
        <v>17220.2</v>
      </c>
      <c r="Y673" s="783">
        <f>IFERROR(Y24+Y37+Y41+Y45+Y56+Y61+Y74+Y81+Y90+Y99+Y105+Y112+Y121+Y130+Y137+Y147+Y152+Y159+Y164+Y170+Y175+Y183+Y188+Y194+Y205+Y211+Y216+Y227+Y241+Y249+Y261+Y274+Y278+Y292+Y297+Y304+Y314+Y319+Y323+Y327+Y332+Y336+Y341+Y346+Y351+Y355+Y368+Y375+Y384+Y390+Y397+Y403+Y408+Y414+Y430+Y435+Y440+Y444+Y456+Y461+Y469+Y473+Y479+Y506+Y511+Y516+Y521+Y531+Y535+Y539+Y547+Y552+Y568+Y574+Y586+Y592+Y597+Y603+Y607+Y619+Y626+Y636+Y647+Y654+Y660+Y664+Y668+Y672,"0")</f>
        <v>17382.2</v>
      </c>
      <c r="Z673" s="37"/>
      <c r="AA673" s="784"/>
      <c r="AB673" s="784"/>
      <c r="AC673" s="784"/>
    </row>
    <row r="674" spans="1:32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982"/>
      <c r="P674" s="826" t="s">
        <v>1067</v>
      </c>
      <c r="Q674" s="827"/>
      <c r="R674" s="827"/>
      <c r="S674" s="827"/>
      <c r="T674" s="827"/>
      <c r="U674" s="827"/>
      <c r="V674" s="828"/>
      <c r="W674" s="37" t="s">
        <v>69</v>
      </c>
      <c r="X674" s="783">
        <f>IFERROR(SUM(BM22:BM670),"0")</f>
        <v>18288.525265539061</v>
      </c>
      <c r="Y674" s="783">
        <f>IFERROR(SUM(BN22:BN670),"0")</f>
        <v>18459.666000000001</v>
      </c>
      <c r="Z674" s="37"/>
      <c r="AA674" s="784"/>
      <c r="AB674" s="784"/>
      <c r="AC674" s="784"/>
    </row>
    <row r="675" spans="1:32" x14ac:dyDescent="0.2">
      <c r="A675" s="797"/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982"/>
      <c r="P675" s="826" t="s">
        <v>1068</v>
      </c>
      <c r="Q675" s="827"/>
      <c r="R675" s="827"/>
      <c r="S675" s="827"/>
      <c r="T675" s="827"/>
      <c r="U675" s="827"/>
      <c r="V675" s="828"/>
      <c r="W675" s="37" t="s">
        <v>1069</v>
      </c>
      <c r="X675" s="38">
        <f>ROUNDUP(SUM(BO22:BO670),0)</f>
        <v>33</v>
      </c>
      <c r="Y675" s="38">
        <f>ROUNDUP(SUM(BP22:BP670),0)</f>
        <v>33</v>
      </c>
      <c r="Z675" s="37"/>
      <c r="AA675" s="784"/>
      <c r="AB675" s="784"/>
      <c r="AC675" s="784"/>
    </row>
    <row r="676" spans="1:32" x14ac:dyDescent="0.2">
      <c r="A676" s="797"/>
      <c r="B676" s="797"/>
      <c r="C676" s="797"/>
      <c r="D676" s="797"/>
      <c r="E676" s="797"/>
      <c r="F676" s="797"/>
      <c r="G676" s="797"/>
      <c r="H676" s="797"/>
      <c r="I676" s="797"/>
      <c r="J676" s="797"/>
      <c r="K676" s="797"/>
      <c r="L676" s="797"/>
      <c r="M676" s="797"/>
      <c r="N676" s="797"/>
      <c r="O676" s="982"/>
      <c r="P676" s="826" t="s">
        <v>1070</v>
      </c>
      <c r="Q676" s="827"/>
      <c r="R676" s="827"/>
      <c r="S676" s="827"/>
      <c r="T676" s="827"/>
      <c r="U676" s="827"/>
      <c r="V676" s="828"/>
      <c r="W676" s="37" t="s">
        <v>69</v>
      </c>
      <c r="X676" s="783">
        <f>GrossWeightTotal+PalletQtyTotal*25</f>
        <v>19113.525265539061</v>
      </c>
      <c r="Y676" s="783">
        <f>GrossWeightTotalR+PalletQtyTotalR*25</f>
        <v>19284.666000000001</v>
      </c>
      <c r="Z676" s="37"/>
      <c r="AA676" s="784"/>
      <c r="AB676" s="784"/>
      <c r="AC676" s="784"/>
    </row>
    <row r="677" spans="1:32" x14ac:dyDescent="0.2">
      <c r="A677" s="797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982"/>
      <c r="P677" s="826" t="s">
        <v>1071</v>
      </c>
      <c r="Q677" s="827"/>
      <c r="R677" s="827"/>
      <c r="S677" s="827"/>
      <c r="T677" s="827"/>
      <c r="U677" s="827"/>
      <c r="V677" s="828"/>
      <c r="W677" s="37" t="s">
        <v>1069</v>
      </c>
      <c r="X677" s="783">
        <f>IFERROR(X23+X36+X40+X44+X55+X60+X73+X80+X89+X98+X104+X111+X120+X129+X136+X146+X151+X158+X163+X169+X174+X182+X187+X193+X204+X210+X215+X226+X240+X248+X260+X273+X277+X291+X296+X303+X313+X318+X322+X326+X331+X335+X340+X345+X350+X354+X367+X374+X383+X389+X396+X402+X407+X413+X429+X434+X439+X443+X455+X460+X468+X472+X478+X505+X510+X515+X520+X530+X534+X538+X546+X551+X567+X573+X585+X591+X596+X602+X606+X618+X625+X635+X646+X653+X659+X663+X667+X671,"0")</f>
        <v>3657.4384226884222</v>
      </c>
      <c r="Y677" s="783">
        <f>IFERROR(Y23+Y36+Y40+Y44+Y55+Y60+Y73+Y80+Y89+Y98+Y104+Y111+Y120+Y129+Y136+Y146+Y151+Y158+Y163+Y169+Y174+Y182+Y187+Y193+Y204+Y210+Y215+Y226+Y240+Y248+Y260+Y273+Y277+Y291+Y296+Y303+Y313+Y318+Y322+Y326+Y331+Y335+Y340+Y345+Y350+Y354+Y367+Y374+Y383+Y389+Y396+Y402+Y407+Y413+Y429+Y434+Y439+Y443+Y455+Y460+Y468+Y472+Y478+Y505+Y510+Y515+Y520+Y530+Y534+Y538+Y546+Y551+Y567+Y573+Y585+Y591+Y596+Y602+Y606+Y618+Y625+Y635+Y646+Y653+Y659+Y663+Y667+Y671,"0")</f>
        <v>3683</v>
      </c>
      <c r="Z677" s="37"/>
      <c r="AA677" s="784"/>
      <c r="AB677" s="784"/>
      <c r="AC677" s="784"/>
    </row>
    <row r="678" spans="1:32" ht="14.25" customHeight="1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982"/>
      <c r="P678" s="826" t="s">
        <v>1072</v>
      </c>
      <c r="Q678" s="827"/>
      <c r="R678" s="827"/>
      <c r="S678" s="827"/>
      <c r="T678" s="827"/>
      <c r="U678" s="827"/>
      <c r="V678" s="828"/>
      <c r="W678" s="39" t="s">
        <v>1073</v>
      </c>
      <c r="X678" s="37"/>
      <c r="Y678" s="37"/>
      <c r="Z678" s="37">
        <f>IFERROR(Z23+Z36+Z40+Z44+Z55+Z60+Z73+Z80+Z89+Z98+Z104+Z111+Z120+Z129+Z136+Z146+Z151+Z158+Z163+Z169+Z174+Z182+Z187+Z193+Z204+Z210+Z215+Z226+Z240+Z248+Z260+Z273+Z277+Z291+Z296+Z303+Z313+Z318+Z322+Z326+Z331+Z335+Z340+Z345+Z350+Z354+Z367+Z374+Z383+Z389+Z396+Z402+Z407+Z413+Z429+Z434+Z439+Z443+Z455+Z460+Z468+Z472+Z478+Z505+Z510+Z515+Z520+Z530+Z534+Z538+Z546+Z551+Z567+Z573+Z585+Z591+Z596+Z602+Z606+Z618+Z625+Z635+Z646+Z653+Z659+Z663+Z667+Z671,"0")</f>
        <v>38.170319999999997</v>
      </c>
      <c r="AA678" s="784"/>
      <c r="AB678" s="784"/>
      <c r="AC678" s="784"/>
    </row>
    <row r="679" spans="1:32" ht="13.5" customHeight="1" thickBot="1" x14ac:dyDescent="0.25"/>
    <row r="680" spans="1:32" ht="27" customHeight="1" thickTop="1" thickBot="1" x14ac:dyDescent="0.25">
      <c r="A680" s="40" t="s">
        <v>1074</v>
      </c>
      <c r="B680" s="778" t="s">
        <v>63</v>
      </c>
      <c r="C680" s="804" t="s">
        <v>116</v>
      </c>
      <c r="D680" s="1144"/>
      <c r="E680" s="1144"/>
      <c r="F680" s="1144"/>
      <c r="G680" s="1144"/>
      <c r="H680" s="930"/>
      <c r="I680" s="804" t="s">
        <v>337</v>
      </c>
      <c r="J680" s="1144"/>
      <c r="K680" s="1144"/>
      <c r="L680" s="1144"/>
      <c r="M680" s="1144"/>
      <c r="N680" s="1144"/>
      <c r="O680" s="1144"/>
      <c r="P680" s="1144"/>
      <c r="Q680" s="1144"/>
      <c r="R680" s="1144"/>
      <c r="S680" s="1144"/>
      <c r="T680" s="1144"/>
      <c r="U680" s="1144"/>
      <c r="V680" s="930"/>
      <c r="W680" s="804" t="s">
        <v>670</v>
      </c>
      <c r="X680" s="930"/>
      <c r="Y680" s="804" t="s">
        <v>759</v>
      </c>
      <c r="Z680" s="1144"/>
      <c r="AA680" s="1144"/>
      <c r="AB680" s="930"/>
      <c r="AC680" s="778" t="s">
        <v>869</v>
      </c>
      <c r="AD680" s="778" t="s">
        <v>937</v>
      </c>
      <c r="AE680" s="804" t="s">
        <v>945</v>
      </c>
      <c r="AF680" s="930"/>
    </row>
    <row r="681" spans="1:32" ht="14.25" customHeight="1" thickTop="1" x14ac:dyDescent="0.2">
      <c r="A681" s="1072" t="s">
        <v>1075</v>
      </c>
      <c r="B681" s="804" t="s">
        <v>63</v>
      </c>
      <c r="C681" s="804" t="s">
        <v>117</v>
      </c>
      <c r="D681" s="804" t="s">
        <v>143</v>
      </c>
      <c r="E681" s="804" t="s">
        <v>223</v>
      </c>
      <c r="F681" s="804" t="s">
        <v>247</v>
      </c>
      <c r="G681" s="804" t="s">
        <v>293</v>
      </c>
      <c r="H681" s="804" t="s">
        <v>116</v>
      </c>
      <c r="I681" s="804" t="s">
        <v>338</v>
      </c>
      <c r="J681" s="804" t="s">
        <v>362</v>
      </c>
      <c r="K681" s="804" t="s">
        <v>437</v>
      </c>
      <c r="L681" s="804" t="s">
        <v>458</v>
      </c>
      <c r="M681" s="804" t="s">
        <v>482</v>
      </c>
      <c r="N681" s="779"/>
      <c r="O681" s="804" t="s">
        <v>509</v>
      </c>
      <c r="P681" s="804" t="s">
        <v>512</v>
      </c>
      <c r="Q681" s="804" t="s">
        <v>521</v>
      </c>
      <c r="R681" s="804" t="s">
        <v>537</v>
      </c>
      <c r="S681" s="804" t="s">
        <v>547</v>
      </c>
      <c r="T681" s="804" t="s">
        <v>560</v>
      </c>
      <c r="U681" s="804" t="s">
        <v>571</v>
      </c>
      <c r="V681" s="804" t="s">
        <v>657</v>
      </c>
      <c r="W681" s="804" t="s">
        <v>671</v>
      </c>
      <c r="X681" s="804" t="s">
        <v>715</v>
      </c>
      <c r="Y681" s="804" t="s">
        <v>760</v>
      </c>
      <c r="Z681" s="804" t="s">
        <v>827</v>
      </c>
      <c r="AA681" s="804" t="s">
        <v>853</v>
      </c>
      <c r="AB681" s="804" t="s">
        <v>865</v>
      </c>
      <c r="AC681" s="804" t="s">
        <v>869</v>
      </c>
      <c r="AD681" s="804" t="s">
        <v>937</v>
      </c>
      <c r="AE681" s="804" t="s">
        <v>945</v>
      </c>
      <c r="AF681" s="804" t="s">
        <v>1045</v>
      </c>
    </row>
    <row r="682" spans="1:32" ht="13.5" customHeight="1" thickBot="1" x14ac:dyDescent="0.25">
      <c r="A682" s="1073"/>
      <c r="B682" s="805"/>
      <c r="C682" s="805"/>
      <c r="D682" s="805"/>
      <c r="E682" s="805"/>
      <c r="F682" s="805"/>
      <c r="G682" s="805"/>
      <c r="H682" s="805"/>
      <c r="I682" s="805"/>
      <c r="J682" s="805"/>
      <c r="K682" s="805"/>
      <c r="L682" s="805"/>
      <c r="M682" s="805"/>
      <c r="N682" s="779"/>
      <c r="O682" s="805"/>
      <c r="P682" s="805"/>
      <c r="Q682" s="805"/>
      <c r="R682" s="805"/>
      <c r="S682" s="805"/>
      <c r="T682" s="805"/>
      <c r="U682" s="805"/>
      <c r="V682" s="805"/>
      <c r="W682" s="805"/>
      <c r="X682" s="805"/>
      <c r="Y682" s="805"/>
      <c r="Z682" s="805"/>
      <c r="AA682" s="805"/>
      <c r="AB682" s="805"/>
      <c r="AC682" s="805"/>
      <c r="AD682" s="805"/>
      <c r="AE682" s="805"/>
      <c r="AF682" s="805"/>
    </row>
    <row r="683" spans="1:32" ht="18" customHeight="1" thickTop="1" thickBot="1" x14ac:dyDescent="0.25">
      <c r="A683" s="40" t="s">
        <v>1076</v>
      </c>
      <c r="B683" s="46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83" s="46">
        <f>IFERROR(Y49*1,"0")+IFERROR(Y50*1,"0")+IFERROR(Y51*1,"0")+IFERROR(Y52*1,"0")+IFERROR(Y53*1,"0")+IFERROR(Y54*1,"0")+IFERROR(Y58*1,"0")+IFERROR(Y59*1,"0")</f>
        <v>466.8</v>
      </c>
      <c r="D683" s="46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946.20000000000016</v>
      </c>
      <c r="E683" s="46">
        <f>IFERROR(Y108*1,"0")+IFERROR(Y109*1,"0")+IFERROR(Y110*1,"0")+IFERROR(Y114*1,"0")+IFERROR(Y115*1,"0")+IFERROR(Y116*1,"0")+IFERROR(Y117*1,"0")+IFERROR(Y118*1,"0")+IFERROR(Y119*1,"0")</f>
        <v>1092.5999999999999</v>
      </c>
      <c r="F683" s="46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1670.76</v>
      </c>
      <c r="G683" s="46">
        <f>IFERROR(Y155*1,"0")+IFERROR(Y156*1,"0")+IFERROR(Y157*1,"0")+IFERROR(Y161*1,"0")+IFERROR(Y162*1,"0")+IFERROR(Y166*1,"0")+IFERROR(Y167*1,"0")+IFERROR(Y168*1,"0")</f>
        <v>220.48000000000002</v>
      </c>
      <c r="H683" s="46">
        <f>IFERROR(Y173*1,"0")+IFERROR(Y177*1,"0")+IFERROR(Y178*1,"0")+IFERROR(Y179*1,"0")+IFERROR(Y180*1,"0")+IFERROR(Y181*1,"0")+IFERROR(Y185*1,"0")+IFERROR(Y186*1,"0")</f>
        <v>0</v>
      </c>
      <c r="I683" s="46">
        <f>IFERROR(Y192*1,"0")+IFERROR(Y196*1,"0")+IFERROR(Y197*1,"0")+IFERROR(Y198*1,"0")+IFERROR(Y199*1,"0")+IFERROR(Y200*1,"0")+IFERROR(Y201*1,"0")+IFERROR(Y202*1,"0")+IFERROR(Y203*1,"0")</f>
        <v>415.32000000000005</v>
      </c>
      <c r="J683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2346.0000000000009</v>
      </c>
      <c r="K683" s="46">
        <f>IFERROR(Y252*1,"0")+IFERROR(Y253*1,"0")+IFERROR(Y254*1,"0")+IFERROR(Y255*1,"0")+IFERROR(Y256*1,"0")+IFERROR(Y257*1,"0")+IFERROR(Y258*1,"0")+IFERROR(Y259*1,"0")</f>
        <v>0</v>
      </c>
      <c r="L683" s="46">
        <f>IFERROR(Y264*1,"0")+IFERROR(Y265*1,"0")+IFERROR(Y266*1,"0")+IFERROR(Y267*1,"0")+IFERROR(Y268*1,"0")+IFERROR(Y269*1,"0")+IFERROR(Y270*1,"0")+IFERROR(Y271*1,"0")+IFERROR(Y272*1,"0")+IFERROR(Y276*1,"0")</f>
        <v>292.8</v>
      </c>
      <c r="M683" s="46">
        <f>IFERROR(Y281*1,"0")+IFERROR(Y282*1,"0")+IFERROR(Y283*1,"0")+IFERROR(Y284*1,"0")+IFERROR(Y285*1,"0")+IFERROR(Y286*1,"0")+IFERROR(Y287*1,"0")+IFERROR(Y288*1,"0")+IFERROR(Y289*1,"0")+IFERROR(Y290*1,"0")</f>
        <v>0</v>
      </c>
      <c r="N683" s="779"/>
      <c r="O683" s="46">
        <f>IFERROR(Y295*1,"0")</f>
        <v>0</v>
      </c>
      <c r="P683" s="46">
        <f>IFERROR(Y300*1,"0")+IFERROR(Y301*1,"0")+IFERROR(Y302*1,"0")</f>
        <v>0</v>
      </c>
      <c r="Q683" s="46">
        <f>IFERROR(Y307*1,"0")+IFERROR(Y308*1,"0")+IFERROR(Y309*1,"0")+IFERROR(Y310*1,"0")+IFERROR(Y311*1,"0")+IFERROR(Y312*1,"0")</f>
        <v>523.19999999999993</v>
      </c>
      <c r="R683" s="46">
        <f>IFERROR(Y317*1,"0")+IFERROR(Y321*1,"0")+IFERROR(Y325*1,"0")</f>
        <v>0</v>
      </c>
      <c r="S683" s="46">
        <f>IFERROR(Y330*1,"0")+IFERROR(Y334*1,"0")+IFERROR(Y338*1,"0")+IFERROR(Y339*1,"0")</f>
        <v>0</v>
      </c>
      <c r="T683" s="46">
        <f>IFERROR(Y344*1,"0")+IFERROR(Y348*1,"0")+IFERROR(Y349*1,"0")+IFERROR(Y353*1,"0")</f>
        <v>315</v>
      </c>
      <c r="U683" s="46">
        <f>IFERROR(Y358*1,"0")+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392*1,"0")+IFERROR(Y393*1,"0")+IFERROR(Y394*1,"0")+IFERROR(Y395*1,"0")+IFERROR(Y399*1,"0")+IFERROR(Y400*1,"0")+IFERROR(Y401*1,"0")</f>
        <v>435</v>
      </c>
      <c r="V683" s="46">
        <f>IFERROR(Y406*1,"0")+IFERROR(Y410*1,"0")+IFERROR(Y411*1,"0")+IFERROR(Y412*1,"0")</f>
        <v>876</v>
      </c>
      <c r="W683" s="46">
        <f>IFERROR(Y418*1,"0")+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5197</v>
      </c>
      <c r="X683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60</v>
      </c>
      <c r="Y683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123.9</v>
      </c>
      <c r="Z683" s="46">
        <f>IFERROR(Y519*1,"0")+IFERROR(Y523*1,"0")+IFERROR(Y524*1,"0")+IFERROR(Y525*1,"0")+IFERROR(Y526*1,"0")+IFERROR(Y527*1,"0")+IFERROR(Y528*1,"0")+IFERROR(Y529*1,"0")+IFERROR(Y533*1,"0")+IFERROR(Y537*1,"0")</f>
        <v>10.5</v>
      </c>
      <c r="AA683" s="46">
        <f>IFERROR(Y542*1,"0")+IFERROR(Y543*1,"0")+IFERROR(Y544*1,"0")+IFERROR(Y545*1,"0")</f>
        <v>71.52</v>
      </c>
      <c r="AB683" s="46">
        <f>IFERROR(Y550*1,"0")</f>
        <v>0</v>
      </c>
      <c r="AC68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980.52</v>
      </c>
      <c r="AD683" s="46">
        <f>IFERROR(Y601*1,"0")+IFERROR(Y605*1,"0")</f>
        <v>0</v>
      </c>
      <c r="AE683" s="46">
        <f>IFERROR(Y611*1,"0")+IFERROR(Y612*1,"0")+IFERROR(Y613*1,"0")+IFERROR(Y614*1,"0")+IFERROR(Y615*1,"0")+IFERROR(Y616*1,"0")+IFERROR(Y617*1,"0")+IFERROR(Y621*1,"0")+IFERROR(Y622*1,"0")+IFERROR(Y623*1,"0")+IFERROR(Y624*1,"0")+IFERROR(Y628*1,"0")+IFERROR(Y629*1,"0")+IFERROR(Y630*1,"0")+IFERROR(Y631*1,"0")+IFERROR(Y632*1,"0")+IFERROR(Y633*1,"0")+IFERROR(Y634*1,"0")+IFERROR(Y638*1,"0")+IFERROR(Y639*1,"0")+IFERROR(Y640*1,"0")+IFERROR(Y641*1,"0")+IFERROR(Y642*1,"0")+IFERROR(Y643*1,"0")+IFERROR(Y644*1,"0")+IFERROR(Y645*1,"0")+IFERROR(Y649*1,"0")+IFERROR(Y650*1,"0")+IFERROR(Y651*1,"0")+IFERROR(Y652*1,"0")</f>
        <v>1338.6</v>
      </c>
      <c r="AF683" s="46">
        <f>IFERROR(Y657*1,"0")+IFERROR(Y658*1,"0")+IFERROR(Y662*1,"0")+IFERROR(Y666*1,"0")+IFERROR(Y670*1,"0")</f>
        <v>0</v>
      </c>
    </row>
  </sheetData>
  <sheetProtection algorithmName="SHA-512" hashValue="TvYP4hKzxFZleogfZw+L3TGhCJGUKjQr+dK7VodcBRY6MvasQbx0KCDXDCS2uXGG5gZFi2b31OBsFjadjQXV2Q==" saltValue="+HP7WPrld/Zvu4kbw06mm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03">
    <mergeCell ref="D17:E18"/>
    <mergeCell ref="D344:E344"/>
    <mergeCell ref="P338:T338"/>
    <mergeCell ref="D173:E173"/>
    <mergeCell ref="D642:E642"/>
    <mergeCell ref="D471:E471"/>
    <mergeCell ref="D542:E542"/>
    <mergeCell ref="A151:O152"/>
    <mergeCell ref="A131:Z131"/>
    <mergeCell ref="P71:T71"/>
    <mergeCell ref="P373:T373"/>
    <mergeCell ref="P307:T307"/>
    <mergeCell ref="D421:E421"/>
    <mergeCell ref="D50:E50"/>
    <mergeCell ref="P202:T202"/>
    <mergeCell ref="A163:O164"/>
    <mergeCell ref="P58:T58"/>
    <mergeCell ref="X17:X18"/>
    <mergeCell ref="D286:E286"/>
    <mergeCell ref="P216:V216"/>
    <mergeCell ref="Y17:Y18"/>
    <mergeCell ref="A260:O261"/>
    <mergeCell ref="P124:T124"/>
    <mergeCell ref="U17:V17"/>
    <mergeCell ref="P163:V163"/>
    <mergeCell ref="A8:C8"/>
    <mergeCell ref="P360:T360"/>
    <mergeCell ref="D32:E32"/>
    <mergeCell ref="A153:Z153"/>
    <mergeCell ref="D268:E268"/>
    <mergeCell ref="D97:E97"/>
    <mergeCell ref="D566:E566"/>
    <mergeCell ref="AE681:AE682"/>
    <mergeCell ref="P449:T449"/>
    <mergeCell ref="D395:E395"/>
    <mergeCell ref="P374:V374"/>
    <mergeCell ref="P672:V672"/>
    <mergeCell ref="P126:T126"/>
    <mergeCell ref="A10:C10"/>
    <mergeCell ref="P659:V659"/>
    <mergeCell ref="A655:Z655"/>
    <mergeCell ref="A217:Z217"/>
    <mergeCell ref="P218:T218"/>
    <mergeCell ref="P161:T161"/>
    <mergeCell ref="A335:O336"/>
    <mergeCell ref="A21:Z21"/>
    <mergeCell ref="P674:V674"/>
    <mergeCell ref="A57:Z57"/>
    <mergeCell ref="A415:Z415"/>
    <mergeCell ref="D192:E192"/>
    <mergeCell ref="P296:V296"/>
    <mergeCell ref="F9:G9"/>
    <mergeCell ref="P681:P682"/>
    <mergeCell ref="A429:O430"/>
    <mergeCell ref="R681:R682"/>
    <mergeCell ref="P657:T657"/>
    <mergeCell ref="D578:E578"/>
    <mergeCell ref="Q6:R6"/>
    <mergeCell ref="P200:T200"/>
    <mergeCell ref="P134:T134"/>
    <mergeCell ref="P243:T243"/>
    <mergeCell ref="D102:E102"/>
    <mergeCell ref="P81:V81"/>
    <mergeCell ref="P528:T528"/>
    <mergeCell ref="P677:V677"/>
    <mergeCell ref="D196:E196"/>
    <mergeCell ref="A55:O56"/>
    <mergeCell ref="P23:V23"/>
    <mergeCell ref="P443:V443"/>
    <mergeCell ref="D133:E133"/>
    <mergeCell ref="P210:V210"/>
    <mergeCell ref="A206:Z206"/>
    <mergeCell ref="A262:Z262"/>
    <mergeCell ref="A62:Z62"/>
    <mergeCell ref="A333:Z333"/>
    <mergeCell ref="D54:E54"/>
    <mergeCell ref="P606:V606"/>
    <mergeCell ref="D483:E483"/>
    <mergeCell ref="P83:T83"/>
    <mergeCell ref="D271:E271"/>
    <mergeCell ref="V12:W12"/>
    <mergeCell ref="A593:Z593"/>
    <mergeCell ref="D458:E458"/>
    <mergeCell ref="D433:E433"/>
    <mergeCell ref="F17:F18"/>
    <mergeCell ref="N17:N18"/>
    <mergeCell ref="Q5:R5"/>
    <mergeCell ref="A663:O664"/>
    <mergeCell ref="D576:E576"/>
    <mergeCell ref="P653:V653"/>
    <mergeCell ref="P589:T589"/>
    <mergeCell ref="P484:T484"/>
    <mergeCell ref="A383:O384"/>
    <mergeCell ref="D641:E641"/>
    <mergeCell ref="P288:T288"/>
    <mergeCell ref="D234:E234"/>
    <mergeCell ref="P70:T70"/>
    <mergeCell ref="A60:O61"/>
    <mergeCell ref="P65:T65"/>
    <mergeCell ref="D244:E244"/>
    <mergeCell ref="I680:V680"/>
    <mergeCell ref="P670:T670"/>
    <mergeCell ref="P499:T499"/>
    <mergeCell ref="D237:E237"/>
    <mergeCell ref="A337:Z337"/>
    <mergeCell ref="A608:Z608"/>
    <mergeCell ref="A215:O216"/>
    <mergeCell ref="P85:T85"/>
    <mergeCell ref="A44:O45"/>
    <mergeCell ref="P650:T650"/>
    <mergeCell ref="D571:E571"/>
    <mergeCell ref="A671:O672"/>
    <mergeCell ref="D614:E614"/>
    <mergeCell ref="P397:V397"/>
    <mergeCell ref="D239:E239"/>
    <mergeCell ref="D266:E266"/>
    <mergeCell ref="A20:Z20"/>
    <mergeCell ref="D550:E550"/>
    <mergeCell ref="Q681:Q682"/>
    <mergeCell ref="A554:Z554"/>
    <mergeCell ref="P421:T421"/>
    <mergeCell ref="P110:T110"/>
    <mergeCell ref="A541:Z541"/>
    <mergeCell ref="P579:T579"/>
    <mergeCell ref="D218:E218"/>
    <mergeCell ref="P137:V137"/>
    <mergeCell ref="P644:T644"/>
    <mergeCell ref="D247:E247"/>
    <mergeCell ref="A320:Z320"/>
    <mergeCell ref="P351:V351"/>
    <mergeCell ref="A347:Z347"/>
    <mergeCell ref="A176:Z176"/>
    <mergeCell ref="A648:Z648"/>
    <mergeCell ref="A191:Z191"/>
    <mergeCell ref="A555:Z555"/>
    <mergeCell ref="P433:T433"/>
    <mergeCell ref="D276:E276"/>
    <mergeCell ref="A549:Z549"/>
    <mergeCell ref="A107:Z107"/>
    <mergeCell ref="A620:Z620"/>
    <mergeCell ref="A476:Z476"/>
    <mergeCell ref="A536:Z536"/>
    <mergeCell ref="D639:E639"/>
    <mergeCell ref="D577:E577"/>
    <mergeCell ref="P303:V303"/>
    <mergeCell ref="P72:T72"/>
    <mergeCell ref="D49:E49"/>
    <mergeCell ref="P370:T370"/>
    <mergeCell ref="AD17:AF18"/>
    <mergeCell ref="D101:E101"/>
    <mergeCell ref="D570:E570"/>
    <mergeCell ref="P574:V574"/>
    <mergeCell ref="P403:V403"/>
    <mergeCell ref="D76:E76"/>
    <mergeCell ref="F5:G5"/>
    <mergeCell ref="P55:V55"/>
    <mergeCell ref="P663:V663"/>
    <mergeCell ref="A172:Z172"/>
    <mergeCell ref="P169:V169"/>
    <mergeCell ref="A25:Z25"/>
    <mergeCell ref="P67:T67"/>
    <mergeCell ref="P509:T509"/>
    <mergeCell ref="P186:T186"/>
    <mergeCell ref="P601:T601"/>
    <mergeCell ref="A36:O37"/>
    <mergeCell ref="P253:T253"/>
    <mergeCell ref="D392:E392"/>
    <mergeCell ref="P469:V469"/>
    <mergeCell ref="A294:Z294"/>
    <mergeCell ref="D221:E221"/>
    <mergeCell ref="V11:W11"/>
    <mergeCell ref="D628:E628"/>
    <mergeCell ref="A326:O327"/>
    <mergeCell ref="P486:T486"/>
    <mergeCell ref="P317:T317"/>
    <mergeCell ref="A136:O137"/>
    <mergeCell ref="D394:E394"/>
    <mergeCell ref="P578:T578"/>
    <mergeCell ref="D450:E450"/>
    <mergeCell ref="A434:O435"/>
    <mergeCell ref="P2:W3"/>
    <mergeCell ref="P127:T127"/>
    <mergeCell ref="D437:E437"/>
    <mergeCell ref="P198:T198"/>
    <mergeCell ref="D508:E508"/>
    <mergeCell ref="F681:F682"/>
    <mergeCell ref="P54:T54"/>
    <mergeCell ref="P418:T418"/>
    <mergeCell ref="H681:H682"/>
    <mergeCell ref="D35:E35"/>
    <mergeCell ref="P583:T583"/>
    <mergeCell ref="P412:T412"/>
    <mergeCell ref="D526:E526"/>
    <mergeCell ref="A23:O24"/>
    <mergeCell ref="P64:T64"/>
    <mergeCell ref="D10:E10"/>
    <mergeCell ref="D562:E562"/>
    <mergeCell ref="P362:T362"/>
    <mergeCell ref="P135:T135"/>
    <mergeCell ref="D34:E34"/>
    <mergeCell ref="F10:G10"/>
    <mergeCell ref="D544:E544"/>
    <mergeCell ref="D243:E243"/>
    <mergeCell ref="P349:T349"/>
    <mergeCell ref="D270:E270"/>
    <mergeCell ref="P420:T420"/>
    <mergeCell ref="P205:V205"/>
    <mergeCell ref="D528:E528"/>
    <mergeCell ref="P128:T128"/>
    <mergeCell ref="D310:E310"/>
    <mergeCell ref="P364:T364"/>
    <mergeCell ref="D503:E503"/>
    <mergeCell ref="M17:M18"/>
    <mergeCell ref="A409:Z409"/>
    <mergeCell ref="O17:O18"/>
    <mergeCell ref="P187:V187"/>
    <mergeCell ref="P429:V429"/>
    <mergeCell ref="P174:V174"/>
    <mergeCell ref="P350:V350"/>
    <mergeCell ref="P588:T588"/>
    <mergeCell ref="P102:T102"/>
    <mergeCell ref="A604:Z604"/>
    <mergeCell ref="W681:W682"/>
    <mergeCell ref="P456:V456"/>
    <mergeCell ref="Y681:Y682"/>
    <mergeCell ref="P196:T196"/>
    <mergeCell ref="D177:E177"/>
    <mergeCell ref="D33:E33"/>
    <mergeCell ref="P585:V585"/>
    <mergeCell ref="P414:V414"/>
    <mergeCell ref="A313:O314"/>
    <mergeCell ref="A106:Z106"/>
    <mergeCell ref="P652:T652"/>
    <mergeCell ref="A404:Z404"/>
    <mergeCell ref="P365:T365"/>
    <mergeCell ref="D579:E579"/>
    <mergeCell ref="D589:E589"/>
    <mergeCell ref="D560:E560"/>
    <mergeCell ref="P133:T133"/>
    <mergeCell ref="D223:E223"/>
    <mergeCell ref="P181:T181"/>
    <mergeCell ref="D29:E29"/>
    <mergeCell ref="P592:V592"/>
    <mergeCell ref="P344:T344"/>
    <mergeCell ref="P639:T639"/>
    <mergeCell ref="D86:E86"/>
    <mergeCell ref="P577:T577"/>
    <mergeCell ref="D449:E449"/>
    <mergeCell ref="P49:T49"/>
    <mergeCell ref="D321:E321"/>
    <mergeCell ref="D150:E150"/>
    <mergeCell ref="A402:O403"/>
    <mergeCell ref="P576:T576"/>
    <mergeCell ref="P129:V129"/>
    <mergeCell ref="D557:E557"/>
    <mergeCell ref="P465:T465"/>
    <mergeCell ref="D386:E386"/>
    <mergeCell ref="P641:T641"/>
    <mergeCell ref="C680:H680"/>
    <mergeCell ref="D513:E513"/>
    <mergeCell ref="P194:V194"/>
    <mergeCell ref="P101:T101"/>
    <mergeCell ref="A75:Z75"/>
    <mergeCell ref="P479:V479"/>
    <mergeCell ref="D265:E265"/>
    <mergeCell ref="P642:T642"/>
    <mergeCell ref="Y680:AB680"/>
    <mergeCell ref="D623:E623"/>
    <mergeCell ref="D452:E452"/>
    <mergeCell ref="D252:E252"/>
    <mergeCell ref="P199:T199"/>
    <mergeCell ref="A315:Z315"/>
    <mergeCell ref="P497:T497"/>
    <mergeCell ref="D537:E537"/>
    <mergeCell ref="P149:T149"/>
    <mergeCell ref="D95:E95"/>
    <mergeCell ref="A9:C9"/>
    <mergeCell ref="D373:E373"/>
    <mergeCell ref="P557:T557"/>
    <mergeCell ref="A413:O414"/>
    <mergeCell ref="D500:E500"/>
    <mergeCell ref="D202:E202"/>
    <mergeCell ref="D58:E58"/>
    <mergeCell ref="A478:O479"/>
    <mergeCell ref="P348:T348"/>
    <mergeCell ref="A298:Z298"/>
    <mergeCell ref="P273:V273"/>
    <mergeCell ref="AB681:AB682"/>
    <mergeCell ref="AD681:AD682"/>
    <mergeCell ref="P568:V568"/>
    <mergeCell ref="P660:V660"/>
    <mergeCell ref="D231:E231"/>
    <mergeCell ref="D529:E529"/>
    <mergeCell ref="D358:E358"/>
    <mergeCell ref="A91:Z91"/>
    <mergeCell ref="P635:V635"/>
    <mergeCell ref="D594:E594"/>
    <mergeCell ref="P573:V573"/>
    <mergeCell ref="A299:Z299"/>
    <mergeCell ref="Q13:R13"/>
    <mergeCell ref="A293:Z293"/>
    <mergeCell ref="P201:T201"/>
    <mergeCell ref="A391:Z391"/>
    <mergeCell ref="P139:T139"/>
    <mergeCell ref="A518:Z518"/>
    <mergeCell ref="A318:O319"/>
    <mergeCell ref="P560:T560"/>
    <mergeCell ref="P247:T247"/>
    <mergeCell ref="H5:M5"/>
    <mergeCell ref="P473:V473"/>
    <mergeCell ref="P158:V158"/>
    <mergeCell ref="A154:Z154"/>
    <mergeCell ref="D317:E317"/>
    <mergeCell ref="P225:T225"/>
    <mergeCell ref="A512:Z512"/>
    <mergeCell ref="D6:M6"/>
    <mergeCell ref="A306:Z306"/>
    <mergeCell ref="P162:T162"/>
    <mergeCell ref="P331:V331"/>
    <mergeCell ref="D143:E143"/>
    <mergeCell ref="P631:T631"/>
    <mergeCell ref="D83:E83"/>
    <mergeCell ref="P525:T525"/>
    <mergeCell ref="A515:O516"/>
    <mergeCell ref="P177:T177"/>
    <mergeCell ref="P33:T33"/>
    <mergeCell ref="D481:E481"/>
    <mergeCell ref="P539:V539"/>
    <mergeCell ref="D256:E256"/>
    <mergeCell ref="P269:T269"/>
    <mergeCell ref="P93:T93"/>
    <mergeCell ref="P120:V120"/>
    <mergeCell ref="D85:E85"/>
    <mergeCell ref="D370:E370"/>
    <mergeCell ref="D222:E222"/>
    <mergeCell ref="P35:T35"/>
    <mergeCell ref="P399:T399"/>
    <mergeCell ref="G17:G18"/>
    <mergeCell ref="P526:T526"/>
    <mergeCell ref="P413:V413"/>
    <mergeCell ref="V6:W9"/>
    <mergeCell ref="D497:E497"/>
    <mergeCell ref="D364:E364"/>
    <mergeCell ref="P109:T109"/>
    <mergeCell ref="D186:E186"/>
    <mergeCell ref="A226:O227"/>
    <mergeCell ref="D484:E484"/>
    <mergeCell ref="P84:T84"/>
    <mergeCell ref="D649:E649"/>
    <mergeCell ref="P222:T222"/>
    <mergeCell ref="D65:E65"/>
    <mergeCell ref="P22:T22"/>
    <mergeCell ref="D428:E428"/>
    <mergeCell ref="P605:T605"/>
    <mergeCell ref="A455:O456"/>
    <mergeCell ref="P257:T257"/>
    <mergeCell ref="P521:V521"/>
    <mergeCell ref="A517:Z517"/>
    <mergeCell ref="Z17:Z18"/>
    <mergeCell ref="A212:Z212"/>
    <mergeCell ref="A575:Z575"/>
    <mergeCell ref="P44:V44"/>
    <mergeCell ref="A551:O552"/>
    <mergeCell ref="P633:T633"/>
    <mergeCell ref="P647:V647"/>
    <mergeCell ref="A646:O647"/>
    <mergeCell ref="A637:Z637"/>
    <mergeCell ref="P407:V407"/>
    <mergeCell ref="P121:V121"/>
    <mergeCell ref="D645:E645"/>
    <mergeCell ref="A207:Z207"/>
    <mergeCell ref="D459:E459"/>
    <mergeCell ref="AA17:AA18"/>
    <mergeCell ref="P552:V552"/>
    <mergeCell ref="H10:M10"/>
    <mergeCell ref="AC17:AC18"/>
    <mergeCell ref="P485:T485"/>
    <mergeCell ref="A122:Z122"/>
    <mergeCell ref="P108:T108"/>
    <mergeCell ref="A602:O603"/>
    <mergeCell ref="D418:E418"/>
    <mergeCell ref="D393:E393"/>
    <mergeCell ref="P254:T254"/>
    <mergeCell ref="P147:V147"/>
    <mergeCell ref="A104:O105"/>
    <mergeCell ref="P487:T487"/>
    <mergeCell ref="D420:E420"/>
    <mergeCell ref="A460:O461"/>
    <mergeCell ref="P430:V430"/>
    <mergeCell ref="P256:T256"/>
    <mergeCell ref="D128:E128"/>
    <mergeCell ref="D199:E199"/>
    <mergeCell ref="AB17:AB18"/>
    <mergeCell ref="D288:E288"/>
    <mergeCell ref="A532:Z532"/>
    <mergeCell ref="P59:T59"/>
    <mergeCell ref="P240:V240"/>
    <mergeCell ref="P488:T488"/>
    <mergeCell ref="A507:Z507"/>
    <mergeCell ref="P282:T282"/>
    <mergeCell ref="D225:E225"/>
    <mergeCell ref="P580:T580"/>
    <mergeCell ref="D200:E200"/>
    <mergeCell ref="P359:T359"/>
    <mergeCell ref="P632:T632"/>
    <mergeCell ref="D504:E504"/>
    <mergeCell ref="P241:V241"/>
    <mergeCell ref="P41:V41"/>
    <mergeCell ref="D181:E181"/>
    <mergeCell ref="P156:T156"/>
    <mergeCell ref="A587:Z587"/>
    <mergeCell ref="A80:O81"/>
    <mergeCell ref="P56:V56"/>
    <mergeCell ref="P500:T500"/>
    <mergeCell ref="P105:V105"/>
    <mergeCell ref="P99:V99"/>
    <mergeCell ref="A681:A682"/>
    <mergeCell ref="P341:V341"/>
    <mergeCell ref="P170:V170"/>
    <mergeCell ref="P664:V664"/>
    <mergeCell ref="P468:V468"/>
    <mergeCell ref="A160:Z160"/>
    <mergeCell ref="A598:Z598"/>
    <mergeCell ref="G681:G682"/>
    <mergeCell ref="I681:I682"/>
    <mergeCell ref="D670:E670"/>
    <mergeCell ref="P651:T651"/>
    <mergeCell ref="D657:E657"/>
    <mergeCell ref="P490:T490"/>
    <mergeCell ref="P582:T582"/>
    <mergeCell ref="D525:E525"/>
    <mergeCell ref="P321:T321"/>
    <mergeCell ref="P125:T125"/>
    <mergeCell ref="P114:T114"/>
    <mergeCell ref="D84:E84"/>
    <mergeCell ref="P483:T483"/>
    <mergeCell ref="H17:H18"/>
    <mergeCell ref="A291:O292"/>
    <mergeCell ref="P503:T503"/>
    <mergeCell ref="P559:T559"/>
    <mergeCell ref="P388:T388"/>
    <mergeCell ref="P630:T630"/>
    <mergeCell ref="P459:T459"/>
    <mergeCell ref="D465:E465"/>
    <mergeCell ref="A505:O506"/>
    <mergeCell ref="D269:E269"/>
    <mergeCell ref="D198:E198"/>
    <mergeCell ref="P617:T617"/>
    <mergeCell ref="D489:E489"/>
    <mergeCell ref="D427:E427"/>
    <mergeCell ref="P104:V104"/>
    <mergeCell ref="P27:T27"/>
    <mergeCell ref="P325:T325"/>
    <mergeCell ref="A520:O521"/>
    <mergeCell ref="P561:T561"/>
    <mergeCell ref="D39:E39"/>
    <mergeCell ref="A328:Z328"/>
    <mergeCell ref="A599:Z599"/>
    <mergeCell ref="D155:E155"/>
    <mergeCell ref="D149:E149"/>
    <mergeCell ref="D22:E22"/>
    <mergeCell ref="D447:E447"/>
    <mergeCell ref="P301:T301"/>
    <mergeCell ref="P295:T295"/>
    <mergeCell ref="A618:O619"/>
    <mergeCell ref="D605:E605"/>
    <mergeCell ref="P178:T178"/>
    <mergeCell ref="P34:T34"/>
    <mergeCell ref="A573:O574"/>
    <mergeCell ref="P326:V326"/>
    <mergeCell ref="P215:V215"/>
    <mergeCell ref="P564:T564"/>
    <mergeCell ref="P393:T393"/>
    <mergeCell ref="D203:E203"/>
    <mergeCell ref="P629:T629"/>
    <mergeCell ref="A510:O511"/>
    <mergeCell ref="P232:T232"/>
    <mergeCell ref="P152:V152"/>
    <mergeCell ref="P330:T330"/>
    <mergeCell ref="A82:Z82"/>
    <mergeCell ref="A275:Z275"/>
    <mergeCell ref="D140:E140"/>
    <mergeCell ref="P566:T566"/>
    <mergeCell ref="D438:E438"/>
    <mergeCell ref="D509:E509"/>
    <mergeCell ref="P395:T395"/>
    <mergeCell ref="D267:E267"/>
    <mergeCell ref="D425:E425"/>
    <mergeCell ref="D359:E359"/>
    <mergeCell ref="D601:E601"/>
    <mergeCell ref="P96:T96"/>
    <mergeCell ref="P531:V531"/>
    <mergeCell ref="P276:T276"/>
    <mergeCell ref="D257:E257"/>
    <mergeCell ref="P270:T270"/>
    <mergeCell ref="P214:T214"/>
    <mergeCell ref="P463:T463"/>
    <mergeCell ref="D213:E213"/>
    <mergeCell ref="A457:Z457"/>
    <mergeCell ref="P447:T447"/>
    <mergeCell ref="U681:U682"/>
    <mergeCell ref="P229:T229"/>
    <mergeCell ref="D477:E477"/>
    <mergeCell ref="P77:T77"/>
    <mergeCell ref="D125:E125"/>
    <mergeCell ref="P179:T179"/>
    <mergeCell ref="A369:Z369"/>
    <mergeCell ref="P611:T611"/>
    <mergeCell ref="A296:O297"/>
    <mergeCell ref="D283:E283"/>
    <mergeCell ref="A356:Z356"/>
    <mergeCell ref="D581:E581"/>
    <mergeCell ref="J9:M9"/>
    <mergeCell ref="D652:E652"/>
    <mergeCell ref="D519:E519"/>
    <mergeCell ref="P389:V389"/>
    <mergeCell ref="D348:E348"/>
    <mergeCell ref="P141:T141"/>
    <mergeCell ref="P377:T377"/>
    <mergeCell ref="D127:E127"/>
    <mergeCell ref="D491:E491"/>
    <mergeCell ref="P504:T504"/>
    <mergeCell ref="P448:T448"/>
    <mergeCell ref="P233:T233"/>
    <mergeCell ref="D285:E285"/>
    <mergeCell ref="D114:E114"/>
    <mergeCell ref="P662:T662"/>
    <mergeCell ref="A596:O597"/>
    <mergeCell ref="D583:E583"/>
    <mergeCell ref="D412:E412"/>
    <mergeCell ref="A273:O274"/>
    <mergeCell ref="P143:T143"/>
    <mergeCell ref="P678:V678"/>
    <mergeCell ref="P534:V534"/>
    <mergeCell ref="P227:V227"/>
    <mergeCell ref="P313:V313"/>
    <mergeCell ref="A138:Z138"/>
    <mergeCell ref="P649:T649"/>
    <mergeCell ref="P444:V444"/>
    <mergeCell ref="P671:V671"/>
    <mergeCell ref="P380:T380"/>
    <mergeCell ref="A13:M13"/>
    <mergeCell ref="D87:E87"/>
    <mergeCell ref="A417:Z417"/>
    <mergeCell ref="A548:Z548"/>
    <mergeCell ref="P73:V73"/>
    <mergeCell ref="P115:T115"/>
    <mergeCell ref="D254:E254"/>
    <mergeCell ref="P673:V673"/>
    <mergeCell ref="P238:T238"/>
    <mergeCell ref="A15:M15"/>
    <mergeCell ref="D490:E490"/>
    <mergeCell ref="A530:O531"/>
    <mergeCell ref="A129:O130"/>
    <mergeCell ref="D64:E64"/>
    <mergeCell ref="P612:T612"/>
    <mergeCell ref="D362:E362"/>
    <mergeCell ref="P676:V676"/>
    <mergeCell ref="D51:E51"/>
    <mergeCell ref="P235:T235"/>
    <mergeCell ref="P53:T53"/>
    <mergeCell ref="P477:T477"/>
    <mergeCell ref="P533:T533"/>
    <mergeCell ref="D349:E349"/>
    <mergeCell ref="AA681:AA682"/>
    <mergeCell ref="D419:E419"/>
    <mergeCell ref="P267:T267"/>
    <mergeCell ref="S681:S682"/>
    <mergeCell ref="AC681:AC682"/>
    <mergeCell ref="P425:T425"/>
    <mergeCell ref="D219:E219"/>
    <mergeCell ref="P590:T590"/>
    <mergeCell ref="T6:U9"/>
    <mergeCell ref="D582:E582"/>
    <mergeCell ref="D533:E533"/>
    <mergeCell ref="AE680:AF680"/>
    <mergeCell ref="P319:V319"/>
    <mergeCell ref="P368:V368"/>
    <mergeCell ref="Q10:R10"/>
    <mergeCell ref="D185:E185"/>
    <mergeCell ref="P318:V318"/>
    <mergeCell ref="J681:J682"/>
    <mergeCell ref="P383:V383"/>
    <mergeCell ref="P625:V625"/>
    <mergeCell ref="D371:E371"/>
    <mergeCell ref="P60:V60"/>
    <mergeCell ref="D564:E564"/>
    <mergeCell ref="P668:V668"/>
    <mergeCell ref="D43:E43"/>
    <mergeCell ref="D485:E485"/>
    <mergeCell ref="P618:V618"/>
    <mergeCell ref="P387:T387"/>
    <mergeCell ref="P314:V314"/>
    <mergeCell ref="P514:T514"/>
    <mergeCell ref="P623:T623"/>
    <mergeCell ref="D422:E422"/>
    <mergeCell ref="T5:U5"/>
    <mergeCell ref="D119:E119"/>
    <mergeCell ref="P76:T76"/>
    <mergeCell ref="V5:W5"/>
    <mergeCell ref="P496:T496"/>
    <mergeCell ref="D246:E246"/>
    <mergeCell ref="D488:E488"/>
    <mergeCell ref="P203:T203"/>
    <mergeCell ref="A48:Z48"/>
    <mergeCell ref="P361:T361"/>
    <mergeCell ref="D338:E338"/>
    <mergeCell ref="D282:E282"/>
    <mergeCell ref="D580:E580"/>
    <mergeCell ref="D233:E233"/>
    <mergeCell ref="P510:V510"/>
    <mergeCell ref="Q8:R8"/>
    <mergeCell ref="P69:T69"/>
    <mergeCell ref="P311:T311"/>
    <mergeCell ref="P140:T140"/>
    <mergeCell ref="P438:T438"/>
    <mergeCell ref="P489:T489"/>
    <mergeCell ref="P80:V80"/>
    <mergeCell ref="P151:V151"/>
    <mergeCell ref="P87:T87"/>
    <mergeCell ref="P451:T451"/>
    <mergeCell ref="A470:Z470"/>
    <mergeCell ref="D372:E372"/>
    <mergeCell ref="A204:O205"/>
    <mergeCell ref="P245:T245"/>
    <mergeCell ref="D201:E201"/>
    <mergeCell ref="P543:T543"/>
    <mergeCell ref="D68:E68"/>
    <mergeCell ref="A12:M12"/>
    <mergeCell ref="A324:Z324"/>
    <mergeCell ref="P355:V355"/>
    <mergeCell ref="P597:V597"/>
    <mergeCell ref="D487:E487"/>
    <mergeCell ref="A416:Z416"/>
    <mergeCell ref="A609:Z609"/>
    <mergeCell ref="A190:Z190"/>
    <mergeCell ref="P372:T372"/>
    <mergeCell ref="A19:Z19"/>
    <mergeCell ref="P310:T310"/>
    <mergeCell ref="P292:V292"/>
    <mergeCell ref="A14:M14"/>
    <mergeCell ref="D109:E109"/>
    <mergeCell ref="P595:T595"/>
    <mergeCell ref="A480:Z480"/>
    <mergeCell ref="D467:E467"/>
    <mergeCell ref="P424:T424"/>
    <mergeCell ref="D424:E424"/>
    <mergeCell ref="P224:T224"/>
    <mergeCell ref="P491:T491"/>
    <mergeCell ref="D132:E132"/>
    <mergeCell ref="D399:E399"/>
    <mergeCell ref="P558:T558"/>
    <mergeCell ref="A439:O440"/>
    <mergeCell ref="P309:T309"/>
    <mergeCell ref="P505:V505"/>
    <mergeCell ref="D59:E59"/>
    <mergeCell ref="A63:Z63"/>
    <mergeCell ref="P545:T545"/>
    <mergeCell ref="D295:E295"/>
    <mergeCell ref="D178:E178"/>
    <mergeCell ref="A673:O678"/>
    <mergeCell ref="A625:O626"/>
    <mergeCell ref="D612:E612"/>
    <mergeCell ref="P544:T544"/>
    <mergeCell ref="P427:T427"/>
    <mergeCell ref="P283:T283"/>
    <mergeCell ref="P185:T185"/>
    <mergeCell ref="A277:O278"/>
    <mergeCell ref="P581:T581"/>
    <mergeCell ref="D264:E264"/>
    <mergeCell ref="P519:T519"/>
    <mergeCell ref="D220:E220"/>
    <mergeCell ref="A146:O147"/>
    <mergeCell ref="A195:Z195"/>
    <mergeCell ref="A251:Z251"/>
    <mergeCell ref="D93:E93"/>
    <mergeCell ref="P297:V297"/>
    <mergeCell ref="A667:O668"/>
    <mergeCell ref="A553:Z553"/>
    <mergeCell ref="P435:V435"/>
    <mergeCell ref="P291:V291"/>
    <mergeCell ref="P285:T285"/>
    <mergeCell ref="D157:E157"/>
    <mergeCell ref="P136:V136"/>
    <mergeCell ref="P434:V434"/>
    <mergeCell ref="P501:T501"/>
    <mergeCell ref="D658:E658"/>
    <mergeCell ref="D633:E633"/>
    <mergeCell ref="P614:T614"/>
    <mergeCell ref="P461:V461"/>
    <mergeCell ref="D463:E463"/>
    <mergeCell ref="P622:T622"/>
    <mergeCell ref="D27:E27"/>
    <mergeCell ref="D325:E325"/>
    <mergeCell ref="P208:T208"/>
    <mergeCell ref="A398:Z398"/>
    <mergeCell ref="P450:T450"/>
    <mergeCell ref="P15:T16"/>
    <mergeCell ref="D632:E632"/>
    <mergeCell ref="A567:O568"/>
    <mergeCell ref="D116:E116"/>
    <mergeCell ref="P419:T419"/>
    <mergeCell ref="A659:O660"/>
    <mergeCell ref="P219:T219"/>
    <mergeCell ref="D162:E162"/>
    <mergeCell ref="P272:T272"/>
    <mergeCell ref="D631:E631"/>
    <mergeCell ref="A340:O341"/>
    <mergeCell ref="P439:V439"/>
    <mergeCell ref="D454:E454"/>
    <mergeCell ref="A367:O368"/>
    <mergeCell ref="P308:T308"/>
    <mergeCell ref="D156:E156"/>
    <mergeCell ref="A42:Z42"/>
    <mergeCell ref="P43:T43"/>
    <mergeCell ref="P88:T88"/>
    <mergeCell ref="P51:T51"/>
    <mergeCell ref="P26:T26"/>
    <mergeCell ref="P384:V384"/>
    <mergeCell ref="A38:Z38"/>
    <mergeCell ref="P626:V626"/>
    <mergeCell ref="P455:V455"/>
    <mergeCell ref="A280:Z280"/>
    <mergeCell ref="A445:Z445"/>
    <mergeCell ref="K681:K682"/>
    <mergeCell ref="A248:O249"/>
    <mergeCell ref="P422:T422"/>
    <mergeCell ref="M681:M682"/>
    <mergeCell ref="P289:T289"/>
    <mergeCell ref="D232:E232"/>
    <mergeCell ref="D161:E161"/>
    <mergeCell ref="P658:T658"/>
    <mergeCell ref="A263:Z263"/>
    <mergeCell ref="A210:O211"/>
    <mergeCell ref="P264:T264"/>
    <mergeCell ref="P239:T239"/>
    <mergeCell ref="P68:T68"/>
    <mergeCell ref="P524:T524"/>
    <mergeCell ref="P353:T353"/>
    <mergeCell ref="P204:V204"/>
    <mergeCell ref="P440:V440"/>
    <mergeCell ref="P132:T132"/>
    <mergeCell ref="P538:V538"/>
    <mergeCell ref="P367:V367"/>
    <mergeCell ref="A357:Z357"/>
    <mergeCell ref="P603:V603"/>
    <mergeCell ref="P146:V146"/>
    <mergeCell ref="D330:E330"/>
    <mergeCell ref="A329:Z329"/>
    <mergeCell ref="P304:V304"/>
    <mergeCell ref="A627:Z627"/>
    <mergeCell ref="P602:V602"/>
    <mergeCell ref="D492:E492"/>
    <mergeCell ref="P596:V596"/>
    <mergeCell ref="D96:E96"/>
    <mergeCell ref="A540:Z540"/>
    <mergeCell ref="A665:Z665"/>
    <mergeCell ref="P640:T640"/>
    <mergeCell ref="D561:E561"/>
    <mergeCell ref="A123:Z123"/>
    <mergeCell ref="A250:Z250"/>
    <mergeCell ref="P667:V667"/>
    <mergeCell ref="A5:C5"/>
    <mergeCell ref="P654:V654"/>
    <mergeCell ref="P406:T406"/>
    <mergeCell ref="D179:E179"/>
    <mergeCell ref="P591:V591"/>
    <mergeCell ref="D166:E166"/>
    <mergeCell ref="D464:E464"/>
    <mergeCell ref="A17:A18"/>
    <mergeCell ref="P300:T300"/>
    <mergeCell ref="A189:Z189"/>
    <mergeCell ref="P493:T493"/>
    <mergeCell ref="P371:T371"/>
    <mergeCell ref="C17:C18"/>
    <mergeCell ref="D103:E103"/>
    <mergeCell ref="K17:K18"/>
    <mergeCell ref="P529:T529"/>
    <mergeCell ref="D401:E401"/>
    <mergeCell ref="D643:E643"/>
    <mergeCell ref="A474:Z474"/>
    <mergeCell ref="P358:T358"/>
    <mergeCell ref="D466:E466"/>
    <mergeCell ref="D339:E339"/>
    <mergeCell ref="D230:E230"/>
    <mergeCell ref="D168:E168"/>
    <mergeCell ref="D9:E9"/>
    <mergeCell ref="D180:E180"/>
    <mergeCell ref="D26:E26"/>
    <mergeCell ref="P378:T378"/>
    <mergeCell ref="P645:T645"/>
    <mergeCell ref="D622:E622"/>
    <mergeCell ref="P117:T117"/>
    <mergeCell ref="D311:E311"/>
    <mergeCell ref="D115:E115"/>
    <mergeCell ref="Q12:R12"/>
    <mergeCell ref="P411:T411"/>
    <mergeCell ref="P638:T638"/>
    <mergeCell ref="P467:T467"/>
    <mergeCell ref="D448:E448"/>
    <mergeCell ref="P442:T442"/>
    <mergeCell ref="D388:E388"/>
    <mergeCell ref="P119:T119"/>
    <mergeCell ref="P354:V354"/>
    <mergeCell ref="P246:T246"/>
    <mergeCell ref="P183:V183"/>
    <mergeCell ref="D611:E611"/>
    <mergeCell ref="A534:O535"/>
    <mergeCell ref="P66:T66"/>
    <mergeCell ref="P197:T197"/>
    <mergeCell ref="A354:O355"/>
    <mergeCell ref="D118:E118"/>
    <mergeCell ref="A47:Z47"/>
    <mergeCell ref="P495:T495"/>
    <mergeCell ref="D167:E167"/>
    <mergeCell ref="P515:V515"/>
    <mergeCell ref="D630:E630"/>
    <mergeCell ref="P513:T513"/>
    <mergeCell ref="D52:E52"/>
    <mergeCell ref="D617:E617"/>
    <mergeCell ref="D629:E629"/>
    <mergeCell ref="I17:I18"/>
    <mergeCell ref="D141:E141"/>
    <mergeCell ref="D135:E135"/>
    <mergeCell ref="D377:E377"/>
    <mergeCell ref="P287:T287"/>
    <mergeCell ref="P281:T281"/>
    <mergeCell ref="A653:O654"/>
    <mergeCell ref="P523:T523"/>
    <mergeCell ref="D662:E662"/>
    <mergeCell ref="A522:Z522"/>
    <mergeCell ref="D72:E72"/>
    <mergeCell ref="P498:T498"/>
    <mergeCell ref="D235:E235"/>
    <mergeCell ref="P547:V547"/>
    <mergeCell ref="Q9:R9"/>
    <mergeCell ref="W680:X680"/>
    <mergeCell ref="D451:E451"/>
    <mergeCell ref="P312:T312"/>
    <mergeCell ref="D255:E255"/>
    <mergeCell ref="A113:Z113"/>
    <mergeCell ref="P36:V36"/>
    <mergeCell ref="P478:V478"/>
    <mergeCell ref="P278:V278"/>
    <mergeCell ref="P78:T78"/>
    <mergeCell ref="P636:V636"/>
    <mergeCell ref="Q11:R11"/>
    <mergeCell ref="P643:T643"/>
    <mergeCell ref="D624:E624"/>
    <mergeCell ref="D453:E453"/>
    <mergeCell ref="A322:O323"/>
    <mergeCell ref="D309:E309"/>
    <mergeCell ref="A656:Z656"/>
    <mergeCell ref="T681:T682"/>
    <mergeCell ref="P192:T192"/>
    <mergeCell ref="P112:V112"/>
    <mergeCell ref="L681:L682"/>
    <mergeCell ref="V681:V682"/>
    <mergeCell ref="P428:T428"/>
    <mergeCell ref="A569:Z569"/>
    <mergeCell ref="P284:T284"/>
    <mergeCell ref="P277:V277"/>
    <mergeCell ref="P17:T18"/>
    <mergeCell ref="P646:V646"/>
    <mergeCell ref="D634:E634"/>
    <mergeCell ref="P323:V323"/>
    <mergeCell ref="D523:E523"/>
    <mergeCell ref="A148:Z148"/>
    <mergeCell ref="A446:Z446"/>
    <mergeCell ref="D621:E621"/>
    <mergeCell ref="P50:T50"/>
    <mergeCell ref="P492:T492"/>
    <mergeCell ref="P39:T39"/>
    <mergeCell ref="D31:E31"/>
    <mergeCell ref="P286:T286"/>
    <mergeCell ref="D400:E400"/>
    <mergeCell ref="A669:Z669"/>
    <mergeCell ref="P584:T584"/>
    <mergeCell ref="D565:E565"/>
    <mergeCell ref="D229:E229"/>
    <mergeCell ref="D77:E77"/>
    <mergeCell ref="D108:E108"/>
    <mergeCell ref="P258:T258"/>
    <mergeCell ref="A111:O112"/>
    <mergeCell ref="D1:F1"/>
    <mergeCell ref="P111:V111"/>
    <mergeCell ref="A405:Z405"/>
    <mergeCell ref="J17:J18"/>
    <mergeCell ref="P61:V61"/>
    <mergeCell ref="A389:O390"/>
    <mergeCell ref="L17:L18"/>
    <mergeCell ref="A184:Z184"/>
    <mergeCell ref="P426:T426"/>
    <mergeCell ref="P255:T255"/>
    <mergeCell ref="P346:V346"/>
    <mergeCell ref="A342:Z342"/>
    <mergeCell ref="A171:Z171"/>
    <mergeCell ref="A100:Z100"/>
    <mergeCell ref="A165:Z165"/>
    <mergeCell ref="D334:E334"/>
    <mergeCell ref="A600:Z600"/>
    <mergeCell ref="P556:T556"/>
    <mergeCell ref="P423:T423"/>
    <mergeCell ref="A546:O547"/>
    <mergeCell ref="P494:T494"/>
    <mergeCell ref="P223:T223"/>
    <mergeCell ref="A182:O183"/>
    <mergeCell ref="P52:T52"/>
    <mergeCell ref="P481:T481"/>
    <mergeCell ref="A6:C6"/>
    <mergeCell ref="P180:T180"/>
    <mergeCell ref="D545:E545"/>
    <mergeCell ref="P118:T118"/>
    <mergeCell ref="P167:T167"/>
    <mergeCell ref="P336:V336"/>
    <mergeCell ref="P142:T142"/>
    <mergeCell ref="D245:E245"/>
    <mergeCell ref="D301:E301"/>
    <mergeCell ref="P188:V188"/>
    <mergeCell ref="P166:T166"/>
    <mergeCell ref="P551:V551"/>
    <mergeCell ref="A376:Z376"/>
    <mergeCell ref="P116:T116"/>
    <mergeCell ref="P32:T32"/>
    <mergeCell ref="D224:E224"/>
    <mergeCell ref="P103:T103"/>
    <mergeCell ref="P97:T97"/>
    <mergeCell ref="P572:T572"/>
    <mergeCell ref="P401:T401"/>
    <mergeCell ref="D382:E382"/>
    <mergeCell ref="P339:T339"/>
    <mergeCell ref="P268:T268"/>
    <mergeCell ref="P466:T466"/>
    <mergeCell ref="A242:Z242"/>
    <mergeCell ref="P230:T230"/>
    <mergeCell ref="P168:T168"/>
    <mergeCell ref="P130:V130"/>
    <mergeCell ref="D88:E88"/>
    <mergeCell ref="A40:O41"/>
    <mergeCell ref="P408:V408"/>
    <mergeCell ref="P520:V520"/>
    <mergeCell ref="P249:V249"/>
    <mergeCell ref="P410:T410"/>
    <mergeCell ref="A73:O74"/>
    <mergeCell ref="P74:V74"/>
    <mergeCell ref="A468:O469"/>
    <mergeCell ref="P363:T363"/>
    <mergeCell ref="A661:Z661"/>
    <mergeCell ref="P567:V567"/>
    <mergeCell ref="P396:V396"/>
    <mergeCell ref="P259:T259"/>
    <mergeCell ref="P98:V98"/>
    <mergeCell ref="D94:E94"/>
    <mergeCell ref="D69:E69"/>
    <mergeCell ref="P28:T28"/>
    <mergeCell ref="P175:V175"/>
    <mergeCell ref="A240:O241"/>
    <mergeCell ref="D498:E498"/>
    <mergeCell ref="C681:C682"/>
    <mergeCell ref="A538:O539"/>
    <mergeCell ref="P482:T482"/>
    <mergeCell ref="A475:Z475"/>
    <mergeCell ref="D590:E590"/>
    <mergeCell ref="P460:V460"/>
    <mergeCell ref="A279:Z279"/>
    <mergeCell ref="D527:E527"/>
    <mergeCell ref="P226:V226"/>
    <mergeCell ref="A396:O397"/>
    <mergeCell ref="P542:T542"/>
    <mergeCell ref="P335:V335"/>
    <mergeCell ref="P164:V164"/>
    <mergeCell ref="A343:Z343"/>
    <mergeCell ref="D145:E145"/>
    <mergeCell ref="D387:E387"/>
    <mergeCell ref="P571:T571"/>
    <mergeCell ref="P400:T400"/>
    <mergeCell ref="D514:E514"/>
    <mergeCell ref="D381:E381"/>
    <mergeCell ref="A316:Z316"/>
    <mergeCell ref="P340:V340"/>
    <mergeCell ref="P607:V607"/>
    <mergeCell ref="D117:E117"/>
    <mergeCell ref="D524:E524"/>
    <mergeCell ref="D353:E353"/>
    <mergeCell ref="D595:E595"/>
    <mergeCell ref="D651:E651"/>
    <mergeCell ref="D92:E92"/>
    <mergeCell ref="D67:E67"/>
    <mergeCell ref="D30:E30"/>
    <mergeCell ref="D5:E5"/>
    <mergeCell ref="P382:T382"/>
    <mergeCell ref="P624:T624"/>
    <mergeCell ref="D496:E496"/>
    <mergeCell ref="P453:T453"/>
    <mergeCell ref="A303:O304"/>
    <mergeCell ref="D290:E290"/>
    <mergeCell ref="D361:E361"/>
    <mergeCell ref="D588:E588"/>
    <mergeCell ref="P471:T471"/>
    <mergeCell ref="D272:E272"/>
    <mergeCell ref="D308:E308"/>
    <mergeCell ref="A610:Z610"/>
    <mergeCell ref="A169:O170"/>
    <mergeCell ref="A46:Z46"/>
    <mergeCell ref="P537:T537"/>
    <mergeCell ref="P508:T508"/>
    <mergeCell ref="D380:E380"/>
    <mergeCell ref="D209:E209"/>
    <mergeCell ref="P464:T464"/>
    <mergeCell ref="A187:O188"/>
    <mergeCell ref="D616:E616"/>
    <mergeCell ref="P565:T565"/>
    <mergeCell ref="P45:V45"/>
    <mergeCell ref="A98:O99"/>
    <mergeCell ref="D666:E666"/>
    <mergeCell ref="A228:Z228"/>
    <mergeCell ref="P266:T266"/>
    <mergeCell ref="P530:V530"/>
    <mergeCell ref="P95:T95"/>
    <mergeCell ref="P527:T527"/>
    <mergeCell ref="P502:T502"/>
    <mergeCell ref="P182:V182"/>
    <mergeCell ref="B681:B682"/>
    <mergeCell ref="H1:Q1"/>
    <mergeCell ref="A305:Z305"/>
    <mergeCell ref="D681:D682"/>
    <mergeCell ref="P274:V274"/>
    <mergeCell ref="P345:V345"/>
    <mergeCell ref="D214:E214"/>
    <mergeCell ref="D284:E284"/>
    <mergeCell ref="P193:V193"/>
    <mergeCell ref="D259:E259"/>
    <mergeCell ref="P40:V40"/>
    <mergeCell ref="D501:E501"/>
    <mergeCell ref="D495:E495"/>
    <mergeCell ref="D28:E28"/>
    <mergeCell ref="A606:O607"/>
    <mergeCell ref="D584:E584"/>
    <mergeCell ref="A174:O175"/>
    <mergeCell ref="D432:E432"/>
    <mergeCell ref="D236:E236"/>
    <mergeCell ref="A472:O473"/>
    <mergeCell ref="D559:E559"/>
    <mergeCell ref="D7:M7"/>
    <mergeCell ref="D365:E365"/>
    <mergeCell ref="P236:T236"/>
    <mergeCell ref="D79:E79"/>
    <mergeCell ref="P327:V327"/>
    <mergeCell ref="P92:T92"/>
    <mergeCell ref="P334:T334"/>
    <mergeCell ref="P394:T394"/>
    <mergeCell ref="D144:E144"/>
    <mergeCell ref="D613:E613"/>
    <mergeCell ref="P570:T570"/>
    <mergeCell ref="D502:E502"/>
    <mergeCell ref="D442:E442"/>
    <mergeCell ref="D302:E302"/>
    <mergeCell ref="P173:T173"/>
    <mergeCell ref="P29:T29"/>
    <mergeCell ref="P271:T271"/>
    <mergeCell ref="P535:V535"/>
    <mergeCell ref="P265:T265"/>
    <mergeCell ref="P94:T94"/>
    <mergeCell ref="D208:E208"/>
    <mergeCell ref="D8:M8"/>
    <mergeCell ref="P458:T458"/>
    <mergeCell ref="P563:T563"/>
    <mergeCell ref="D379:E379"/>
    <mergeCell ref="D366:E366"/>
    <mergeCell ref="P550:T550"/>
    <mergeCell ref="D300:E300"/>
    <mergeCell ref="P237:T237"/>
    <mergeCell ref="P472:V472"/>
    <mergeCell ref="P31:T31"/>
    <mergeCell ref="A462:Z462"/>
    <mergeCell ref="AF681:AF682"/>
    <mergeCell ref="D556:E556"/>
    <mergeCell ref="A407:O408"/>
    <mergeCell ref="X681:X682"/>
    <mergeCell ref="D494:E494"/>
    <mergeCell ref="D258:E258"/>
    <mergeCell ref="Z681:Z682"/>
    <mergeCell ref="D543:E543"/>
    <mergeCell ref="P252:T252"/>
    <mergeCell ref="D124:E124"/>
    <mergeCell ref="V10:W10"/>
    <mergeCell ref="P379:T379"/>
    <mergeCell ref="P621:T621"/>
    <mergeCell ref="D493:E493"/>
    <mergeCell ref="D360:E360"/>
    <mergeCell ref="P615:T615"/>
    <mergeCell ref="P366:T366"/>
    <mergeCell ref="D558:E558"/>
    <mergeCell ref="D287:E287"/>
    <mergeCell ref="P145:T145"/>
    <mergeCell ref="D66:E66"/>
    <mergeCell ref="D126:E126"/>
    <mergeCell ref="D197:E197"/>
    <mergeCell ref="P381:T381"/>
    <mergeCell ref="D253:E253"/>
    <mergeCell ref="D53:E53"/>
    <mergeCell ref="D411:E411"/>
    <mergeCell ref="D289:E289"/>
    <mergeCell ref="D482:E482"/>
    <mergeCell ref="P666:T666"/>
    <mergeCell ref="P159:V159"/>
    <mergeCell ref="P209:T209"/>
    <mergeCell ref="R1:T1"/>
    <mergeCell ref="A158:O159"/>
    <mergeCell ref="P150:T150"/>
    <mergeCell ref="D71:E71"/>
    <mergeCell ref="P586:V586"/>
    <mergeCell ref="P392:T392"/>
    <mergeCell ref="A345:O346"/>
    <mergeCell ref="P386:T386"/>
    <mergeCell ref="D307:E307"/>
    <mergeCell ref="P628:T628"/>
    <mergeCell ref="E681:E682"/>
    <mergeCell ref="A443:O444"/>
    <mergeCell ref="P221:T221"/>
    <mergeCell ref="P432:T432"/>
    <mergeCell ref="A89:O90"/>
    <mergeCell ref="P30:T30"/>
    <mergeCell ref="D638:E638"/>
    <mergeCell ref="P375:V375"/>
    <mergeCell ref="A374:O375"/>
    <mergeCell ref="A436:Z436"/>
    <mergeCell ref="P402:V402"/>
    <mergeCell ref="P290:T290"/>
    <mergeCell ref="P452:T452"/>
    <mergeCell ref="P619:V619"/>
    <mergeCell ref="P675:V675"/>
    <mergeCell ref="P37:V37"/>
    <mergeCell ref="B17:B18"/>
    <mergeCell ref="D650:E650"/>
    <mergeCell ref="P248:V248"/>
    <mergeCell ref="A431:Z431"/>
    <mergeCell ref="P506:V506"/>
    <mergeCell ref="A385:Z385"/>
    <mergeCell ref="O681:O682"/>
    <mergeCell ref="P260:V260"/>
    <mergeCell ref="P211:V211"/>
    <mergeCell ref="P89:V89"/>
    <mergeCell ref="P454:T454"/>
    <mergeCell ref="P155:T155"/>
    <mergeCell ref="D70:E70"/>
    <mergeCell ref="A350:O351"/>
    <mergeCell ref="P562:T562"/>
    <mergeCell ref="P511:V511"/>
    <mergeCell ref="D312:E312"/>
    <mergeCell ref="P220:T220"/>
    <mergeCell ref="D499:E499"/>
    <mergeCell ref="A635:O636"/>
    <mergeCell ref="D426:E426"/>
    <mergeCell ref="D238:E238"/>
    <mergeCell ref="D486:E486"/>
    <mergeCell ref="P86:T86"/>
    <mergeCell ref="P157:T157"/>
    <mergeCell ref="P213:T213"/>
    <mergeCell ref="A585:O586"/>
    <mergeCell ref="D572:E572"/>
    <mergeCell ref="D134:E134"/>
    <mergeCell ref="D78:E78"/>
    <mergeCell ref="D563:E563"/>
    <mergeCell ref="D363:E363"/>
    <mergeCell ref="P616:T616"/>
    <mergeCell ref="A193:O194"/>
    <mergeCell ref="P261:V261"/>
    <mergeCell ref="P90:V90"/>
    <mergeCell ref="P332:V332"/>
    <mergeCell ref="A331:O332"/>
    <mergeCell ref="P79:T79"/>
    <mergeCell ref="D644:E644"/>
    <mergeCell ref="P244:T244"/>
    <mergeCell ref="P437:T437"/>
    <mergeCell ref="P144:T144"/>
    <mergeCell ref="P613:T613"/>
    <mergeCell ref="P231:T231"/>
    <mergeCell ref="D423:E423"/>
    <mergeCell ref="P302:T302"/>
    <mergeCell ref="A352:Z352"/>
    <mergeCell ref="D410:E410"/>
    <mergeCell ref="P594:T594"/>
    <mergeCell ref="A441:Z441"/>
    <mergeCell ref="P516:V516"/>
    <mergeCell ref="H9:I9"/>
    <mergeCell ref="P24:V24"/>
    <mergeCell ref="P322:V322"/>
    <mergeCell ref="D281:E281"/>
    <mergeCell ref="W17:W18"/>
    <mergeCell ref="P546:V546"/>
    <mergeCell ref="D110:E110"/>
    <mergeCell ref="P234:T234"/>
    <mergeCell ref="A591:O592"/>
    <mergeCell ref="D142:E142"/>
    <mergeCell ref="P390:V390"/>
    <mergeCell ref="A120:O121"/>
    <mergeCell ref="D378:E378"/>
    <mergeCell ref="P634:T634"/>
    <mergeCell ref="D640:E640"/>
    <mergeCell ref="D615:E615"/>
    <mergeCell ref="D139:E139"/>
    <mergeCell ref="D406:E4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65 X72 X79 X110 X116 X143 X311 X418 X420 X424 X432" xr:uid="{00000000-0002-0000-0000-000011000000}">
      <formula1>IF(AK52&gt;0,OR(X52=0,AND(IF(X52-AK52&gt;=0,TRUE,FALSE),X52&gt;0,IF(X52/(H52*J52)=ROUND(X52/(H52*J52),0),TRUE,FALSE))),FALSE)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0" xr:uid="{00000000-0002-0000-0000-000012000000}">
      <formula1>IF(AK360&gt;0,OR(X360=0,AND(IF(X360-AK360&gt;=0,TRUE,FALSE),X360&gt;0,IF(X360/(H360*K360)=ROUND(X360/(H360*K360),0),TRUE,FALSE))),FALSE)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1077</v>
      </c>
      <c r="H1" s="52"/>
    </row>
    <row r="3" spans="2:8" x14ac:dyDescent="0.2">
      <c r="B3" s="47" t="s">
        <v>1078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1079</v>
      </c>
      <c r="D6" s="47" t="s">
        <v>1080</v>
      </c>
      <c r="E6" s="47"/>
    </row>
    <row r="8" spans="2:8" x14ac:dyDescent="0.2">
      <c r="B8" s="47" t="s">
        <v>19</v>
      </c>
      <c r="C8" s="47" t="s">
        <v>1079</v>
      </c>
      <c r="D8" s="47"/>
      <c r="E8" s="47"/>
    </row>
    <row r="10" spans="2:8" x14ac:dyDescent="0.2">
      <c r="B10" s="47" t="s">
        <v>1081</v>
      </c>
      <c r="C10" s="47"/>
      <c r="D10" s="47"/>
      <c r="E10" s="47"/>
    </row>
    <row r="11" spans="2:8" x14ac:dyDescent="0.2">
      <c r="B11" s="47" t="s">
        <v>1082</v>
      </c>
      <c r="C11" s="47"/>
      <c r="D11" s="47"/>
      <c r="E11" s="47"/>
    </row>
    <row r="12" spans="2:8" x14ac:dyDescent="0.2">
      <c r="B12" s="47" t="s">
        <v>1083</v>
      </c>
      <c r="C12" s="47"/>
      <c r="D12" s="47"/>
      <c r="E12" s="47"/>
    </row>
    <row r="13" spans="2:8" x14ac:dyDescent="0.2">
      <c r="B13" s="47" t="s">
        <v>1084</v>
      </c>
      <c r="C13" s="47"/>
      <c r="D13" s="47"/>
      <c r="E13" s="47"/>
    </row>
    <row r="14" spans="2:8" x14ac:dyDescent="0.2">
      <c r="B14" s="47" t="s">
        <v>1085</v>
      </c>
      <c r="C14" s="47"/>
      <c r="D14" s="47"/>
      <c r="E14" s="47"/>
    </row>
    <row r="15" spans="2:8" x14ac:dyDescent="0.2">
      <c r="B15" s="47" t="s">
        <v>1086</v>
      </c>
      <c r="C15" s="47"/>
      <c r="D15" s="47"/>
      <c r="E15" s="47"/>
    </row>
    <row r="16" spans="2:8" x14ac:dyDescent="0.2">
      <c r="B16" s="47" t="s">
        <v>1087</v>
      </c>
      <c r="C16" s="47"/>
      <c r="D16" s="47"/>
      <c r="E16" s="47"/>
    </row>
    <row r="17" spans="2:5" x14ac:dyDescent="0.2">
      <c r="B17" s="47" t="s">
        <v>1088</v>
      </c>
      <c r="C17" s="47"/>
      <c r="D17" s="47"/>
      <c r="E17" s="47"/>
    </row>
    <row r="18" spans="2:5" x14ac:dyDescent="0.2">
      <c r="B18" s="47" t="s">
        <v>1089</v>
      </c>
      <c r="C18" s="47"/>
      <c r="D18" s="47"/>
      <c r="E18" s="47"/>
    </row>
    <row r="19" spans="2:5" x14ac:dyDescent="0.2">
      <c r="B19" s="47" t="s">
        <v>1090</v>
      </c>
      <c r="C19" s="47"/>
      <c r="D19" s="47"/>
      <c r="E19" s="47"/>
    </row>
    <row r="20" spans="2:5" x14ac:dyDescent="0.2">
      <c r="B20" s="47" t="s">
        <v>1091</v>
      </c>
      <c r="C20" s="47"/>
      <c r="D20" s="47"/>
      <c r="E20" s="47"/>
    </row>
  </sheetData>
  <sheetProtection algorithmName="SHA-512" hashValue="qyB2h/JMENnnUchg5l7xbFpD63SI2pc29reU2zhVSZxDKM/BmWJ3OuLB88qMcdbigzzAYYSYjDyntpwkH9W1Fw==" saltValue="4DlVgE0gfVio3ZtD+Mco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1449</vt:i4>
      </vt:variant>
    </vt:vector>
  </HeadingPairs>
  <TitlesOfParts>
    <vt:vector size="145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2024-12-11T09:46:17Z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