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85FEA55-DD81-4321-8902-B2C6BAE2BB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21">'Бланк заказа'!$B$299:$B$299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заказа'!$B$258:$B$258</definedName>
    <definedName name="ProductId93">'Бланк заказа'!$B$259:$B$259</definedName>
    <definedName name="ProductId94">'Бланк заказа'!$B$260:$B$260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21">'Бланк заказа'!$X$299:$X$299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заказа'!$X$258:$X$258</definedName>
    <definedName name="SalesQty93">'Бланк заказа'!$X$259:$X$259</definedName>
    <definedName name="SalesQty94">'Бланк заказа'!$X$260:$X$260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21">'Бланк заказа'!$Y$299:$Y$299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заказа'!$Y$258:$Y$258</definedName>
    <definedName name="SalesRoundBox93">'Бланк заказа'!$Y$259:$Y$259</definedName>
    <definedName name="SalesRoundBox94">'Бланк заказа'!$Y$260:$Y$260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21">'Бланк заказа'!$W$299:$W$299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заказа'!$W$258:$W$258</definedName>
    <definedName name="UnitOfMeasure93">'Бланк заказа'!$W$259:$W$259</definedName>
    <definedName name="UnitOfMeasure94">'Бланк заказа'!$W$260:$W$260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2" i="1" l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Y300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Z300" i="1" s="1"/>
  <c r="Y279" i="1"/>
  <c r="Y301" i="1" s="1"/>
  <c r="Y277" i="1"/>
  <c r="X277" i="1"/>
  <c r="Z276" i="1"/>
  <c r="X276" i="1"/>
  <c r="BO275" i="1"/>
  <c r="BM275" i="1"/>
  <c r="Z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Y276" i="1" s="1"/>
  <c r="X271" i="1"/>
  <c r="Z270" i="1"/>
  <c r="X270" i="1"/>
  <c r="BO269" i="1"/>
  <c r="BM269" i="1"/>
  <c r="Z269" i="1"/>
  <c r="Y269" i="1"/>
  <c r="BO268" i="1"/>
  <c r="BM268" i="1"/>
  <c r="Z268" i="1"/>
  <c r="Y268" i="1"/>
  <c r="Y271" i="1" s="1"/>
  <c r="X266" i="1"/>
  <c r="Y265" i="1"/>
  <c r="X265" i="1"/>
  <c r="BP264" i="1"/>
  <c r="BO264" i="1"/>
  <c r="BN264" i="1"/>
  <c r="BM264" i="1"/>
  <c r="Z264" i="1"/>
  <c r="Z265" i="1" s="1"/>
  <c r="Y264" i="1"/>
  <c r="Y266" i="1" s="1"/>
  <c r="Y262" i="1"/>
  <c r="X262" i="1"/>
  <c r="Z261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50" i="1"/>
  <c r="Y249" i="1"/>
  <c r="X249" i="1"/>
  <c r="BP248" i="1"/>
  <c r="BO248" i="1"/>
  <c r="BN248" i="1"/>
  <c r="BM248" i="1"/>
  <c r="Z248" i="1"/>
  <c r="Z249" i="1" s="1"/>
  <c r="Y248" i="1"/>
  <c r="Y250" i="1" s="1"/>
  <c r="X244" i="1"/>
  <c r="Z243" i="1"/>
  <c r="X243" i="1"/>
  <c r="BO242" i="1"/>
  <c r="BM242" i="1"/>
  <c r="Z242" i="1"/>
  <c r="Y242" i="1"/>
  <c r="Y244" i="1" s="1"/>
  <c r="P242" i="1"/>
  <c r="Y239" i="1"/>
  <c r="X239" i="1"/>
  <c r="Z238" i="1"/>
  <c r="X238" i="1"/>
  <c r="BO237" i="1"/>
  <c r="BM237" i="1"/>
  <c r="Z237" i="1"/>
  <c r="Y237" i="1"/>
  <c r="P237" i="1"/>
  <c r="BP236" i="1"/>
  <c r="BO236" i="1"/>
  <c r="BN236" i="1"/>
  <c r="BM236" i="1"/>
  <c r="Z236" i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Z225" i="1" s="1"/>
  <c r="Y223" i="1"/>
  <c r="P223" i="1"/>
  <c r="X220" i="1"/>
  <c r="Z219" i="1"/>
  <c r="X219" i="1"/>
  <c r="BO218" i="1"/>
  <c r="BM218" i="1"/>
  <c r="Z218" i="1"/>
  <c r="Y218" i="1"/>
  <c r="Y220" i="1" s="1"/>
  <c r="P218" i="1"/>
  <c r="Y215" i="1"/>
  <c r="X215" i="1"/>
  <c r="Z214" i="1"/>
  <c r="X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Y210" i="1" s="1"/>
  <c r="P206" i="1"/>
  <c r="BP205" i="1"/>
  <c r="BO205" i="1"/>
  <c r="BN205" i="1"/>
  <c r="BM205" i="1"/>
  <c r="Z205" i="1"/>
  <c r="Z209" i="1" s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Y192" i="1"/>
  <c r="X192" i="1"/>
  <c r="Z191" i="1"/>
  <c r="X191" i="1"/>
  <c r="BO190" i="1"/>
  <c r="BM190" i="1"/>
  <c r="Z190" i="1"/>
  <c r="Y190" i="1"/>
  <c r="P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X185" i="1"/>
  <c r="X184" i="1"/>
  <c r="BO183" i="1"/>
  <c r="BM183" i="1"/>
  <c r="Z183" i="1"/>
  <c r="Y183" i="1"/>
  <c r="P183" i="1"/>
  <c r="BP182" i="1"/>
  <c r="BO182" i="1"/>
  <c r="BN182" i="1"/>
  <c r="BM182" i="1"/>
  <c r="Z182" i="1"/>
  <c r="Z184" i="1" s="1"/>
  <c r="Y182" i="1"/>
  <c r="P182" i="1"/>
  <c r="BO181" i="1"/>
  <c r="BM181" i="1"/>
  <c r="Z181" i="1"/>
  <c r="Y181" i="1"/>
  <c r="Y185" i="1" s="1"/>
  <c r="P181" i="1"/>
  <c r="Y177" i="1"/>
  <c r="X177" i="1"/>
  <c r="Z176" i="1"/>
  <c r="X176" i="1"/>
  <c r="BO175" i="1"/>
  <c r="BM175" i="1"/>
  <c r="Z175" i="1"/>
  <c r="Y175" i="1"/>
  <c r="P175" i="1"/>
  <c r="BP174" i="1"/>
  <c r="BO174" i="1"/>
  <c r="BN174" i="1"/>
  <c r="BM174" i="1"/>
  <c r="Z174" i="1"/>
  <c r="Y174" i="1"/>
  <c r="Y176" i="1" s="1"/>
  <c r="X172" i="1"/>
  <c r="X171" i="1"/>
  <c r="BO170" i="1"/>
  <c r="BM170" i="1"/>
  <c r="Z170" i="1"/>
  <c r="Y170" i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2" i="1" s="1"/>
  <c r="P168" i="1"/>
  <c r="Y164" i="1"/>
  <c r="X164" i="1"/>
  <c r="Z163" i="1"/>
  <c r="X163" i="1"/>
  <c r="BO162" i="1"/>
  <c r="BM162" i="1"/>
  <c r="Z162" i="1"/>
  <c r="Y162" i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Y156" i="1"/>
  <c r="P156" i="1"/>
  <c r="BO155" i="1"/>
  <c r="BM155" i="1"/>
  <c r="Z155" i="1"/>
  <c r="Y155" i="1"/>
  <c r="BP155" i="1" s="1"/>
  <c r="BO154" i="1"/>
  <c r="BM154" i="1"/>
  <c r="Z154" i="1"/>
  <c r="Y154" i="1"/>
  <c r="Y159" i="1" s="1"/>
  <c r="X151" i="1"/>
  <c r="Y150" i="1"/>
  <c r="X150" i="1"/>
  <c r="BP149" i="1"/>
  <c r="BO149" i="1"/>
  <c r="BN149" i="1"/>
  <c r="BM149" i="1"/>
  <c r="Z149" i="1"/>
  <c r="Z150" i="1" s="1"/>
  <c r="Y149" i="1"/>
  <c r="Y151" i="1" s="1"/>
  <c r="X145" i="1"/>
  <c r="Z144" i="1"/>
  <c r="X144" i="1"/>
  <c r="BO143" i="1"/>
  <c r="BM143" i="1"/>
  <c r="Z143" i="1"/>
  <c r="Y143" i="1"/>
  <c r="Y145" i="1" s="1"/>
  <c r="P143" i="1"/>
  <c r="X140" i="1"/>
  <c r="X139" i="1"/>
  <c r="BO138" i="1"/>
  <c r="BM138" i="1"/>
  <c r="Z138" i="1"/>
  <c r="Y138" i="1"/>
  <c r="Y140" i="1" s="1"/>
  <c r="P138" i="1"/>
  <c r="BP137" i="1"/>
  <c r="BO137" i="1"/>
  <c r="BN137" i="1"/>
  <c r="BM137" i="1"/>
  <c r="Z137" i="1"/>
  <c r="Z139" i="1" s="1"/>
  <c r="Y137" i="1"/>
  <c r="Y139" i="1" s="1"/>
  <c r="P137" i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Z128" i="1"/>
  <c r="X128" i="1"/>
  <c r="BO127" i="1"/>
  <c r="BM127" i="1"/>
  <c r="Z127" i="1"/>
  <c r="Y127" i="1"/>
  <c r="Y129" i="1" s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Z123" i="1" s="1"/>
  <c r="Y121" i="1"/>
  <c r="Y123" i="1" s="1"/>
  <c r="P121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P115" i="1"/>
  <c r="BO114" i="1"/>
  <c r="BM114" i="1"/>
  <c r="Z114" i="1"/>
  <c r="Y114" i="1"/>
  <c r="Y118" i="1" s="1"/>
  <c r="P114" i="1"/>
  <c r="X111" i="1"/>
  <c r="X110" i="1"/>
  <c r="BO109" i="1"/>
  <c r="BM109" i="1"/>
  <c r="Z109" i="1"/>
  <c r="Y109" i="1"/>
  <c r="Y111" i="1" s="1"/>
  <c r="P109" i="1"/>
  <c r="BP108" i="1"/>
  <c r="BO108" i="1"/>
  <c r="BN108" i="1"/>
  <c r="BM108" i="1"/>
  <c r="Z108" i="1"/>
  <c r="Z110" i="1" s="1"/>
  <c r="Y108" i="1"/>
  <c r="Y110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Y104" i="1" s="1"/>
  <c r="P98" i="1"/>
  <c r="BP97" i="1"/>
  <c r="BO97" i="1"/>
  <c r="BN97" i="1"/>
  <c r="BM97" i="1"/>
  <c r="Z97" i="1"/>
  <c r="Z104" i="1" s="1"/>
  <c r="Y97" i="1"/>
  <c r="Y105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Y86" i="1" s="1"/>
  <c r="P81" i="1"/>
  <c r="BP80" i="1"/>
  <c r="BO80" i="1"/>
  <c r="BN80" i="1"/>
  <c r="BM80" i="1"/>
  <c r="Z80" i="1"/>
  <c r="Z86" i="1" s="1"/>
  <c r="Y80" i="1"/>
  <c r="Y87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59" i="1" s="1"/>
  <c r="P47" i="1"/>
  <c r="X44" i="1"/>
  <c r="Z43" i="1"/>
  <c r="X43" i="1"/>
  <c r="BO42" i="1"/>
  <c r="BM42" i="1"/>
  <c r="Z42" i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Y38" i="1" s="1"/>
  <c r="P36" i="1"/>
  <c r="X33" i="1"/>
  <c r="X302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306" i="1" s="1"/>
  <c r="BO22" i="1"/>
  <c r="X304" i="1" s="1"/>
  <c r="BM22" i="1"/>
  <c r="X303" i="1" s="1"/>
  <c r="Z22" i="1"/>
  <c r="Y22" i="1"/>
  <c r="Y24" i="1" s="1"/>
  <c r="P22" i="1"/>
  <c r="H10" i="1"/>
  <c r="A9" i="1"/>
  <c r="A10" i="1" s="1"/>
  <c r="D7" i="1"/>
  <c r="Q6" i="1"/>
  <c r="P2" i="1"/>
  <c r="X305" i="1" l="1"/>
  <c r="F9" i="1"/>
  <c r="J9" i="1"/>
  <c r="F10" i="1"/>
  <c r="BN22" i="1"/>
  <c r="BP22" i="1"/>
  <c r="Y23" i="1"/>
  <c r="BN28" i="1"/>
  <c r="BP28" i="1"/>
  <c r="BN30" i="1"/>
  <c r="Y33" i="1"/>
  <c r="Y302" i="1" s="1"/>
  <c r="BN37" i="1"/>
  <c r="BP37" i="1"/>
  <c r="BN42" i="1"/>
  <c r="BP42" i="1"/>
  <c r="Y43" i="1"/>
  <c r="BN47" i="1"/>
  <c r="BP47" i="1"/>
  <c r="BN49" i="1"/>
  <c r="BN51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P81" i="1"/>
  <c r="BN82" i="1"/>
  <c r="BN84" i="1"/>
  <c r="BN91" i="1"/>
  <c r="BP91" i="1"/>
  <c r="BN98" i="1"/>
  <c r="BP98" i="1"/>
  <c r="BN100" i="1"/>
  <c r="BN102" i="1"/>
  <c r="BN109" i="1"/>
  <c r="BP109" i="1"/>
  <c r="BN114" i="1"/>
  <c r="BP114" i="1"/>
  <c r="BN116" i="1"/>
  <c r="Y117" i="1"/>
  <c r="BN121" i="1"/>
  <c r="BP121" i="1"/>
  <c r="Y124" i="1"/>
  <c r="BN127" i="1"/>
  <c r="BP127" i="1"/>
  <c r="Y128" i="1"/>
  <c r="BN138" i="1"/>
  <c r="BP138" i="1"/>
  <c r="BN143" i="1"/>
  <c r="BP143" i="1"/>
  <c r="Y144" i="1"/>
  <c r="Z158" i="1"/>
  <c r="Z307" i="1" s="1"/>
  <c r="BN154" i="1"/>
  <c r="BP154" i="1"/>
  <c r="BN155" i="1"/>
  <c r="BP156" i="1"/>
  <c r="BN156" i="1"/>
  <c r="Y158" i="1"/>
  <c r="BP162" i="1"/>
  <c r="BN162" i="1"/>
  <c r="BP175" i="1"/>
  <c r="BN175" i="1"/>
  <c r="Y191" i="1"/>
  <c r="BP188" i="1"/>
  <c r="BN188" i="1"/>
  <c r="BP190" i="1"/>
  <c r="BN190" i="1"/>
  <c r="Z201" i="1"/>
  <c r="Y209" i="1"/>
  <c r="Y214" i="1"/>
  <c r="BP213" i="1"/>
  <c r="BN213" i="1"/>
  <c r="Y226" i="1"/>
  <c r="BP223" i="1"/>
  <c r="BN223" i="1"/>
  <c r="Y225" i="1"/>
  <c r="BP237" i="1"/>
  <c r="BN237" i="1"/>
  <c r="Y261" i="1"/>
  <c r="BP258" i="1"/>
  <c r="BN258" i="1"/>
  <c r="BP259" i="1"/>
  <c r="BN259" i="1"/>
  <c r="BP260" i="1"/>
  <c r="BN260" i="1"/>
  <c r="BP275" i="1"/>
  <c r="BN275" i="1"/>
  <c r="H9" i="1"/>
  <c r="Y171" i="1"/>
  <c r="BP168" i="1"/>
  <c r="BN168" i="1"/>
  <c r="BP170" i="1"/>
  <c r="BN170" i="1"/>
  <c r="Y184" i="1"/>
  <c r="BP181" i="1"/>
  <c r="BN181" i="1"/>
  <c r="BP183" i="1"/>
  <c r="BN183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Y219" i="1"/>
  <c r="BP218" i="1"/>
  <c r="BN218" i="1"/>
  <c r="Y243" i="1"/>
  <c r="BP242" i="1"/>
  <c r="BN242" i="1"/>
  <c r="Y270" i="1"/>
  <c r="BP268" i="1"/>
  <c r="BN268" i="1"/>
  <c r="BP269" i="1"/>
  <c r="BN269" i="1"/>
  <c r="Y306" i="1" l="1"/>
  <c r="Y303" i="1"/>
  <c r="Y305" i="1" s="1"/>
  <c r="A315" i="1"/>
  <c r="Y304" i="1"/>
  <c r="C315" i="1" l="1"/>
  <c r="B315" i="1"/>
</calcChain>
</file>

<file path=xl/sharedStrings.xml><?xml version="1.0" encoding="utf-8"?>
<sst xmlns="http://schemas.openxmlformats.org/spreadsheetml/2006/main" count="1512" uniqueCount="505">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</sst>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topLeftCell="A298" zoomScaleNormal="100" zoomScaleSheetLayoutView="100" workbookViewId="0">
      <selection activeCell="AA316" sqref="AA316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76" t="s">
        <v>0</v>
      </c>
      <c r="E1" s="345"/>
      <c r="F1" s="345"/>
      <c r="G1" s="12" t="s">
        <v>1</v>
      </c>
      <c r="H1" s="376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2"/>
      <c r="Q3" s="332"/>
      <c r="R3" s="332"/>
      <c r="S3" s="332"/>
      <c r="T3" s="332"/>
      <c r="U3" s="332"/>
      <c r="V3" s="332"/>
      <c r="W3" s="332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412" t="s">
        <v>8</v>
      </c>
      <c r="B5" s="413"/>
      <c r="C5" s="414"/>
      <c r="D5" s="378"/>
      <c r="E5" s="379"/>
      <c r="F5" s="511" t="s">
        <v>9</v>
      </c>
      <c r="G5" s="414"/>
      <c r="H5" s="378"/>
      <c r="I5" s="480"/>
      <c r="J5" s="480"/>
      <c r="K5" s="480"/>
      <c r="L5" s="480"/>
      <c r="M5" s="379"/>
      <c r="N5" s="61"/>
      <c r="P5" s="24" t="s">
        <v>10</v>
      </c>
      <c r="Q5" s="519">
        <v>45639</v>
      </c>
      <c r="R5" s="410"/>
      <c r="T5" s="440" t="s">
        <v>11</v>
      </c>
      <c r="U5" s="350"/>
      <c r="V5" s="441" t="s">
        <v>12</v>
      </c>
      <c r="W5" s="410"/>
      <c r="AB5" s="51"/>
      <c r="AC5" s="51"/>
      <c r="AD5" s="51"/>
      <c r="AE5" s="51"/>
    </row>
    <row r="6" spans="1:32" s="316" customFormat="1" ht="24" customHeight="1" x14ac:dyDescent="0.2">
      <c r="A6" s="412" t="s">
        <v>13</v>
      </c>
      <c r="B6" s="413"/>
      <c r="C6" s="414"/>
      <c r="D6" s="482" t="s">
        <v>14</v>
      </c>
      <c r="E6" s="483"/>
      <c r="F6" s="483"/>
      <c r="G6" s="483"/>
      <c r="H6" s="483"/>
      <c r="I6" s="483"/>
      <c r="J6" s="483"/>
      <c r="K6" s="483"/>
      <c r="L6" s="483"/>
      <c r="M6" s="410"/>
      <c r="N6" s="62"/>
      <c r="P6" s="24" t="s">
        <v>15</v>
      </c>
      <c r="Q6" s="525" t="str">
        <f>IF(Q5=0," ",CHOOSE(WEEKDAY(Q5,2),"Понедельник","Вторник","Среда","Четверг","Пятница","Суббота","Воскресенье"))</f>
        <v>Пятница</v>
      </c>
      <c r="R6" s="327"/>
      <c r="T6" s="443" t="s">
        <v>16</v>
      </c>
      <c r="U6" s="350"/>
      <c r="V6" s="468" t="s">
        <v>17</v>
      </c>
      <c r="W6" s="359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62" t="str">
        <f>IFERROR(VLOOKUP(DeliveryAddress,Table,3,0),1)</f>
        <v>1</v>
      </c>
      <c r="E7" s="363"/>
      <c r="F7" s="363"/>
      <c r="G7" s="363"/>
      <c r="H7" s="363"/>
      <c r="I7" s="363"/>
      <c r="J7" s="363"/>
      <c r="K7" s="363"/>
      <c r="L7" s="363"/>
      <c r="M7" s="364"/>
      <c r="N7" s="63"/>
      <c r="P7" s="24"/>
      <c r="Q7" s="42"/>
      <c r="R7" s="42"/>
      <c r="T7" s="332"/>
      <c r="U7" s="350"/>
      <c r="V7" s="469"/>
      <c r="W7" s="470"/>
      <c r="AB7" s="51"/>
      <c r="AC7" s="51"/>
      <c r="AD7" s="51"/>
      <c r="AE7" s="51"/>
    </row>
    <row r="8" spans="1:32" s="316" customFormat="1" ht="25.5" customHeight="1" x14ac:dyDescent="0.2">
      <c r="A8" s="536" t="s">
        <v>18</v>
      </c>
      <c r="B8" s="329"/>
      <c r="C8" s="330"/>
      <c r="D8" s="371" t="s">
        <v>19</v>
      </c>
      <c r="E8" s="372"/>
      <c r="F8" s="372"/>
      <c r="G8" s="372"/>
      <c r="H8" s="372"/>
      <c r="I8" s="372"/>
      <c r="J8" s="372"/>
      <c r="K8" s="372"/>
      <c r="L8" s="372"/>
      <c r="M8" s="373"/>
      <c r="N8" s="64"/>
      <c r="P8" s="24" t="s">
        <v>20</v>
      </c>
      <c r="Q8" s="418">
        <v>0.375</v>
      </c>
      <c r="R8" s="364"/>
      <c r="T8" s="332"/>
      <c r="U8" s="350"/>
      <c r="V8" s="469"/>
      <c r="W8" s="470"/>
      <c r="AB8" s="51"/>
      <c r="AC8" s="51"/>
      <c r="AD8" s="51"/>
      <c r="AE8" s="51"/>
    </row>
    <row r="9" spans="1:32" s="316" customFormat="1" ht="39.950000000000003" customHeight="1" x14ac:dyDescent="0.2">
      <c r="A9" s="4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23"/>
      <c r="E9" s="336"/>
      <c r="F9" s="4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L9" s="336"/>
      <c r="M9" s="336"/>
      <c r="N9" s="314"/>
      <c r="P9" s="26" t="s">
        <v>21</v>
      </c>
      <c r="Q9" s="407"/>
      <c r="R9" s="408"/>
      <c r="T9" s="332"/>
      <c r="U9" s="350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23"/>
      <c r="E10" s="336"/>
      <c r="F10" s="4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465" t="str">
        <f>IFERROR(VLOOKUP($D$10,Proxy,2,FALSE),"")</f>
        <v/>
      </c>
      <c r="I10" s="332"/>
      <c r="J10" s="332"/>
      <c r="K10" s="332"/>
      <c r="L10" s="332"/>
      <c r="M10" s="332"/>
      <c r="N10" s="315"/>
      <c r="P10" s="26" t="s">
        <v>22</v>
      </c>
      <c r="Q10" s="444"/>
      <c r="R10" s="445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9"/>
      <c r="R11" s="410"/>
      <c r="U11" s="24" t="s">
        <v>27</v>
      </c>
      <c r="V11" s="491" t="s">
        <v>28</v>
      </c>
      <c r="W11" s="408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37" t="s">
        <v>29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4"/>
      <c r="N12" s="65"/>
      <c r="P12" s="24" t="s">
        <v>30</v>
      </c>
      <c r="Q12" s="418"/>
      <c r="R12" s="364"/>
      <c r="S12" s="23"/>
      <c r="U12" s="24"/>
      <c r="V12" s="345"/>
      <c r="W12" s="332"/>
      <c r="AB12" s="51"/>
      <c r="AC12" s="51"/>
      <c r="AD12" s="51"/>
      <c r="AE12" s="51"/>
    </row>
    <row r="13" spans="1:32" s="316" customFormat="1" ht="23.25" customHeight="1" x14ac:dyDescent="0.2">
      <c r="A13" s="437" t="s">
        <v>31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4"/>
      <c r="N13" s="65"/>
      <c r="O13" s="26"/>
      <c r="P13" s="26" t="s">
        <v>32</v>
      </c>
      <c r="Q13" s="491"/>
      <c r="R13" s="4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37" t="s">
        <v>33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4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50" t="s">
        <v>34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3"/>
      <c r="M15" s="414"/>
      <c r="N15" s="66"/>
      <c r="P15" s="432" t="s">
        <v>35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21" t="s">
        <v>38</v>
      </c>
      <c r="D17" s="352" t="s">
        <v>39</v>
      </c>
      <c r="E17" s="394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93"/>
      <c r="R17" s="393"/>
      <c r="S17" s="393"/>
      <c r="T17" s="394"/>
      <c r="U17" s="533" t="s">
        <v>51</v>
      </c>
      <c r="V17" s="414"/>
      <c r="W17" s="352" t="s">
        <v>52</v>
      </c>
      <c r="X17" s="352" t="s">
        <v>53</v>
      </c>
      <c r="Y17" s="534" t="s">
        <v>54</v>
      </c>
      <c r="Z17" s="478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6"/>
      <c r="AF17" s="507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5"/>
      <c r="E18" s="397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5"/>
      <c r="Q18" s="396"/>
      <c r="R18" s="396"/>
      <c r="S18" s="396"/>
      <c r="T18" s="397"/>
      <c r="U18" s="70" t="s">
        <v>61</v>
      </c>
      <c r="V18" s="70" t="s">
        <v>62</v>
      </c>
      <c r="W18" s="353"/>
      <c r="X18" s="353"/>
      <c r="Y18" s="535"/>
      <c r="Z18" s="479"/>
      <c r="AA18" s="464"/>
      <c r="AB18" s="464"/>
      <c r="AC18" s="464"/>
      <c r="AD18" s="508"/>
      <c r="AE18" s="509"/>
      <c r="AF18" s="510"/>
      <c r="AG18" s="69"/>
      <c r="BD18" s="68"/>
    </row>
    <row r="19" spans="1:68" ht="27.75" customHeight="1" x14ac:dyDescent="0.2">
      <c r="A19" s="390" t="s">
        <v>63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31" t="s">
        <v>63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17"/>
      <c r="AB20" s="317"/>
      <c r="AC20" s="317"/>
    </row>
    <row r="21" spans="1:68" ht="14.25" customHeight="1" x14ac:dyDescent="0.25">
      <c r="A21" s="354" t="s">
        <v>64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18"/>
      <c r="AB21" s="318"/>
      <c r="AC21" s="31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6">
        <v>4607111035752</v>
      </c>
      <c r="E22" s="327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70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0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41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41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customHeight="1" x14ac:dyDescent="0.2">
      <c r="A25" s="390" t="s">
        <v>75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31" t="s">
        <v>76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17"/>
      <c r="AB26" s="317"/>
      <c r="AC26" s="317"/>
    </row>
    <row r="27" spans="1:68" ht="14.25" customHeight="1" x14ac:dyDescent="0.25">
      <c r="A27" s="354" t="s">
        <v>77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18"/>
      <c r="AB27" s="318"/>
      <c r="AC27" s="31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6">
        <v>4607111036605</v>
      </c>
      <c r="E28" s="327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70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26">
        <v>4607111036520</v>
      </c>
      <c r="E29" s="327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8"/>
      <c r="R29" s="338"/>
      <c r="S29" s="338"/>
      <c r="T29" s="339"/>
      <c r="U29" s="34"/>
      <c r="V29" s="34"/>
      <c r="W29" s="35" t="s">
        <v>70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6">
        <v>4607111036537</v>
      </c>
      <c r="E30" s="327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8"/>
      <c r="R30" s="338"/>
      <c r="S30" s="338"/>
      <c r="T30" s="339"/>
      <c r="U30" s="34"/>
      <c r="V30" s="34"/>
      <c r="W30" s="35" t="s">
        <v>70</v>
      </c>
      <c r="X30" s="322">
        <v>70</v>
      </c>
      <c r="Y30" s="323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26">
        <v>4607111036599</v>
      </c>
      <c r="E31" s="327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70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0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41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4">
        <f>IFERROR(SUM(X28:X31),"0")</f>
        <v>70</v>
      </c>
      <c r="Y32" s="324">
        <f>IFERROR(SUM(Y28:Y31),"0")</f>
        <v>70</v>
      </c>
      <c r="Z32" s="324">
        <f>IFERROR(IF(Z28="",0,Z28),"0")+IFERROR(IF(Z29="",0,Z29),"0")+IFERROR(IF(Z30="",0,Z30),"0")+IFERROR(IF(Z31="",0,Z31),"0")</f>
        <v>0.65869999999999995</v>
      </c>
      <c r="AA32" s="325"/>
      <c r="AB32" s="325"/>
      <c r="AC32" s="325"/>
    </row>
    <row r="33" spans="1:68" x14ac:dyDescent="0.2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41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4">
        <f>IFERROR(SUMPRODUCT(X28:X31*H28:H31),"0")</f>
        <v>105</v>
      </c>
      <c r="Y33" s="324">
        <f>IFERROR(SUMPRODUCT(Y28:Y31*H28:H31),"0")</f>
        <v>105</v>
      </c>
      <c r="Z33" s="37"/>
      <c r="AA33" s="325"/>
      <c r="AB33" s="325"/>
      <c r="AC33" s="325"/>
    </row>
    <row r="34" spans="1:68" ht="16.5" customHeight="1" x14ac:dyDescent="0.25">
      <c r="A34" s="331" t="s">
        <v>91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17"/>
      <c r="AB34" s="317"/>
      <c r="AC34" s="317"/>
    </row>
    <row r="35" spans="1:68" ht="14.25" customHeight="1" x14ac:dyDescent="0.25">
      <c r="A35" s="354" t="s">
        <v>64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18"/>
      <c r="AB35" s="318"/>
      <c r="AC35" s="318"/>
    </row>
    <row r="36" spans="1:68" ht="27" customHeight="1" x14ac:dyDescent="0.25">
      <c r="A36" s="54" t="s">
        <v>92</v>
      </c>
      <c r="B36" s="54" t="s">
        <v>93</v>
      </c>
      <c r="C36" s="31">
        <v>4301070884</v>
      </c>
      <c r="D36" s="326">
        <v>4607111036315</v>
      </c>
      <c r="E36" s="327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70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4301070864</v>
      </c>
      <c r="D37" s="326">
        <v>4607111036292</v>
      </c>
      <c r="E37" s="327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67</v>
      </c>
      <c r="L37" s="32" t="s">
        <v>97</v>
      </c>
      <c r="M37" s="33" t="s">
        <v>69</v>
      </c>
      <c r="N37" s="33"/>
      <c r="O37" s="32">
        <v>180</v>
      </c>
      <c r="P37" s="4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8"/>
      <c r="R37" s="338"/>
      <c r="S37" s="338"/>
      <c r="T37" s="339"/>
      <c r="U37" s="34"/>
      <c r="V37" s="34"/>
      <c r="W37" s="35" t="s">
        <v>70</v>
      </c>
      <c r="X37" s="322">
        <v>24</v>
      </c>
      <c r="Y37" s="323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99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40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41"/>
      <c r="P38" s="328" t="s">
        <v>73</v>
      </c>
      <c r="Q38" s="329"/>
      <c r="R38" s="329"/>
      <c r="S38" s="329"/>
      <c r="T38" s="329"/>
      <c r="U38" s="329"/>
      <c r="V38" s="330"/>
      <c r="W38" s="37" t="s">
        <v>70</v>
      </c>
      <c r="X38" s="324">
        <f>IFERROR(SUM(X36:X37),"0")</f>
        <v>24</v>
      </c>
      <c r="Y38" s="324">
        <f>IFERROR(SUM(Y36:Y37),"0")</f>
        <v>24</v>
      </c>
      <c r="Z38" s="324">
        <f>IFERROR(IF(Z36="",0,Z36),"0")+IFERROR(IF(Z37="",0,Z37),"0")</f>
        <v>0.372</v>
      </c>
      <c r="AA38" s="325"/>
      <c r="AB38" s="325"/>
      <c r="AC38" s="325"/>
    </row>
    <row r="39" spans="1:68" x14ac:dyDescent="0.2">
      <c r="A39" s="332"/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41"/>
      <c r="P39" s="328" t="s">
        <v>73</v>
      </c>
      <c r="Q39" s="329"/>
      <c r="R39" s="329"/>
      <c r="S39" s="329"/>
      <c r="T39" s="329"/>
      <c r="U39" s="329"/>
      <c r="V39" s="330"/>
      <c r="W39" s="37" t="s">
        <v>74</v>
      </c>
      <c r="X39" s="324">
        <f>IFERROR(SUMPRODUCT(X36:X37*H36:H37),"0")</f>
        <v>144</v>
      </c>
      <c r="Y39" s="324">
        <f>IFERROR(SUMPRODUCT(Y36:Y37*H36:H37),"0")</f>
        <v>144</v>
      </c>
      <c r="Z39" s="37"/>
      <c r="AA39" s="325"/>
      <c r="AB39" s="325"/>
      <c r="AC39" s="325"/>
    </row>
    <row r="40" spans="1:68" ht="16.5" customHeight="1" x14ac:dyDescent="0.25">
      <c r="A40" s="331" t="s">
        <v>100</v>
      </c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17"/>
      <c r="AB40" s="317"/>
      <c r="AC40" s="317"/>
    </row>
    <row r="41" spans="1:68" ht="14.25" customHeight="1" x14ac:dyDescent="0.25">
      <c r="A41" s="354" t="s">
        <v>101</v>
      </c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18"/>
      <c r="AB41" s="318"/>
      <c r="AC41" s="318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6">
        <v>4607111037053</v>
      </c>
      <c r="E42" s="327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104</v>
      </c>
      <c r="L42" s="32" t="s">
        <v>97</v>
      </c>
      <c r="M42" s="33" t="s">
        <v>69</v>
      </c>
      <c r="N42" s="33"/>
      <c r="O42" s="32">
        <v>365</v>
      </c>
      <c r="P42" s="38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8"/>
      <c r="R42" s="338"/>
      <c r="S42" s="338"/>
      <c r="T42" s="339"/>
      <c r="U42" s="34"/>
      <c r="V42" s="34"/>
      <c r="W42" s="35" t="s">
        <v>70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99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40"/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41"/>
      <c r="P43" s="328" t="s">
        <v>73</v>
      </c>
      <c r="Q43" s="329"/>
      <c r="R43" s="329"/>
      <c r="S43" s="329"/>
      <c r="T43" s="329"/>
      <c r="U43" s="329"/>
      <c r="V43" s="330"/>
      <c r="W43" s="37" t="s">
        <v>70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x14ac:dyDescent="0.2">
      <c r="A44" s="332"/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41"/>
      <c r="P44" s="328" t="s">
        <v>73</v>
      </c>
      <c r="Q44" s="329"/>
      <c r="R44" s="329"/>
      <c r="S44" s="329"/>
      <c r="T44" s="329"/>
      <c r="U44" s="329"/>
      <c r="V44" s="330"/>
      <c r="W44" s="37" t="s">
        <v>74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customHeight="1" x14ac:dyDescent="0.25">
      <c r="A45" s="331" t="s">
        <v>106</v>
      </c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17"/>
      <c r="AB45" s="317"/>
      <c r="AC45" s="317"/>
    </row>
    <row r="46" spans="1:68" ht="14.25" customHeight="1" x14ac:dyDescent="0.25">
      <c r="A46" s="354" t="s">
        <v>64</v>
      </c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18"/>
      <c r="AB46" s="318"/>
      <c r="AC46" s="318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6">
        <v>4607111037190</v>
      </c>
      <c r="E47" s="327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67</v>
      </c>
      <c r="L47" s="32" t="s">
        <v>97</v>
      </c>
      <c r="M47" s="33" t="s">
        <v>69</v>
      </c>
      <c r="N47" s="33"/>
      <c r="O47" s="32">
        <v>180</v>
      </c>
      <c r="P47" s="38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8"/>
      <c r="R47" s="338"/>
      <c r="S47" s="338"/>
      <c r="T47" s="339"/>
      <c r="U47" s="34"/>
      <c r="V47" s="34"/>
      <c r="W47" s="35" t="s">
        <v>70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99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6">
        <v>4607111038999</v>
      </c>
      <c r="E48" s="327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8"/>
      <c r="R48" s="338"/>
      <c r="S48" s="338"/>
      <c r="T48" s="339"/>
      <c r="U48" s="34"/>
      <c r="V48" s="34"/>
      <c r="W48" s="35" t="s">
        <v>70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6">
        <v>4607111037183</v>
      </c>
      <c r="E49" s="327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67</v>
      </c>
      <c r="L49" s="32" t="s">
        <v>87</v>
      </c>
      <c r="M49" s="33" t="s">
        <v>69</v>
      </c>
      <c r="N49" s="33"/>
      <c r="O49" s="32">
        <v>180</v>
      </c>
      <c r="P49" s="4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8"/>
      <c r="R49" s="338"/>
      <c r="S49" s="338"/>
      <c r="T49" s="339"/>
      <c r="U49" s="34"/>
      <c r="V49" s="34"/>
      <c r="W49" s="35" t="s">
        <v>70</v>
      </c>
      <c r="X49" s="322">
        <v>0</v>
      </c>
      <c r="Y49" s="323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88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6">
        <v>4607111039385</v>
      </c>
      <c r="E50" s="327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8"/>
      <c r="R50" s="338"/>
      <c r="S50" s="338"/>
      <c r="T50" s="339"/>
      <c r="U50" s="34"/>
      <c r="V50" s="34"/>
      <c r="W50" s="35" t="s">
        <v>70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6">
        <v>4607111037091</v>
      </c>
      <c r="E51" s="327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67</v>
      </c>
      <c r="L51" s="32" t="s">
        <v>97</v>
      </c>
      <c r="M51" s="33" t="s">
        <v>69</v>
      </c>
      <c r="N51" s="33"/>
      <c r="O51" s="32">
        <v>180</v>
      </c>
      <c r="P51" s="4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8"/>
      <c r="R51" s="338"/>
      <c r="S51" s="338"/>
      <c r="T51" s="339"/>
      <c r="U51" s="34"/>
      <c r="V51" s="34"/>
      <c r="W51" s="35" t="s">
        <v>70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99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6">
        <v>4607111039392</v>
      </c>
      <c r="E52" s="327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0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8"/>
      <c r="R52" s="338"/>
      <c r="S52" s="338"/>
      <c r="T52" s="339"/>
      <c r="U52" s="34"/>
      <c r="V52" s="34"/>
      <c r="W52" s="35" t="s">
        <v>70</v>
      </c>
      <c r="X52" s="322">
        <v>12</v>
      </c>
      <c r="Y52" s="323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6">
        <v>4607111036902</v>
      </c>
      <c r="E53" s="327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67</v>
      </c>
      <c r="L53" s="32" t="s">
        <v>97</v>
      </c>
      <c r="M53" s="33" t="s">
        <v>69</v>
      </c>
      <c r="N53" s="33"/>
      <c r="O53" s="32">
        <v>180</v>
      </c>
      <c r="P53" s="4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8"/>
      <c r="R53" s="338"/>
      <c r="S53" s="338"/>
      <c r="T53" s="339"/>
      <c r="U53" s="34"/>
      <c r="V53" s="34"/>
      <c r="W53" s="35" t="s">
        <v>70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99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6">
        <v>4607111038982</v>
      </c>
      <c r="E54" s="327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8"/>
      <c r="R54" s="338"/>
      <c r="S54" s="338"/>
      <c r="T54" s="339"/>
      <c r="U54" s="34"/>
      <c r="V54" s="34"/>
      <c r="W54" s="35" t="s">
        <v>70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6">
        <v>4607111036858</v>
      </c>
      <c r="E55" s="327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67</v>
      </c>
      <c r="L55" s="32" t="s">
        <v>97</v>
      </c>
      <c r="M55" s="33" t="s">
        <v>69</v>
      </c>
      <c r="N55" s="33"/>
      <c r="O55" s="32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8"/>
      <c r="R55" s="338"/>
      <c r="S55" s="338"/>
      <c r="T55" s="339"/>
      <c r="U55" s="34"/>
      <c r="V55" s="34"/>
      <c r="W55" s="35" t="s">
        <v>70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99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6">
        <v>4607111039354</v>
      </c>
      <c r="E56" s="327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8"/>
      <c r="R56" s="338"/>
      <c r="S56" s="338"/>
      <c r="T56" s="339"/>
      <c r="U56" s="34"/>
      <c r="V56" s="34"/>
      <c r="W56" s="35" t="s">
        <v>70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6">
        <v>4607111036889</v>
      </c>
      <c r="E57" s="327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67</v>
      </c>
      <c r="L57" s="32" t="s">
        <v>87</v>
      </c>
      <c r="M57" s="33" t="s">
        <v>69</v>
      </c>
      <c r="N57" s="33"/>
      <c r="O57" s="32">
        <v>180</v>
      </c>
      <c r="P57" s="51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8"/>
      <c r="R57" s="338"/>
      <c r="S57" s="338"/>
      <c r="T57" s="339"/>
      <c r="U57" s="34"/>
      <c r="V57" s="34"/>
      <c r="W57" s="35" t="s">
        <v>70</v>
      </c>
      <c r="X57" s="322">
        <v>0</v>
      </c>
      <c r="Y57" s="323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88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6">
        <v>4607111039330</v>
      </c>
      <c r="E58" s="327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8"/>
      <c r="R58" s="338"/>
      <c r="S58" s="338"/>
      <c r="T58" s="339"/>
      <c r="U58" s="34"/>
      <c r="V58" s="34"/>
      <c r="W58" s="35" t="s">
        <v>70</v>
      </c>
      <c r="X58" s="322">
        <v>24</v>
      </c>
      <c r="Y58" s="323">
        <f t="shared" si="0"/>
        <v>24</v>
      </c>
      <c r="Z58" s="36">
        <f t="shared" si="1"/>
        <v>0.372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175.2</v>
      </c>
      <c r="BN58" s="67">
        <f t="shared" si="3"/>
        <v>175.2</v>
      </c>
      <c r="BO58" s="67">
        <f t="shared" si="4"/>
        <v>0.2857142857142857</v>
      </c>
      <c r="BP58" s="67">
        <f t="shared" si="5"/>
        <v>0.2857142857142857</v>
      </c>
    </row>
    <row r="59" spans="1:68" x14ac:dyDescent="0.2">
      <c r="A59" s="340"/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41"/>
      <c r="P59" s="328" t="s">
        <v>73</v>
      </c>
      <c r="Q59" s="329"/>
      <c r="R59" s="329"/>
      <c r="S59" s="329"/>
      <c r="T59" s="329"/>
      <c r="U59" s="329"/>
      <c r="V59" s="330"/>
      <c r="W59" s="37" t="s">
        <v>70</v>
      </c>
      <c r="X59" s="324">
        <f>IFERROR(SUM(X47:X58),"0")</f>
        <v>36</v>
      </c>
      <c r="Y59" s="324">
        <f>IFERROR(SUM(Y47:Y58),"0")</f>
        <v>36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25"/>
      <c r="AB59" s="325"/>
      <c r="AC59" s="325"/>
    </row>
    <row r="60" spans="1:68" x14ac:dyDescent="0.2">
      <c r="A60" s="332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41"/>
      <c r="P60" s="328" t="s">
        <v>73</v>
      </c>
      <c r="Q60" s="329"/>
      <c r="R60" s="329"/>
      <c r="S60" s="329"/>
      <c r="T60" s="329"/>
      <c r="U60" s="329"/>
      <c r="V60" s="330"/>
      <c r="W60" s="37" t="s">
        <v>74</v>
      </c>
      <c r="X60" s="324">
        <f>IFERROR(SUMPRODUCT(X47:X58*H47:H58),"0")</f>
        <v>244.8</v>
      </c>
      <c r="Y60" s="324">
        <f>IFERROR(SUMPRODUCT(Y47:Y58*H47:H58),"0")</f>
        <v>244.8</v>
      </c>
      <c r="Z60" s="37"/>
      <c r="AA60" s="325"/>
      <c r="AB60" s="325"/>
      <c r="AC60" s="325"/>
    </row>
    <row r="61" spans="1:68" ht="16.5" customHeight="1" x14ac:dyDescent="0.25">
      <c r="A61" s="331" t="s">
        <v>133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17"/>
      <c r="AB61" s="317"/>
      <c r="AC61" s="317"/>
    </row>
    <row r="62" spans="1:68" ht="14.25" customHeight="1" x14ac:dyDescent="0.25">
      <c r="A62" s="354" t="s">
        <v>64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6">
        <v>4607111037411</v>
      </c>
      <c r="E63" s="327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97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8"/>
      <c r="R63" s="338"/>
      <c r="S63" s="338"/>
      <c r="T63" s="339"/>
      <c r="U63" s="34"/>
      <c r="V63" s="34"/>
      <c r="W63" s="35" t="s">
        <v>70</v>
      </c>
      <c r="X63" s="322">
        <v>180</v>
      </c>
      <c r="Y63" s="323">
        <f>IFERROR(IF(X63="","",X63),"")</f>
        <v>180</v>
      </c>
      <c r="Z63" s="36">
        <f>IFERROR(IF(X63="","",X63*0.00502),"")</f>
        <v>0.90360000000000007</v>
      </c>
      <c r="AA63" s="56"/>
      <c r="AB63" s="57"/>
      <c r="AC63" s="112" t="s">
        <v>137</v>
      </c>
      <c r="AG63" s="67"/>
      <c r="AJ63" s="71" t="s">
        <v>99</v>
      </c>
      <c r="AK63" s="71">
        <v>18</v>
      </c>
      <c r="BB63" s="113" t="s">
        <v>1</v>
      </c>
      <c r="BM63" s="67">
        <f>IFERROR(X63*I63,"0")</f>
        <v>506.37600000000003</v>
      </c>
      <c r="BN63" s="67">
        <f>IFERROR(Y63*I63,"0")</f>
        <v>506.37600000000003</v>
      </c>
      <c r="BO63" s="67">
        <f>IFERROR(X63/J63,"0")</f>
        <v>0.76923076923076927</v>
      </c>
      <c r="BP63" s="67">
        <f>IFERROR(Y63/J63,"0")</f>
        <v>0.76923076923076927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6">
        <v>4607111036728</v>
      </c>
      <c r="E64" s="327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67</v>
      </c>
      <c r="L64" s="32" t="s">
        <v>87</v>
      </c>
      <c r="M64" s="33" t="s">
        <v>69</v>
      </c>
      <c r="N64" s="33"/>
      <c r="O64" s="32">
        <v>180</v>
      </c>
      <c r="P64" s="5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8"/>
      <c r="R64" s="338"/>
      <c r="S64" s="338"/>
      <c r="T64" s="339"/>
      <c r="U64" s="34"/>
      <c r="V64" s="34"/>
      <c r="W64" s="35" t="s">
        <v>70</v>
      </c>
      <c r="X64" s="322">
        <v>156</v>
      </c>
      <c r="Y64" s="323">
        <f>IFERROR(IF(X64="","",X64),"")</f>
        <v>156</v>
      </c>
      <c r="Z64" s="36">
        <f>IFERROR(IF(X64="","",X64*0.00866),"")</f>
        <v>1.3509599999999999</v>
      </c>
      <c r="AA64" s="56"/>
      <c r="AB64" s="57"/>
      <c r="AC64" s="114" t="s">
        <v>137</v>
      </c>
      <c r="AG64" s="67"/>
      <c r="AJ64" s="71" t="s">
        <v>88</v>
      </c>
      <c r="AK64" s="71">
        <v>144</v>
      </c>
      <c r="BB64" s="115" t="s">
        <v>1</v>
      </c>
      <c r="BM64" s="67">
        <f>IFERROR(X64*I64,"0")</f>
        <v>813.25919999999996</v>
      </c>
      <c r="BN64" s="67">
        <f>IFERROR(Y64*I64,"0")</f>
        <v>813.25919999999996</v>
      </c>
      <c r="BO64" s="67">
        <f>IFERROR(X64/J64,"0")</f>
        <v>1.0833333333333333</v>
      </c>
      <c r="BP64" s="67">
        <f>IFERROR(Y64/J64,"0")</f>
        <v>1.0833333333333333</v>
      </c>
    </row>
    <row r="65" spans="1:68" x14ac:dyDescent="0.2">
      <c r="A65" s="340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41"/>
      <c r="P65" s="328" t="s">
        <v>73</v>
      </c>
      <c r="Q65" s="329"/>
      <c r="R65" s="329"/>
      <c r="S65" s="329"/>
      <c r="T65" s="329"/>
      <c r="U65" s="329"/>
      <c r="V65" s="330"/>
      <c r="W65" s="37" t="s">
        <v>70</v>
      </c>
      <c r="X65" s="324">
        <f>IFERROR(SUM(X63:X64),"0")</f>
        <v>336</v>
      </c>
      <c r="Y65" s="324">
        <f>IFERROR(SUM(Y63:Y64),"0")</f>
        <v>336</v>
      </c>
      <c r="Z65" s="324">
        <f>IFERROR(IF(Z63="",0,Z63),"0")+IFERROR(IF(Z64="",0,Z64),"0")</f>
        <v>2.2545600000000001</v>
      </c>
      <c r="AA65" s="325"/>
      <c r="AB65" s="325"/>
      <c r="AC65" s="325"/>
    </row>
    <row r="66" spans="1:68" x14ac:dyDescent="0.2">
      <c r="A66" s="332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41"/>
      <c r="P66" s="328" t="s">
        <v>73</v>
      </c>
      <c r="Q66" s="329"/>
      <c r="R66" s="329"/>
      <c r="S66" s="329"/>
      <c r="T66" s="329"/>
      <c r="U66" s="329"/>
      <c r="V66" s="330"/>
      <c r="W66" s="37" t="s">
        <v>74</v>
      </c>
      <c r="X66" s="324">
        <f>IFERROR(SUMPRODUCT(X63:X64*H63:H64),"0")</f>
        <v>1266</v>
      </c>
      <c r="Y66" s="324">
        <f>IFERROR(SUMPRODUCT(Y63:Y64*H63:H64),"0")</f>
        <v>1266</v>
      </c>
      <c r="Z66" s="37"/>
      <c r="AA66" s="325"/>
      <c r="AB66" s="325"/>
      <c r="AC66" s="325"/>
    </row>
    <row r="67" spans="1:68" ht="16.5" customHeight="1" x14ac:dyDescent="0.25">
      <c r="A67" s="331" t="s">
        <v>140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17"/>
      <c r="AB67" s="317"/>
      <c r="AC67" s="317"/>
    </row>
    <row r="68" spans="1:68" ht="14.25" customHeight="1" x14ac:dyDescent="0.25">
      <c r="A68" s="354" t="s">
        <v>141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6">
        <v>4607111033659</v>
      </c>
      <c r="E69" s="327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8"/>
      <c r="R69" s="338"/>
      <c r="S69" s="338"/>
      <c r="T69" s="339"/>
      <c r="U69" s="34"/>
      <c r="V69" s="34"/>
      <c r="W69" s="35" t="s">
        <v>70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40"/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41"/>
      <c r="P70" s="328" t="s">
        <v>73</v>
      </c>
      <c r="Q70" s="329"/>
      <c r="R70" s="329"/>
      <c r="S70" s="329"/>
      <c r="T70" s="329"/>
      <c r="U70" s="329"/>
      <c r="V70" s="330"/>
      <c r="W70" s="37" t="s">
        <v>70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x14ac:dyDescent="0.2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41"/>
      <c r="P71" s="328" t="s">
        <v>73</v>
      </c>
      <c r="Q71" s="329"/>
      <c r="R71" s="329"/>
      <c r="S71" s="329"/>
      <c r="T71" s="329"/>
      <c r="U71" s="329"/>
      <c r="V71" s="330"/>
      <c r="W71" s="37" t="s">
        <v>74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customHeight="1" x14ac:dyDescent="0.25">
      <c r="A72" s="331" t="s">
        <v>145</v>
      </c>
      <c r="B72" s="332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17"/>
      <c r="AB72" s="317"/>
      <c r="AC72" s="317"/>
    </row>
    <row r="73" spans="1:68" ht="14.25" customHeight="1" x14ac:dyDescent="0.25">
      <c r="A73" s="354" t="s">
        <v>146</v>
      </c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6">
        <v>4607111034137</v>
      </c>
      <c r="E74" s="327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80</v>
      </c>
      <c r="L74" s="32" t="s">
        <v>97</v>
      </c>
      <c r="M74" s="33" t="s">
        <v>69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70</v>
      </c>
      <c r="X74" s="322">
        <v>0</v>
      </c>
      <c r="Y74" s="323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99</v>
      </c>
      <c r="AK74" s="71">
        <v>14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6">
        <v>4607111034120</v>
      </c>
      <c r="E75" s="327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80</v>
      </c>
      <c r="L75" s="32" t="s">
        <v>97</v>
      </c>
      <c r="M75" s="33" t="s">
        <v>69</v>
      </c>
      <c r="N75" s="33"/>
      <c r="O75" s="32">
        <v>180</v>
      </c>
      <c r="P75" s="51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8"/>
      <c r="R75" s="338"/>
      <c r="S75" s="338"/>
      <c r="T75" s="339"/>
      <c r="U75" s="34"/>
      <c r="V75" s="34"/>
      <c r="W75" s="35" t="s">
        <v>70</v>
      </c>
      <c r="X75" s="322">
        <v>0</v>
      </c>
      <c r="Y75" s="323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99</v>
      </c>
      <c r="AK75" s="71">
        <v>14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40"/>
      <c r="B76" s="332"/>
      <c r="C76" s="332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41"/>
      <c r="P76" s="328" t="s">
        <v>73</v>
      </c>
      <c r="Q76" s="329"/>
      <c r="R76" s="329"/>
      <c r="S76" s="329"/>
      <c r="T76" s="329"/>
      <c r="U76" s="329"/>
      <c r="V76" s="330"/>
      <c r="W76" s="37" t="s">
        <v>70</v>
      </c>
      <c r="X76" s="324">
        <f>IFERROR(SUM(X74:X75),"0")</f>
        <v>0</v>
      </c>
      <c r="Y76" s="324">
        <f>IFERROR(SUM(Y74:Y75),"0")</f>
        <v>0</v>
      </c>
      <c r="Z76" s="324">
        <f>IFERROR(IF(Z74="",0,Z74),"0")+IFERROR(IF(Z75="",0,Z75),"0")</f>
        <v>0</v>
      </c>
      <c r="AA76" s="325"/>
      <c r="AB76" s="325"/>
      <c r="AC76" s="325"/>
    </row>
    <row r="77" spans="1:68" x14ac:dyDescent="0.2">
      <c r="A77" s="332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41"/>
      <c r="P77" s="328" t="s">
        <v>73</v>
      </c>
      <c r="Q77" s="329"/>
      <c r="R77" s="329"/>
      <c r="S77" s="329"/>
      <c r="T77" s="329"/>
      <c r="U77" s="329"/>
      <c r="V77" s="330"/>
      <c r="W77" s="37" t="s">
        <v>74</v>
      </c>
      <c r="X77" s="324">
        <f>IFERROR(SUMPRODUCT(X74:X75*H74:H75),"0")</f>
        <v>0</v>
      </c>
      <c r="Y77" s="324">
        <f>IFERROR(SUMPRODUCT(Y74:Y75*H74:H75),"0")</f>
        <v>0</v>
      </c>
      <c r="Z77" s="37"/>
      <c r="AA77" s="325"/>
      <c r="AB77" s="325"/>
      <c r="AC77" s="325"/>
    </row>
    <row r="78" spans="1:68" ht="16.5" customHeight="1" x14ac:dyDescent="0.25">
      <c r="A78" s="331" t="s">
        <v>153</v>
      </c>
      <c r="B78" s="332"/>
      <c r="C78" s="332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  <c r="Z78" s="332"/>
      <c r="AA78" s="317"/>
      <c r="AB78" s="317"/>
      <c r="AC78" s="317"/>
    </row>
    <row r="79" spans="1:68" ht="14.25" customHeight="1" x14ac:dyDescent="0.25">
      <c r="A79" s="354" t="s">
        <v>141</v>
      </c>
      <c r="B79" s="332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/>
      <c r="Y79" s="332"/>
      <c r="Z79" s="332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26">
        <v>4607111035141</v>
      </c>
      <c r="E80" s="327"/>
      <c r="F80" s="321">
        <v>0.3</v>
      </c>
      <c r="G80" s="32">
        <v>12</v>
      </c>
      <c r="H80" s="321">
        <v>3.6</v>
      </c>
      <c r="I80" s="321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8"/>
      <c r="R80" s="338"/>
      <c r="S80" s="338"/>
      <c r="T80" s="339"/>
      <c r="U80" s="34"/>
      <c r="V80" s="34"/>
      <c r="W80" s="35" t="s">
        <v>70</v>
      </c>
      <c r="X80" s="322">
        <v>0</v>
      </c>
      <c r="Y80" s="323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72</v>
      </c>
      <c r="AK80" s="71">
        <v>1</v>
      </c>
      <c r="BB80" s="123" t="s">
        <v>82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26">
        <v>4607111036407</v>
      </c>
      <c r="E81" s="327"/>
      <c r="F81" s="321">
        <v>0.3</v>
      </c>
      <c r="G81" s="32">
        <v>14</v>
      </c>
      <c r="H81" s="321">
        <v>4.2</v>
      </c>
      <c r="I81" s="321">
        <v>4.5292000000000003</v>
      </c>
      <c r="J81" s="32">
        <v>70</v>
      </c>
      <c r="K81" s="32" t="s">
        <v>80</v>
      </c>
      <c r="L81" s="32" t="s">
        <v>97</v>
      </c>
      <c r="M81" s="33" t="s">
        <v>69</v>
      </c>
      <c r="N81" s="33"/>
      <c r="O81" s="32">
        <v>180</v>
      </c>
      <c r="P81" s="3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8"/>
      <c r="R81" s="338"/>
      <c r="S81" s="338"/>
      <c r="T81" s="339"/>
      <c r="U81" s="34"/>
      <c r="V81" s="34"/>
      <c r="W81" s="35" t="s">
        <v>70</v>
      </c>
      <c r="X81" s="322">
        <v>14</v>
      </c>
      <c r="Y81" s="323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99</v>
      </c>
      <c r="AK81" s="71">
        <v>14</v>
      </c>
      <c r="BB81" s="125" t="s">
        <v>82</v>
      </c>
      <c r="BM81" s="67">
        <f t="shared" si="8"/>
        <v>63.408800000000006</v>
      </c>
      <c r="BN81" s="67">
        <f t="shared" si="9"/>
        <v>63.408800000000006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26">
        <v>4607111033628</v>
      </c>
      <c r="E82" s="327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2" t="s">
        <v>162</v>
      </c>
      <c r="Q82" s="338"/>
      <c r="R82" s="338"/>
      <c r="S82" s="338"/>
      <c r="T82" s="339"/>
      <c r="U82" s="34"/>
      <c r="V82" s="34"/>
      <c r="W82" s="35" t="s">
        <v>70</v>
      </c>
      <c r="X82" s="322">
        <v>28</v>
      </c>
      <c r="Y82" s="323">
        <f t="shared" si="6"/>
        <v>28</v>
      </c>
      <c r="Z82" s="36">
        <f t="shared" si="7"/>
        <v>0.50063999999999997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82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6">
        <v>4607111033451</v>
      </c>
      <c r="E83" s="327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70</v>
      </c>
      <c r="X83" s="322">
        <v>98</v>
      </c>
      <c r="Y83" s="323">
        <f t="shared" si="6"/>
        <v>98</v>
      </c>
      <c r="Z83" s="36">
        <f t="shared" si="7"/>
        <v>1.75224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421.75280000000004</v>
      </c>
      <c r="BN83" s="67">
        <f t="shared" si="9"/>
        <v>421.75280000000004</v>
      </c>
      <c r="BO83" s="67">
        <f t="shared" si="10"/>
        <v>1.4</v>
      </c>
      <c r="BP83" s="67">
        <f t="shared" si="11"/>
        <v>1.4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6">
        <v>4607111033444</v>
      </c>
      <c r="E84" s="327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8"/>
      <c r="R84" s="338"/>
      <c r="S84" s="338"/>
      <c r="T84" s="339"/>
      <c r="U84" s="34"/>
      <c r="V84" s="34"/>
      <c r="W84" s="35" t="s">
        <v>70</v>
      </c>
      <c r="X84" s="322">
        <v>98</v>
      </c>
      <c r="Y84" s="323">
        <f t="shared" si="6"/>
        <v>98</v>
      </c>
      <c r="Z84" s="36">
        <f t="shared" si="7"/>
        <v>1.75224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6">
        <v>4607111035028</v>
      </c>
      <c r="E85" s="327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3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8"/>
      <c r="R85" s="338"/>
      <c r="S85" s="338"/>
      <c r="T85" s="339"/>
      <c r="U85" s="34"/>
      <c r="V85" s="34"/>
      <c r="W85" s="35" t="s">
        <v>70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156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0"/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41"/>
      <c r="P86" s="328" t="s">
        <v>73</v>
      </c>
      <c r="Q86" s="329"/>
      <c r="R86" s="329"/>
      <c r="S86" s="329"/>
      <c r="T86" s="329"/>
      <c r="U86" s="329"/>
      <c r="V86" s="330"/>
      <c r="W86" s="37" t="s">
        <v>70</v>
      </c>
      <c r="X86" s="324">
        <f>IFERROR(SUM(X80:X85),"0")</f>
        <v>238</v>
      </c>
      <c r="Y86" s="324">
        <f>IFERROR(SUM(Y80:Y85),"0")</f>
        <v>238</v>
      </c>
      <c r="Z86" s="324">
        <f>IFERROR(IF(Z80="",0,Z80),"0")+IFERROR(IF(Z81="",0,Z81),"0")+IFERROR(IF(Z82="",0,Z82),"0")+IFERROR(IF(Z83="",0,Z83),"0")+IFERROR(IF(Z84="",0,Z84),"0")+IFERROR(IF(Z85="",0,Z85),"0")</f>
        <v>4.2554400000000001</v>
      </c>
      <c r="AA86" s="325"/>
      <c r="AB86" s="325"/>
      <c r="AC86" s="325"/>
    </row>
    <row r="87" spans="1:68" x14ac:dyDescent="0.2">
      <c r="A87" s="332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41"/>
      <c r="P87" s="328" t="s">
        <v>73</v>
      </c>
      <c r="Q87" s="329"/>
      <c r="R87" s="329"/>
      <c r="S87" s="329"/>
      <c r="T87" s="329"/>
      <c r="U87" s="329"/>
      <c r="V87" s="330"/>
      <c r="W87" s="37" t="s">
        <v>74</v>
      </c>
      <c r="X87" s="324">
        <f>IFERROR(SUMPRODUCT(X80:X85*H80:H85),"0")</f>
        <v>865.2</v>
      </c>
      <c r="Y87" s="324">
        <f>IFERROR(SUMPRODUCT(Y80:Y85*H80:H85),"0")</f>
        <v>865.2</v>
      </c>
      <c r="Z87" s="37"/>
      <c r="AA87" s="325"/>
      <c r="AB87" s="325"/>
      <c r="AC87" s="325"/>
    </row>
    <row r="88" spans="1:68" ht="16.5" customHeight="1" x14ac:dyDescent="0.25">
      <c r="A88" s="331" t="s">
        <v>170</v>
      </c>
      <c r="B88" s="332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17"/>
      <c r="AB88" s="317"/>
      <c r="AC88" s="317"/>
    </row>
    <row r="89" spans="1:68" ht="14.25" customHeight="1" x14ac:dyDescent="0.25">
      <c r="A89" s="354" t="s">
        <v>171</v>
      </c>
      <c r="B89" s="332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18"/>
      <c r="AB89" s="318"/>
      <c r="AC89" s="318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6">
        <v>4607025784012</v>
      </c>
      <c r="E90" s="327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80</v>
      </c>
      <c r="L90" s="32" t="s">
        <v>97</v>
      </c>
      <c r="M90" s="33" t="s">
        <v>69</v>
      </c>
      <c r="N90" s="33"/>
      <c r="O90" s="32">
        <v>180</v>
      </c>
      <c r="P90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8"/>
      <c r="R90" s="338"/>
      <c r="S90" s="338"/>
      <c r="T90" s="339"/>
      <c r="U90" s="34"/>
      <c r="V90" s="34"/>
      <c r="W90" s="35" t="s">
        <v>70</v>
      </c>
      <c r="X90" s="322">
        <v>0</v>
      </c>
      <c r="Y90" s="323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99</v>
      </c>
      <c r="AK90" s="71">
        <v>14</v>
      </c>
      <c r="BB90" s="135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6">
        <v>4607025784319</v>
      </c>
      <c r="E91" s="327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8"/>
      <c r="R91" s="338"/>
      <c r="S91" s="338"/>
      <c r="T91" s="339"/>
      <c r="U91" s="34"/>
      <c r="V91" s="34"/>
      <c r="W91" s="35" t="s">
        <v>70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178</v>
      </c>
      <c r="B92" s="54" t="s">
        <v>179</v>
      </c>
      <c r="C92" s="31">
        <v>4301136039</v>
      </c>
      <c r="D92" s="326">
        <v>4607111035370</v>
      </c>
      <c r="E92" s="327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8"/>
      <c r="R92" s="338"/>
      <c r="S92" s="338"/>
      <c r="T92" s="339"/>
      <c r="U92" s="34"/>
      <c r="V92" s="34"/>
      <c r="W92" s="35" t="s">
        <v>70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40"/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41"/>
      <c r="P93" s="328" t="s">
        <v>73</v>
      </c>
      <c r="Q93" s="329"/>
      <c r="R93" s="329"/>
      <c r="S93" s="329"/>
      <c r="T93" s="329"/>
      <c r="U93" s="329"/>
      <c r="V93" s="330"/>
      <c r="W93" s="37" t="s">
        <v>70</v>
      </c>
      <c r="X93" s="324">
        <f>IFERROR(SUM(X90:X92),"0")</f>
        <v>0</v>
      </c>
      <c r="Y93" s="324">
        <f>IFERROR(SUM(Y90:Y92),"0")</f>
        <v>0</v>
      </c>
      <c r="Z93" s="324">
        <f>IFERROR(IF(Z90="",0,Z90),"0")+IFERROR(IF(Z91="",0,Z91),"0")+IFERROR(IF(Z92="",0,Z92),"0")</f>
        <v>0</v>
      </c>
      <c r="AA93" s="325"/>
      <c r="AB93" s="325"/>
      <c r="AC93" s="325"/>
    </row>
    <row r="94" spans="1:68" x14ac:dyDescent="0.2">
      <c r="A94" s="332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41"/>
      <c r="P94" s="328" t="s">
        <v>73</v>
      </c>
      <c r="Q94" s="329"/>
      <c r="R94" s="329"/>
      <c r="S94" s="329"/>
      <c r="T94" s="329"/>
      <c r="U94" s="329"/>
      <c r="V94" s="330"/>
      <c r="W94" s="37" t="s">
        <v>74</v>
      </c>
      <c r="X94" s="324">
        <f>IFERROR(SUMPRODUCT(X90:X92*H90:H92),"0")</f>
        <v>0</v>
      </c>
      <c r="Y94" s="324">
        <f>IFERROR(SUMPRODUCT(Y90:Y92*H90:H92),"0")</f>
        <v>0</v>
      </c>
      <c r="Z94" s="37"/>
      <c r="AA94" s="325"/>
      <c r="AB94" s="325"/>
      <c r="AC94" s="325"/>
    </row>
    <row r="95" spans="1:68" ht="16.5" customHeight="1" x14ac:dyDescent="0.25">
      <c r="A95" s="331" t="s">
        <v>181</v>
      </c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17"/>
      <c r="AB95" s="317"/>
      <c r="AC95" s="317"/>
    </row>
    <row r="96" spans="1:68" ht="14.25" customHeight="1" x14ac:dyDescent="0.25">
      <c r="A96" s="354" t="s">
        <v>64</v>
      </c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18"/>
      <c r="AB96" s="318"/>
      <c r="AC96" s="318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26">
        <v>4607111039262</v>
      </c>
      <c r="E97" s="327"/>
      <c r="F97" s="321">
        <v>0.4</v>
      </c>
      <c r="G97" s="32">
        <v>16</v>
      </c>
      <c r="H97" s="321">
        <v>6.4</v>
      </c>
      <c r="I97" s="321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8"/>
      <c r="R97" s="338"/>
      <c r="S97" s="338"/>
      <c r="T97" s="339"/>
      <c r="U97" s="34"/>
      <c r="V97" s="34"/>
      <c r="W97" s="35" t="s">
        <v>70</v>
      </c>
      <c r="X97" s="322">
        <v>36</v>
      </c>
      <c r="Y97" s="323">
        <f t="shared" ref="Y97:Y103" si="12">IFERROR(IF(X97="","",X97),"")</f>
        <v>36</v>
      </c>
      <c r="Z97" s="36">
        <f t="shared" ref="Z97:Z103" si="13">IFERROR(IF(X97="","",X97*0.0155),"")</f>
        <v>0.55800000000000005</v>
      </c>
      <c r="AA97" s="56"/>
      <c r="AB97" s="57"/>
      <c r="AC97" s="140" t="s">
        <v>137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3" si="14">IFERROR(X97*I97,"0")</f>
        <v>241.90559999999999</v>
      </c>
      <c r="BN97" s="67">
        <f t="shared" ref="BN97:BN103" si="15">IFERROR(Y97*I97,"0")</f>
        <v>241.90559999999999</v>
      </c>
      <c r="BO97" s="67">
        <f t="shared" ref="BO97:BO103" si="16">IFERROR(X97/J97,"0")</f>
        <v>0.42857142857142855</v>
      </c>
      <c r="BP97" s="67">
        <f t="shared" ref="BP97:BP103" si="17">IFERROR(Y97/J97,"0")</f>
        <v>0.42857142857142855</v>
      </c>
    </row>
    <row r="98" spans="1:68" ht="27" customHeight="1" x14ac:dyDescent="0.25">
      <c r="A98" s="54" t="s">
        <v>184</v>
      </c>
      <c r="B98" s="54" t="s">
        <v>185</v>
      </c>
      <c r="C98" s="31">
        <v>4301070976</v>
      </c>
      <c r="D98" s="326">
        <v>4607111034144</v>
      </c>
      <c r="E98" s="327"/>
      <c r="F98" s="321">
        <v>0.9</v>
      </c>
      <c r="G98" s="32">
        <v>8</v>
      </c>
      <c r="H98" s="321">
        <v>7.2</v>
      </c>
      <c r="I98" s="321">
        <v>7.4859999999999998</v>
      </c>
      <c r="J98" s="32">
        <v>84</v>
      </c>
      <c r="K98" s="32" t="s">
        <v>67</v>
      </c>
      <c r="L98" s="32" t="s">
        <v>87</v>
      </c>
      <c r="M98" s="33" t="s">
        <v>69</v>
      </c>
      <c r="N98" s="33"/>
      <c r="O98" s="32">
        <v>180</v>
      </c>
      <c r="P98" s="48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8"/>
      <c r="R98" s="338"/>
      <c r="S98" s="338"/>
      <c r="T98" s="339"/>
      <c r="U98" s="34"/>
      <c r="V98" s="34"/>
      <c r="W98" s="35" t="s">
        <v>70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88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26">
        <v>4607111039248</v>
      </c>
      <c r="E99" s="327"/>
      <c r="F99" s="321">
        <v>0.7</v>
      </c>
      <c r="G99" s="32">
        <v>10</v>
      </c>
      <c r="H99" s="321">
        <v>7</v>
      </c>
      <c r="I99" s="321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8"/>
      <c r="R99" s="338"/>
      <c r="S99" s="338"/>
      <c r="T99" s="339"/>
      <c r="U99" s="34"/>
      <c r="V99" s="34"/>
      <c r="W99" s="35" t="s">
        <v>70</v>
      </c>
      <c r="X99" s="322">
        <v>36</v>
      </c>
      <c r="Y99" s="323">
        <f t="shared" si="12"/>
        <v>36</v>
      </c>
      <c r="Z99" s="36">
        <f t="shared" si="13"/>
        <v>0.55800000000000005</v>
      </c>
      <c r="AA99" s="56"/>
      <c r="AB99" s="57"/>
      <c r="AC99" s="144" t="s">
        <v>137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262.8</v>
      </c>
      <c r="BN99" s="67">
        <f t="shared" si="15"/>
        <v>262.8</v>
      </c>
      <c r="BO99" s="67">
        <f t="shared" si="16"/>
        <v>0.42857142857142855</v>
      </c>
      <c r="BP99" s="67">
        <f t="shared" si="17"/>
        <v>0.42857142857142855</v>
      </c>
    </row>
    <row r="100" spans="1:68" ht="27" customHeight="1" x14ac:dyDescent="0.25">
      <c r="A100" s="54" t="s">
        <v>188</v>
      </c>
      <c r="B100" s="54" t="s">
        <v>189</v>
      </c>
      <c r="C100" s="31">
        <v>4301070973</v>
      </c>
      <c r="D100" s="326">
        <v>4607111033987</v>
      </c>
      <c r="E100" s="327"/>
      <c r="F100" s="321">
        <v>0.43</v>
      </c>
      <c r="G100" s="32">
        <v>16</v>
      </c>
      <c r="H100" s="321">
        <v>6.88</v>
      </c>
      <c r="I100" s="321">
        <v>7.1996000000000002</v>
      </c>
      <c r="J100" s="32">
        <v>84</v>
      </c>
      <c r="K100" s="32" t="s">
        <v>67</v>
      </c>
      <c r="L100" s="32" t="s">
        <v>97</v>
      </c>
      <c r="M100" s="33" t="s">
        <v>69</v>
      </c>
      <c r="N100" s="33"/>
      <c r="O100" s="32">
        <v>180</v>
      </c>
      <c r="P100" s="3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8"/>
      <c r="R100" s="338"/>
      <c r="S100" s="338"/>
      <c r="T100" s="339"/>
      <c r="U100" s="34"/>
      <c r="V100" s="34"/>
      <c r="W100" s="35" t="s">
        <v>70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99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26">
        <v>4607111039293</v>
      </c>
      <c r="E101" s="327"/>
      <c r="F101" s="321">
        <v>0.4</v>
      </c>
      <c r="G101" s="32">
        <v>16</v>
      </c>
      <c r="H101" s="321">
        <v>6.4</v>
      </c>
      <c r="I101" s="321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8"/>
      <c r="R101" s="338"/>
      <c r="S101" s="338"/>
      <c r="T101" s="339"/>
      <c r="U101" s="34"/>
      <c r="V101" s="34"/>
      <c r="W101" s="35" t="s">
        <v>70</v>
      </c>
      <c r="X101" s="322">
        <v>36</v>
      </c>
      <c r="Y101" s="323">
        <f t="shared" si="12"/>
        <v>36</v>
      </c>
      <c r="Z101" s="36">
        <f t="shared" si="13"/>
        <v>0.55800000000000005</v>
      </c>
      <c r="AA101" s="56"/>
      <c r="AB101" s="57"/>
      <c r="AC101" s="148" t="s">
        <v>137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241.90559999999999</v>
      </c>
      <c r="BN101" s="67">
        <f t="shared" si="15"/>
        <v>241.90559999999999</v>
      </c>
      <c r="BO101" s="67">
        <f t="shared" si="16"/>
        <v>0.42857142857142855</v>
      </c>
      <c r="BP101" s="67">
        <f t="shared" si="17"/>
        <v>0.42857142857142855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26">
        <v>4607111039279</v>
      </c>
      <c r="E102" s="327"/>
      <c r="F102" s="321">
        <v>0.7</v>
      </c>
      <c r="G102" s="32">
        <v>10</v>
      </c>
      <c r="H102" s="321">
        <v>7</v>
      </c>
      <c r="I102" s="321">
        <v>7.3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8"/>
      <c r="R102" s="338"/>
      <c r="S102" s="338"/>
      <c r="T102" s="339"/>
      <c r="U102" s="34"/>
      <c r="V102" s="34"/>
      <c r="W102" s="35" t="s">
        <v>70</v>
      </c>
      <c r="X102" s="322">
        <v>84</v>
      </c>
      <c r="Y102" s="323">
        <f t="shared" si="12"/>
        <v>84</v>
      </c>
      <c r="Z102" s="36">
        <f t="shared" si="13"/>
        <v>1.302</v>
      </c>
      <c r="AA102" s="56"/>
      <c r="AB102" s="57"/>
      <c r="AC102" s="150" t="s">
        <v>137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613.19999999999993</v>
      </c>
      <c r="BN102" s="67">
        <f t="shared" si="15"/>
        <v>613.19999999999993</v>
      </c>
      <c r="BO102" s="67">
        <f t="shared" si="16"/>
        <v>1</v>
      </c>
      <c r="BP102" s="67">
        <f t="shared" si="17"/>
        <v>1</v>
      </c>
    </row>
    <row r="103" spans="1:68" ht="27" customHeight="1" x14ac:dyDescent="0.25">
      <c r="A103" s="54" t="s">
        <v>195</v>
      </c>
      <c r="B103" s="54" t="s">
        <v>196</v>
      </c>
      <c r="C103" s="31">
        <v>4301070958</v>
      </c>
      <c r="D103" s="326">
        <v>4607111038098</v>
      </c>
      <c r="E103" s="327"/>
      <c r="F103" s="321">
        <v>0.8</v>
      </c>
      <c r="G103" s="32">
        <v>8</v>
      </c>
      <c r="H103" s="321">
        <v>6.4</v>
      </c>
      <c r="I103" s="321">
        <v>6.6859999999999999</v>
      </c>
      <c r="J103" s="32">
        <v>84</v>
      </c>
      <c r="K103" s="32" t="s">
        <v>67</v>
      </c>
      <c r="L103" s="32" t="s">
        <v>97</v>
      </c>
      <c r="M103" s="33" t="s">
        <v>69</v>
      </c>
      <c r="N103" s="33"/>
      <c r="O103" s="32">
        <v>180</v>
      </c>
      <c r="P103" s="38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38"/>
      <c r="R103" s="338"/>
      <c r="S103" s="338"/>
      <c r="T103" s="339"/>
      <c r="U103" s="34"/>
      <c r="V103" s="34"/>
      <c r="W103" s="35" t="s">
        <v>70</v>
      </c>
      <c r="X103" s="322">
        <v>0</v>
      </c>
      <c r="Y103" s="323">
        <f t="shared" si="12"/>
        <v>0</v>
      </c>
      <c r="Z103" s="36">
        <f t="shared" si="13"/>
        <v>0</v>
      </c>
      <c r="AA103" s="56"/>
      <c r="AB103" s="57"/>
      <c r="AC103" s="152" t="s">
        <v>197</v>
      </c>
      <c r="AG103" s="67"/>
      <c r="AJ103" s="71" t="s">
        <v>99</v>
      </c>
      <c r="AK103" s="71">
        <v>12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x14ac:dyDescent="0.2">
      <c r="A104" s="340"/>
      <c r="B104" s="332"/>
      <c r="C104" s="332"/>
      <c r="D104" s="332"/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41"/>
      <c r="P104" s="328" t="s">
        <v>73</v>
      </c>
      <c r="Q104" s="329"/>
      <c r="R104" s="329"/>
      <c r="S104" s="329"/>
      <c r="T104" s="329"/>
      <c r="U104" s="329"/>
      <c r="V104" s="330"/>
      <c r="W104" s="37" t="s">
        <v>70</v>
      </c>
      <c r="X104" s="324">
        <f>IFERROR(SUM(X97:X103),"0")</f>
        <v>192</v>
      </c>
      <c r="Y104" s="324">
        <f>IFERROR(SUM(Y97:Y103),"0")</f>
        <v>192</v>
      </c>
      <c r="Z104" s="324">
        <f>IFERROR(IF(Z97="",0,Z97),"0")+IFERROR(IF(Z98="",0,Z98),"0")+IFERROR(IF(Z99="",0,Z99),"0")+IFERROR(IF(Z100="",0,Z100),"0")+IFERROR(IF(Z101="",0,Z101),"0")+IFERROR(IF(Z102="",0,Z102),"0")+IFERROR(IF(Z103="",0,Z103),"0")</f>
        <v>2.976</v>
      </c>
      <c r="AA104" s="325"/>
      <c r="AB104" s="325"/>
      <c r="AC104" s="325"/>
    </row>
    <row r="105" spans="1:68" x14ac:dyDescent="0.2">
      <c r="A105" s="332"/>
      <c r="B105" s="332"/>
      <c r="C105" s="332"/>
      <c r="D105" s="332"/>
      <c r="E105" s="332"/>
      <c r="F105" s="332"/>
      <c r="G105" s="332"/>
      <c r="H105" s="332"/>
      <c r="I105" s="332"/>
      <c r="J105" s="332"/>
      <c r="K105" s="332"/>
      <c r="L105" s="332"/>
      <c r="M105" s="332"/>
      <c r="N105" s="332"/>
      <c r="O105" s="341"/>
      <c r="P105" s="328" t="s">
        <v>73</v>
      </c>
      <c r="Q105" s="329"/>
      <c r="R105" s="329"/>
      <c r="S105" s="329"/>
      <c r="T105" s="329"/>
      <c r="U105" s="329"/>
      <c r="V105" s="330"/>
      <c r="W105" s="37" t="s">
        <v>74</v>
      </c>
      <c r="X105" s="324">
        <f>IFERROR(SUMPRODUCT(X97:X103*H97:H103),"0")</f>
        <v>1300.8</v>
      </c>
      <c r="Y105" s="324">
        <f>IFERROR(SUMPRODUCT(Y97:Y103*H97:H103),"0")</f>
        <v>1300.8</v>
      </c>
      <c r="Z105" s="37"/>
      <c r="AA105" s="325"/>
      <c r="AB105" s="325"/>
      <c r="AC105" s="325"/>
    </row>
    <row r="106" spans="1:68" ht="16.5" customHeight="1" x14ac:dyDescent="0.25">
      <c r="A106" s="331" t="s">
        <v>198</v>
      </c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32"/>
      <c r="R106" s="332"/>
      <c r="S106" s="332"/>
      <c r="T106" s="332"/>
      <c r="U106" s="332"/>
      <c r="V106" s="332"/>
      <c r="W106" s="332"/>
      <c r="X106" s="332"/>
      <c r="Y106" s="332"/>
      <c r="Z106" s="332"/>
      <c r="AA106" s="317"/>
      <c r="AB106" s="317"/>
      <c r="AC106" s="317"/>
    </row>
    <row r="107" spans="1:68" ht="14.25" customHeight="1" x14ac:dyDescent="0.25">
      <c r="A107" s="354" t="s">
        <v>141</v>
      </c>
      <c r="B107" s="332"/>
      <c r="C107" s="332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2"/>
      <c r="P107" s="332"/>
      <c r="Q107" s="332"/>
      <c r="R107" s="332"/>
      <c r="S107" s="332"/>
      <c r="T107" s="332"/>
      <c r="U107" s="332"/>
      <c r="V107" s="332"/>
      <c r="W107" s="332"/>
      <c r="X107" s="332"/>
      <c r="Y107" s="332"/>
      <c r="Z107" s="332"/>
      <c r="AA107" s="318"/>
      <c r="AB107" s="318"/>
      <c r="AC107" s="318"/>
    </row>
    <row r="108" spans="1:68" ht="27" customHeight="1" x14ac:dyDescent="0.25">
      <c r="A108" s="54" t="s">
        <v>199</v>
      </c>
      <c r="B108" s="54" t="s">
        <v>200</v>
      </c>
      <c r="C108" s="31">
        <v>4301135533</v>
      </c>
      <c r="D108" s="326">
        <v>4607111034014</v>
      </c>
      <c r="E108" s="327"/>
      <c r="F108" s="321">
        <v>0.25</v>
      </c>
      <c r="G108" s="32">
        <v>12</v>
      </c>
      <c r="H108" s="321">
        <v>3</v>
      </c>
      <c r="I108" s="321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38"/>
      <c r="R108" s="338"/>
      <c r="S108" s="338"/>
      <c r="T108" s="339"/>
      <c r="U108" s="34"/>
      <c r="V108" s="34"/>
      <c r="W108" s="35" t="s">
        <v>70</v>
      </c>
      <c r="X108" s="322">
        <v>126</v>
      </c>
      <c r="Y108" s="323">
        <f>IFERROR(IF(X108="","",X108),"")</f>
        <v>126</v>
      </c>
      <c r="Z108" s="36">
        <f>IFERROR(IF(X108="","",X108*0.01788),"")</f>
        <v>2.2528800000000002</v>
      </c>
      <c r="AA108" s="56"/>
      <c r="AB108" s="57"/>
      <c r="AC108" s="154" t="s">
        <v>201</v>
      </c>
      <c r="AG108" s="67"/>
      <c r="AJ108" s="71" t="s">
        <v>72</v>
      </c>
      <c r="AK108" s="71">
        <v>1</v>
      </c>
      <c r="BB108" s="155" t="s">
        <v>82</v>
      </c>
      <c r="BM108" s="67">
        <f>IFERROR(X108*I108,"0")</f>
        <v>466.65359999999998</v>
      </c>
      <c r="BN108" s="67">
        <f>IFERROR(Y108*I108,"0")</f>
        <v>466.65359999999998</v>
      </c>
      <c r="BO108" s="67">
        <f>IFERROR(X108/J108,"0")</f>
        <v>1.8</v>
      </c>
      <c r="BP108" s="67">
        <f>IFERROR(Y108/J108,"0")</f>
        <v>1.8</v>
      </c>
    </row>
    <row r="109" spans="1:68" ht="27" customHeight="1" x14ac:dyDescent="0.25">
      <c r="A109" s="54" t="s">
        <v>202</v>
      </c>
      <c r="B109" s="54" t="s">
        <v>203</v>
      </c>
      <c r="C109" s="31">
        <v>4301135532</v>
      </c>
      <c r="D109" s="326">
        <v>4607111033994</v>
      </c>
      <c r="E109" s="327"/>
      <c r="F109" s="321">
        <v>0.25</v>
      </c>
      <c r="G109" s="32">
        <v>12</v>
      </c>
      <c r="H109" s="321">
        <v>3</v>
      </c>
      <c r="I109" s="321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38"/>
      <c r="R109" s="338"/>
      <c r="S109" s="338"/>
      <c r="T109" s="339"/>
      <c r="U109" s="34"/>
      <c r="V109" s="34"/>
      <c r="W109" s="35" t="s">
        <v>70</v>
      </c>
      <c r="X109" s="322">
        <v>266</v>
      </c>
      <c r="Y109" s="323">
        <f>IFERROR(IF(X109="","",X109),"")</f>
        <v>266</v>
      </c>
      <c r="Z109" s="36">
        <f>IFERROR(IF(X109="","",X109*0.01788),"")</f>
        <v>4.7560799999999999</v>
      </c>
      <c r="AA109" s="56"/>
      <c r="AB109" s="57"/>
      <c r="AC109" s="156" t="s">
        <v>163</v>
      </c>
      <c r="AG109" s="67"/>
      <c r="AJ109" s="71" t="s">
        <v>72</v>
      </c>
      <c r="AK109" s="71">
        <v>1</v>
      </c>
      <c r="BB109" s="157" t="s">
        <v>82</v>
      </c>
      <c r="BM109" s="67">
        <f>IFERROR(X109*I109,"0")</f>
        <v>985.15759999999989</v>
      </c>
      <c r="BN109" s="67">
        <f>IFERROR(Y109*I109,"0")</f>
        <v>985.15759999999989</v>
      </c>
      <c r="BO109" s="67">
        <f>IFERROR(X109/J109,"0")</f>
        <v>3.8</v>
      </c>
      <c r="BP109" s="67">
        <f>IFERROR(Y109/J109,"0")</f>
        <v>3.8</v>
      </c>
    </row>
    <row r="110" spans="1:68" x14ac:dyDescent="0.2">
      <c r="A110" s="340"/>
      <c r="B110" s="332"/>
      <c r="C110" s="332"/>
      <c r="D110" s="332"/>
      <c r="E110" s="332"/>
      <c r="F110" s="332"/>
      <c r="G110" s="332"/>
      <c r="H110" s="332"/>
      <c r="I110" s="332"/>
      <c r="J110" s="332"/>
      <c r="K110" s="332"/>
      <c r="L110" s="332"/>
      <c r="M110" s="332"/>
      <c r="N110" s="332"/>
      <c r="O110" s="341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4">
        <f>IFERROR(SUM(X108:X109),"0")</f>
        <v>392</v>
      </c>
      <c r="Y110" s="324">
        <f>IFERROR(SUM(Y108:Y109),"0")</f>
        <v>392</v>
      </c>
      <c r="Z110" s="324">
        <f>IFERROR(IF(Z108="",0,Z108),"0")+IFERROR(IF(Z109="",0,Z109),"0")</f>
        <v>7.0089600000000001</v>
      </c>
      <c r="AA110" s="325"/>
      <c r="AB110" s="325"/>
      <c r="AC110" s="325"/>
    </row>
    <row r="111" spans="1:68" x14ac:dyDescent="0.2">
      <c r="A111" s="332"/>
      <c r="B111" s="332"/>
      <c r="C111" s="332"/>
      <c r="D111" s="332"/>
      <c r="E111" s="332"/>
      <c r="F111" s="332"/>
      <c r="G111" s="332"/>
      <c r="H111" s="332"/>
      <c r="I111" s="332"/>
      <c r="J111" s="332"/>
      <c r="K111" s="332"/>
      <c r="L111" s="332"/>
      <c r="M111" s="332"/>
      <c r="N111" s="332"/>
      <c r="O111" s="341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4">
        <f>IFERROR(SUMPRODUCT(X108:X109*H108:H109),"0")</f>
        <v>1176</v>
      </c>
      <c r="Y111" s="324">
        <f>IFERROR(SUMPRODUCT(Y108:Y109*H108:H109),"0")</f>
        <v>1176</v>
      </c>
      <c r="Z111" s="37"/>
      <c r="AA111" s="325"/>
      <c r="AB111" s="325"/>
      <c r="AC111" s="325"/>
    </row>
    <row r="112" spans="1:68" ht="16.5" customHeight="1" x14ac:dyDescent="0.25">
      <c r="A112" s="331" t="s">
        <v>204</v>
      </c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2"/>
      <c r="P112" s="332"/>
      <c r="Q112" s="332"/>
      <c r="R112" s="332"/>
      <c r="S112" s="332"/>
      <c r="T112" s="332"/>
      <c r="U112" s="332"/>
      <c r="V112" s="332"/>
      <c r="W112" s="332"/>
      <c r="X112" s="332"/>
      <c r="Y112" s="332"/>
      <c r="Z112" s="332"/>
      <c r="AA112" s="317"/>
      <c r="AB112" s="317"/>
      <c r="AC112" s="317"/>
    </row>
    <row r="113" spans="1:68" ht="14.25" customHeight="1" x14ac:dyDescent="0.25">
      <c r="A113" s="354" t="s">
        <v>141</v>
      </c>
      <c r="B113" s="332"/>
      <c r="C113" s="332"/>
      <c r="D113" s="332"/>
      <c r="E113" s="332"/>
      <c r="F113" s="332"/>
      <c r="G113" s="332"/>
      <c r="H113" s="332"/>
      <c r="I113" s="332"/>
      <c r="J113" s="332"/>
      <c r="K113" s="332"/>
      <c r="L113" s="332"/>
      <c r="M113" s="332"/>
      <c r="N113" s="332"/>
      <c r="O113" s="332"/>
      <c r="P113" s="332"/>
      <c r="Q113" s="332"/>
      <c r="R113" s="332"/>
      <c r="S113" s="332"/>
      <c r="T113" s="332"/>
      <c r="U113" s="332"/>
      <c r="V113" s="332"/>
      <c r="W113" s="332"/>
      <c r="X113" s="332"/>
      <c r="Y113" s="332"/>
      <c r="Z113" s="332"/>
      <c r="AA113" s="318"/>
      <c r="AB113" s="318"/>
      <c r="AC113" s="318"/>
    </row>
    <row r="114" spans="1:68" ht="27" customHeight="1" x14ac:dyDescent="0.25">
      <c r="A114" s="54" t="s">
        <v>205</v>
      </c>
      <c r="B114" s="54" t="s">
        <v>206</v>
      </c>
      <c r="C114" s="31">
        <v>4301135311</v>
      </c>
      <c r="D114" s="326">
        <v>4607111039095</v>
      </c>
      <c r="E114" s="327"/>
      <c r="F114" s="321">
        <v>0.25</v>
      </c>
      <c r="G114" s="32">
        <v>12</v>
      </c>
      <c r="H114" s="321">
        <v>3</v>
      </c>
      <c r="I114" s="321">
        <v>3.7480000000000002</v>
      </c>
      <c r="J114" s="32">
        <v>70</v>
      </c>
      <c r="K114" s="32" t="s">
        <v>80</v>
      </c>
      <c r="L114" s="32" t="s">
        <v>97</v>
      </c>
      <c r="M114" s="33" t="s">
        <v>69</v>
      </c>
      <c r="N114" s="33"/>
      <c r="O114" s="32">
        <v>180</v>
      </c>
      <c r="P114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38"/>
      <c r="R114" s="338"/>
      <c r="S114" s="338"/>
      <c r="T114" s="339"/>
      <c r="U114" s="34"/>
      <c r="V114" s="34"/>
      <c r="W114" s="35" t="s">
        <v>70</v>
      </c>
      <c r="X114" s="322">
        <v>0</v>
      </c>
      <c r="Y114" s="323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207</v>
      </c>
      <c r="AG114" s="67"/>
      <c r="AJ114" s="71" t="s">
        <v>99</v>
      </c>
      <c r="AK114" s="71">
        <v>14</v>
      </c>
      <c r="BB114" s="159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208</v>
      </c>
      <c r="B115" s="54" t="s">
        <v>209</v>
      </c>
      <c r="C115" s="31">
        <v>4301135300</v>
      </c>
      <c r="D115" s="326">
        <v>4607111039101</v>
      </c>
      <c r="E115" s="327"/>
      <c r="F115" s="321">
        <v>0.45</v>
      </c>
      <c r="G115" s="32">
        <v>8</v>
      </c>
      <c r="H115" s="321">
        <v>3.6</v>
      </c>
      <c r="I115" s="321">
        <v>4.26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38"/>
      <c r="R115" s="338"/>
      <c r="S115" s="338"/>
      <c r="T115" s="339"/>
      <c r="U115" s="34"/>
      <c r="V115" s="34"/>
      <c r="W115" s="35" t="s">
        <v>70</v>
      </c>
      <c r="X115" s="322">
        <v>0</v>
      </c>
      <c r="Y115" s="323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207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210</v>
      </c>
      <c r="B116" s="54" t="s">
        <v>211</v>
      </c>
      <c r="C116" s="31">
        <v>4301135282</v>
      </c>
      <c r="D116" s="326">
        <v>4607111034199</v>
      </c>
      <c r="E116" s="327"/>
      <c r="F116" s="321">
        <v>0.25</v>
      </c>
      <c r="G116" s="32">
        <v>12</v>
      </c>
      <c r="H116" s="321">
        <v>3</v>
      </c>
      <c r="I116" s="321">
        <v>3.7035999999999998</v>
      </c>
      <c r="J116" s="32">
        <v>70</v>
      </c>
      <c r="K116" s="32" t="s">
        <v>80</v>
      </c>
      <c r="L116" s="32" t="s">
        <v>87</v>
      </c>
      <c r="M116" s="33" t="s">
        <v>69</v>
      </c>
      <c r="N116" s="33"/>
      <c r="O116" s="32">
        <v>180</v>
      </c>
      <c r="P116" s="38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8"/>
      <c r="R116" s="338"/>
      <c r="S116" s="338"/>
      <c r="T116" s="339"/>
      <c r="U116" s="34"/>
      <c r="V116" s="34"/>
      <c r="W116" s="35" t="s">
        <v>70</v>
      </c>
      <c r="X116" s="322">
        <v>70</v>
      </c>
      <c r="Y116" s="323">
        <f>IFERROR(IF(X116="","",X116),"")</f>
        <v>70</v>
      </c>
      <c r="Z116" s="36">
        <f>IFERROR(IF(X116="","",X116*0.01788),"")</f>
        <v>1.2516</v>
      </c>
      <c r="AA116" s="56"/>
      <c r="AB116" s="57"/>
      <c r="AC116" s="162" t="s">
        <v>212</v>
      </c>
      <c r="AG116" s="67"/>
      <c r="AJ116" s="71" t="s">
        <v>88</v>
      </c>
      <c r="AK116" s="71">
        <v>70</v>
      </c>
      <c r="BB116" s="163" t="s">
        <v>82</v>
      </c>
      <c r="BM116" s="67">
        <f>IFERROR(X116*I116,"0")</f>
        <v>259.25200000000001</v>
      </c>
      <c r="BN116" s="67">
        <f>IFERROR(Y116*I116,"0")</f>
        <v>259.25200000000001</v>
      </c>
      <c r="BO116" s="67">
        <f>IFERROR(X116/J116,"0")</f>
        <v>1</v>
      </c>
      <c r="BP116" s="67">
        <f>IFERROR(Y116/J116,"0")</f>
        <v>1</v>
      </c>
    </row>
    <row r="117" spans="1:68" x14ac:dyDescent="0.2">
      <c r="A117" s="340"/>
      <c r="B117" s="332"/>
      <c r="C117" s="332"/>
      <c r="D117" s="332"/>
      <c r="E117" s="332"/>
      <c r="F117" s="332"/>
      <c r="G117" s="332"/>
      <c r="H117" s="332"/>
      <c r="I117" s="332"/>
      <c r="J117" s="332"/>
      <c r="K117" s="332"/>
      <c r="L117" s="332"/>
      <c r="M117" s="332"/>
      <c r="N117" s="332"/>
      <c r="O117" s="341"/>
      <c r="P117" s="328" t="s">
        <v>73</v>
      </c>
      <c r="Q117" s="329"/>
      <c r="R117" s="329"/>
      <c r="S117" s="329"/>
      <c r="T117" s="329"/>
      <c r="U117" s="329"/>
      <c r="V117" s="330"/>
      <c r="W117" s="37" t="s">
        <v>70</v>
      </c>
      <c r="X117" s="324">
        <f>IFERROR(SUM(X114:X116),"0")</f>
        <v>70</v>
      </c>
      <c r="Y117" s="324">
        <f>IFERROR(SUM(Y114:Y116),"0")</f>
        <v>70</v>
      </c>
      <c r="Z117" s="324">
        <f>IFERROR(IF(Z114="",0,Z114),"0")+IFERROR(IF(Z115="",0,Z115),"0")+IFERROR(IF(Z116="",0,Z116),"0")</f>
        <v>1.2516</v>
      </c>
      <c r="AA117" s="325"/>
      <c r="AB117" s="325"/>
      <c r="AC117" s="325"/>
    </row>
    <row r="118" spans="1:68" x14ac:dyDescent="0.2">
      <c r="A118" s="332"/>
      <c r="B118" s="332"/>
      <c r="C118" s="332"/>
      <c r="D118" s="332"/>
      <c r="E118" s="332"/>
      <c r="F118" s="332"/>
      <c r="G118" s="332"/>
      <c r="H118" s="332"/>
      <c r="I118" s="332"/>
      <c r="J118" s="332"/>
      <c r="K118" s="332"/>
      <c r="L118" s="332"/>
      <c r="M118" s="332"/>
      <c r="N118" s="332"/>
      <c r="O118" s="341"/>
      <c r="P118" s="328" t="s">
        <v>73</v>
      </c>
      <c r="Q118" s="329"/>
      <c r="R118" s="329"/>
      <c r="S118" s="329"/>
      <c r="T118" s="329"/>
      <c r="U118" s="329"/>
      <c r="V118" s="330"/>
      <c r="W118" s="37" t="s">
        <v>74</v>
      </c>
      <c r="X118" s="324">
        <f>IFERROR(SUMPRODUCT(X114:X116*H114:H116),"0")</f>
        <v>210</v>
      </c>
      <c r="Y118" s="324">
        <f>IFERROR(SUMPRODUCT(Y114:Y116*H114:H116),"0")</f>
        <v>210</v>
      </c>
      <c r="Z118" s="37"/>
      <c r="AA118" s="325"/>
      <c r="AB118" s="325"/>
      <c r="AC118" s="325"/>
    </row>
    <row r="119" spans="1:68" ht="16.5" customHeight="1" x14ac:dyDescent="0.25">
      <c r="A119" s="331" t="s">
        <v>213</v>
      </c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2"/>
      <c r="N119" s="332"/>
      <c r="O119" s="332"/>
      <c r="P119" s="332"/>
      <c r="Q119" s="332"/>
      <c r="R119" s="332"/>
      <c r="S119" s="332"/>
      <c r="T119" s="332"/>
      <c r="U119" s="332"/>
      <c r="V119" s="332"/>
      <c r="W119" s="332"/>
      <c r="X119" s="332"/>
      <c r="Y119" s="332"/>
      <c r="Z119" s="332"/>
      <c r="AA119" s="317"/>
      <c r="AB119" s="317"/>
      <c r="AC119" s="317"/>
    </row>
    <row r="120" spans="1:68" ht="14.25" customHeight="1" x14ac:dyDescent="0.25">
      <c r="A120" s="354" t="s">
        <v>141</v>
      </c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2"/>
      <c r="N120" s="332"/>
      <c r="O120" s="332"/>
      <c r="P120" s="332"/>
      <c r="Q120" s="332"/>
      <c r="R120" s="332"/>
      <c r="S120" s="332"/>
      <c r="T120" s="332"/>
      <c r="U120" s="332"/>
      <c r="V120" s="332"/>
      <c r="W120" s="332"/>
      <c r="X120" s="332"/>
      <c r="Y120" s="332"/>
      <c r="Z120" s="332"/>
      <c r="AA120" s="318"/>
      <c r="AB120" s="318"/>
      <c r="AC120" s="318"/>
    </row>
    <row r="121" spans="1:68" ht="27" customHeight="1" x14ac:dyDescent="0.25">
      <c r="A121" s="54" t="s">
        <v>214</v>
      </c>
      <c r="B121" s="54" t="s">
        <v>215</v>
      </c>
      <c r="C121" s="31">
        <v>4301135275</v>
      </c>
      <c r="D121" s="326">
        <v>4607111034380</v>
      </c>
      <c r="E121" s="327"/>
      <c r="F121" s="321">
        <v>0.25</v>
      </c>
      <c r="G121" s="32">
        <v>12</v>
      </c>
      <c r="H121" s="321">
        <v>3</v>
      </c>
      <c r="I121" s="321">
        <v>3.28</v>
      </c>
      <c r="J121" s="32">
        <v>70</v>
      </c>
      <c r="K121" s="32" t="s">
        <v>80</v>
      </c>
      <c r="L121" s="32" t="s">
        <v>97</v>
      </c>
      <c r="M121" s="33" t="s">
        <v>69</v>
      </c>
      <c r="N121" s="33"/>
      <c r="O121" s="32">
        <v>180</v>
      </c>
      <c r="P121" s="51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38"/>
      <c r="R121" s="338"/>
      <c r="S121" s="338"/>
      <c r="T121" s="339"/>
      <c r="U121" s="34"/>
      <c r="V121" s="34"/>
      <c r="W121" s="35" t="s">
        <v>70</v>
      </c>
      <c r="X121" s="322">
        <v>42</v>
      </c>
      <c r="Y121" s="323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164" t="s">
        <v>216</v>
      </c>
      <c r="AG121" s="67"/>
      <c r="AJ121" s="71" t="s">
        <v>99</v>
      </c>
      <c r="AK121" s="71">
        <v>14</v>
      </c>
      <c r="BB121" s="165" t="s">
        <v>82</v>
      </c>
      <c r="BM121" s="67">
        <f>IFERROR(X121*I121,"0")</f>
        <v>137.76</v>
      </c>
      <c r="BN121" s="67">
        <f>IFERROR(Y121*I121,"0")</f>
        <v>137.76</v>
      </c>
      <c r="BO121" s="67">
        <f>IFERROR(X121/J121,"0")</f>
        <v>0.6</v>
      </c>
      <c r="BP121" s="67">
        <f>IFERROR(Y121/J121,"0")</f>
        <v>0.6</v>
      </c>
    </row>
    <row r="122" spans="1:68" ht="27" customHeight="1" x14ac:dyDescent="0.25">
      <c r="A122" s="54" t="s">
        <v>217</v>
      </c>
      <c r="B122" s="54" t="s">
        <v>218</v>
      </c>
      <c r="C122" s="31">
        <v>4301135277</v>
      </c>
      <c r="D122" s="326">
        <v>4607111034397</v>
      </c>
      <c r="E122" s="327"/>
      <c r="F122" s="321">
        <v>0.25</v>
      </c>
      <c r="G122" s="32">
        <v>12</v>
      </c>
      <c r="H122" s="321">
        <v>3</v>
      </c>
      <c r="I122" s="321">
        <v>3.28</v>
      </c>
      <c r="J122" s="32">
        <v>70</v>
      </c>
      <c r="K122" s="32" t="s">
        <v>80</v>
      </c>
      <c r="L122" s="32" t="s">
        <v>87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38"/>
      <c r="R122" s="338"/>
      <c r="S122" s="338"/>
      <c r="T122" s="339"/>
      <c r="U122" s="34"/>
      <c r="V122" s="34"/>
      <c r="W122" s="35" t="s">
        <v>70</v>
      </c>
      <c r="X122" s="322">
        <v>0</v>
      </c>
      <c r="Y122" s="323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201</v>
      </c>
      <c r="AG122" s="67"/>
      <c r="AJ122" s="71" t="s">
        <v>88</v>
      </c>
      <c r="AK122" s="71">
        <v>70</v>
      </c>
      <c r="BB122" s="167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40"/>
      <c r="B123" s="332"/>
      <c r="C123" s="332"/>
      <c r="D123" s="332"/>
      <c r="E123" s="332"/>
      <c r="F123" s="332"/>
      <c r="G123" s="332"/>
      <c r="H123" s="332"/>
      <c r="I123" s="332"/>
      <c r="J123" s="332"/>
      <c r="K123" s="332"/>
      <c r="L123" s="332"/>
      <c r="M123" s="332"/>
      <c r="N123" s="332"/>
      <c r="O123" s="341"/>
      <c r="P123" s="328" t="s">
        <v>73</v>
      </c>
      <c r="Q123" s="329"/>
      <c r="R123" s="329"/>
      <c r="S123" s="329"/>
      <c r="T123" s="329"/>
      <c r="U123" s="329"/>
      <c r="V123" s="330"/>
      <c r="W123" s="37" t="s">
        <v>70</v>
      </c>
      <c r="X123" s="324">
        <f>IFERROR(SUM(X121:X122),"0")</f>
        <v>42</v>
      </c>
      <c r="Y123" s="324">
        <f>IFERROR(SUM(Y121:Y122),"0")</f>
        <v>42</v>
      </c>
      <c r="Z123" s="324">
        <f>IFERROR(IF(Z121="",0,Z121),"0")+IFERROR(IF(Z122="",0,Z122),"0")</f>
        <v>0.75095999999999996</v>
      </c>
      <c r="AA123" s="325"/>
      <c r="AB123" s="325"/>
      <c r="AC123" s="325"/>
    </row>
    <row r="124" spans="1:68" x14ac:dyDescent="0.2">
      <c r="A124" s="332"/>
      <c r="B124" s="332"/>
      <c r="C124" s="332"/>
      <c r="D124" s="332"/>
      <c r="E124" s="332"/>
      <c r="F124" s="332"/>
      <c r="G124" s="332"/>
      <c r="H124" s="332"/>
      <c r="I124" s="332"/>
      <c r="J124" s="332"/>
      <c r="K124" s="332"/>
      <c r="L124" s="332"/>
      <c r="M124" s="332"/>
      <c r="N124" s="332"/>
      <c r="O124" s="341"/>
      <c r="P124" s="328" t="s">
        <v>73</v>
      </c>
      <c r="Q124" s="329"/>
      <c r="R124" s="329"/>
      <c r="S124" s="329"/>
      <c r="T124" s="329"/>
      <c r="U124" s="329"/>
      <c r="V124" s="330"/>
      <c r="W124" s="37" t="s">
        <v>74</v>
      </c>
      <c r="X124" s="324">
        <f>IFERROR(SUMPRODUCT(X121:X122*H121:H122),"0")</f>
        <v>126</v>
      </c>
      <c r="Y124" s="324">
        <f>IFERROR(SUMPRODUCT(Y121:Y122*H121:H122),"0")</f>
        <v>126</v>
      </c>
      <c r="Z124" s="37"/>
      <c r="AA124" s="325"/>
      <c r="AB124" s="325"/>
      <c r="AC124" s="325"/>
    </row>
    <row r="125" spans="1:68" ht="16.5" customHeight="1" x14ac:dyDescent="0.25">
      <c r="A125" s="331" t="s">
        <v>219</v>
      </c>
      <c r="B125" s="332"/>
      <c r="C125" s="332"/>
      <c r="D125" s="332"/>
      <c r="E125" s="332"/>
      <c r="F125" s="332"/>
      <c r="G125" s="332"/>
      <c r="H125" s="332"/>
      <c r="I125" s="332"/>
      <c r="J125" s="332"/>
      <c r="K125" s="332"/>
      <c r="L125" s="332"/>
      <c r="M125" s="332"/>
      <c r="N125" s="332"/>
      <c r="O125" s="332"/>
      <c r="P125" s="332"/>
      <c r="Q125" s="332"/>
      <c r="R125" s="332"/>
      <c r="S125" s="332"/>
      <c r="T125" s="332"/>
      <c r="U125" s="332"/>
      <c r="V125" s="332"/>
      <c r="W125" s="332"/>
      <c r="X125" s="332"/>
      <c r="Y125" s="332"/>
      <c r="Z125" s="332"/>
      <c r="AA125" s="317"/>
      <c r="AB125" s="317"/>
      <c r="AC125" s="317"/>
    </row>
    <row r="126" spans="1:68" ht="14.25" customHeight="1" x14ac:dyDescent="0.25">
      <c r="A126" s="354" t="s">
        <v>141</v>
      </c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/>
      <c r="V126" s="332"/>
      <c r="W126" s="332"/>
      <c r="X126" s="332"/>
      <c r="Y126" s="332"/>
      <c r="Z126" s="332"/>
      <c r="AA126" s="318"/>
      <c r="AB126" s="318"/>
      <c r="AC126" s="318"/>
    </row>
    <row r="127" spans="1:68" ht="27" customHeight="1" x14ac:dyDescent="0.25">
      <c r="A127" s="54" t="s">
        <v>220</v>
      </c>
      <c r="B127" s="54" t="s">
        <v>221</v>
      </c>
      <c r="C127" s="31">
        <v>4301135570</v>
      </c>
      <c r="D127" s="326">
        <v>4607111035806</v>
      </c>
      <c r="E127" s="327"/>
      <c r="F127" s="321">
        <v>0.25</v>
      </c>
      <c r="G127" s="32">
        <v>12</v>
      </c>
      <c r="H127" s="321">
        <v>3</v>
      </c>
      <c r="I127" s="321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2" t="s">
        <v>222</v>
      </c>
      <c r="Q127" s="338"/>
      <c r="R127" s="338"/>
      <c r="S127" s="338"/>
      <c r="T127" s="339"/>
      <c r="U127" s="34"/>
      <c r="V127" s="34"/>
      <c r="W127" s="35" t="s">
        <v>70</v>
      </c>
      <c r="X127" s="322">
        <v>0</v>
      </c>
      <c r="Y127" s="323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223</v>
      </c>
      <c r="AG127" s="67"/>
      <c r="AJ127" s="71" t="s">
        <v>72</v>
      </c>
      <c r="AK127" s="71">
        <v>1</v>
      </c>
      <c r="BB127" s="169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0"/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2"/>
      <c r="N128" s="332"/>
      <c r="O128" s="341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4">
        <f>IFERROR(SUM(X127:X127),"0")</f>
        <v>0</v>
      </c>
      <c r="Y128" s="324">
        <f>IFERROR(SUM(Y127:Y127),"0")</f>
        <v>0</v>
      </c>
      <c r="Z128" s="324">
        <f>IFERROR(IF(Z127="",0,Z127),"0")</f>
        <v>0</v>
      </c>
      <c r="AA128" s="325"/>
      <c r="AB128" s="325"/>
      <c r="AC128" s="325"/>
    </row>
    <row r="129" spans="1:68" x14ac:dyDescent="0.2">
      <c r="A129" s="332"/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41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4">
        <f>IFERROR(SUMPRODUCT(X127:X127*H127:H127),"0")</f>
        <v>0</v>
      </c>
      <c r="Y129" s="324">
        <f>IFERROR(SUMPRODUCT(Y127:Y127*H127:H127),"0")</f>
        <v>0</v>
      </c>
      <c r="Z129" s="37"/>
      <c r="AA129" s="325"/>
      <c r="AB129" s="325"/>
      <c r="AC129" s="325"/>
    </row>
    <row r="130" spans="1:68" ht="16.5" customHeight="1" x14ac:dyDescent="0.25">
      <c r="A130" s="331" t="s">
        <v>224</v>
      </c>
      <c r="B130" s="332"/>
      <c r="C130" s="332"/>
      <c r="D130" s="332"/>
      <c r="E130" s="332"/>
      <c r="F130" s="332"/>
      <c r="G130" s="332"/>
      <c r="H130" s="332"/>
      <c r="I130" s="332"/>
      <c r="J130" s="332"/>
      <c r="K130" s="332"/>
      <c r="L130" s="332"/>
      <c r="M130" s="332"/>
      <c r="N130" s="332"/>
      <c r="O130" s="332"/>
      <c r="P130" s="332"/>
      <c r="Q130" s="332"/>
      <c r="R130" s="332"/>
      <c r="S130" s="332"/>
      <c r="T130" s="332"/>
      <c r="U130" s="332"/>
      <c r="V130" s="332"/>
      <c r="W130" s="332"/>
      <c r="X130" s="332"/>
      <c r="Y130" s="332"/>
      <c r="Z130" s="332"/>
      <c r="AA130" s="317"/>
      <c r="AB130" s="317"/>
      <c r="AC130" s="317"/>
    </row>
    <row r="131" spans="1:68" ht="14.25" customHeight="1" x14ac:dyDescent="0.25">
      <c r="A131" s="354" t="s">
        <v>141</v>
      </c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32"/>
      <c r="P131" s="332"/>
      <c r="Q131" s="332"/>
      <c r="R131" s="332"/>
      <c r="S131" s="332"/>
      <c r="T131" s="332"/>
      <c r="U131" s="332"/>
      <c r="V131" s="332"/>
      <c r="W131" s="332"/>
      <c r="X131" s="332"/>
      <c r="Y131" s="332"/>
      <c r="Z131" s="332"/>
      <c r="AA131" s="318"/>
      <c r="AB131" s="318"/>
      <c r="AC131" s="318"/>
    </row>
    <row r="132" spans="1:68" ht="16.5" customHeight="1" x14ac:dyDescent="0.25">
      <c r="A132" s="54" t="s">
        <v>225</v>
      </c>
      <c r="B132" s="54" t="s">
        <v>226</v>
      </c>
      <c r="C132" s="31">
        <v>4301135596</v>
      </c>
      <c r="D132" s="326">
        <v>4607111039613</v>
      </c>
      <c r="E132" s="327"/>
      <c r="F132" s="321">
        <v>0.09</v>
      </c>
      <c r="G132" s="32">
        <v>30</v>
      </c>
      <c r="H132" s="321">
        <v>2.7</v>
      </c>
      <c r="I132" s="321">
        <v>3.09</v>
      </c>
      <c r="J132" s="32">
        <v>126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9" t="s">
        <v>227</v>
      </c>
      <c r="Q132" s="338"/>
      <c r="R132" s="338"/>
      <c r="S132" s="338"/>
      <c r="T132" s="339"/>
      <c r="U132" s="34"/>
      <c r="V132" s="34"/>
      <c r="W132" s="35" t="s">
        <v>70</v>
      </c>
      <c r="X132" s="322">
        <v>0</v>
      </c>
      <c r="Y132" s="323">
        <f>IFERROR(IF(X132="","",X132),"")</f>
        <v>0</v>
      </c>
      <c r="Z132" s="36">
        <f>IFERROR(IF(X132="","",X132*0.00936),"")</f>
        <v>0</v>
      </c>
      <c r="AA132" s="56"/>
      <c r="AB132" s="57"/>
      <c r="AC132" s="170" t="s">
        <v>207</v>
      </c>
      <c r="AG132" s="67"/>
      <c r="AJ132" s="71" t="s">
        <v>72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40"/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41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4">
        <f>IFERROR(SUM(X132:X132),"0")</f>
        <v>0</v>
      </c>
      <c r="Y133" s="324">
        <f>IFERROR(SUM(Y132:Y132),"0")</f>
        <v>0</v>
      </c>
      <c r="Z133" s="324">
        <f>IFERROR(IF(Z132="",0,Z132),"0")</f>
        <v>0</v>
      </c>
      <c r="AA133" s="325"/>
      <c r="AB133" s="325"/>
      <c r="AC133" s="325"/>
    </row>
    <row r="134" spans="1:68" x14ac:dyDescent="0.2">
      <c r="A134" s="332"/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41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4">
        <f>IFERROR(SUMPRODUCT(X132:X132*H132:H132),"0")</f>
        <v>0</v>
      </c>
      <c r="Y134" s="324">
        <f>IFERROR(SUMPRODUCT(Y132:Y132*H132:H132),"0")</f>
        <v>0</v>
      </c>
      <c r="Z134" s="37"/>
      <c r="AA134" s="325"/>
      <c r="AB134" s="325"/>
      <c r="AC134" s="325"/>
    </row>
    <row r="135" spans="1:68" ht="16.5" customHeight="1" x14ac:dyDescent="0.25">
      <c r="A135" s="331" t="s">
        <v>228</v>
      </c>
      <c r="B135" s="332"/>
      <c r="C135" s="332"/>
      <c r="D135" s="332"/>
      <c r="E135" s="332"/>
      <c r="F135" s="332"/>
      <c r="G135" s="332"/>
      <c r="H135" s="332"/>
      <c r="I135" s="332"/>
      <c r="J135" s="332"/>
      <c r="K135" s="332"/>
      <c r="L135" s="332"/>
      <c r="M135" s="332"/>
      <c r="N135" s="332"/>
      <c r="O135" s="332"/>
      <c r="P135" s="332"/>
      <c r="Q135" s="332"/>
      <c r="R135" s="332"/>
      <c r="S135" s="332"/>
      <c r="T135" s="332"/>
      <c r="U135" s="332"/>
      <c r="V135" s="332"/>
      <c r="W135" s="332"/>
      <c r="X135" s="332"/>
      <c r="Y135" s="332"/>
      <c r="Z135" s="332"/>
      <c r="AA135" s="317"/>
      <c r="AB135" s="317"/>
      <c r="AC135" s="317"/>
    </row>
    <row r="136" spans="1:68" ht="14.25" customHeight="1" x14ac:dyDescent="0.25">
      <c r="A136" s="354" t="s">
        <v>229</v>
      </c>
      <c r="B136" s="332"/>
      <c r="C136" s="332"/>
      <c r="D136" s="332"/>
      <c r="E136" s="332"/>
      <c r="F136" s="332"/>
      <c r="G136" s="332"/>
      <c r="H136" s="332"/>
      <c r="I136" s="332"/>
      <c r="J136" s="332"/>
      <c r="K136" s="332"/>
      <c r="L136" s="332"/>
      <c r="M136" s="332"/>
      <c r="N136" s="332"/>
      <c r="O136" s="332"/>
      <c r="P136" s="332"/>
      <c r="Q136" s="332"/>
      <c r="R136" s="332"/>
      <c r="S136" s="332"/>
      <c r="T136" s="332"/>
      <c r="U136" s="332"/>
      <c r="V136" s="332"/>
      <c r="W136" s="332"/>
      <c r="X136" s="332"/>
      <c r="Y136" s="332"/>
      <c r="Z136" s="332"/>
      <c r="AA136" s="318"/>
      <c r="AB136" s="318"/>
      <c r="AC136" s="318"/>
    </row>
    <row r="137" spans="1:68" ht="27" customHeight="1" x14ac:dyDescent="0.25">
      <c r="A137" s="54" t="s">
        <v>230</v>
      </c>
      <c r="B137" s="54" t="s">
        <v>231</v>
      </c>
      <c r="C137" s="31">
        <v>4301071054</v>
      </c>
      <c r="D137" s="326">
        <v>4607111035639</v>
      </c>
      <c r="E137" s="327"/>
      <c r="F137" s="321">
        <v>0.2</v>
      </c>
      <c r="G137" s="32">
        <v>8</v>
      </c>
      <c r="H137" s="321">
        <v>1.6</v>
      </c>
      <c r="I137" s="321">
        <v>2.12</v>
      </c>
      <c r="J137" s="32">
        <v>72</v>
      </c>
      <c r="K137" s="32" t="s">
        <v>232</v>
      </c>
      <c r="L137" s="32" t="s">
        <v>68</v>
      </c>
      <c r="M137" s="33" t="s">
        <v>69</v>
      </c>
      <c r="N137" s="33"/>
      <c r="O137" s="32">
        <v>180</v>
      </c>
      <c r="P137" s="42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38"/>
      <c r="R137" s="338"/>
      <c r="S137" s="338"/>
      <c r="T137" s="339"/>
      <c r="U137" s="34"/>
      <c r="V137" s="34"/>
      <c r="W137" s="35" t="s">
        <v>70</v>
      </c>
      <c r="X137" s="322">
        <v>0</v>
      </c>
      <c r="Y137" s="323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233</v>
      </c>
      <c r="AG137" s="67"/>
      <c r="AJ137" s="71" t="s">
        <v>72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234</v>
      </c>
      <c r="B138" s="54" t="s">
        <v>235</v>
      </c>
      <c r="C138" s="31">
        <v>4301135540</v>
      </c>
      <c r="D138" s="326">
        <v>4607111035646</v>
      </c>
      <c r="E138" s="327"/>
      <c r="F138" s="321">
        <v>0.2</v>
      </c>
      <c r="G138" s="32">
        <v>8</v>
      </c>
      <c r="H138" s="321">
        <v>1.6</v>
      </c>
      <c r="I138" s="321">
        <v>2.12</v>
      </c>
      <c r="J138" s="32">
        <v>72</v>
      </c>
      <c r="K138" s="32" t="s">
        <v>232</v>
      </c>
      <c r="L138" s="32" t="s">
        <v>68</v>
      </c>
      <c r="M138" s="33" t="s">
        <v>69</v>
      </c>
      <c r="N138" s="33"/>
      <c r="O138" s="32">
        <v>180</v>
      </c>
      <c r="P138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38"/>
      <c r="R138" s="338"/>
      <c r="S138" s="338"/>
      <c r="T138" s="339"/>
      <c r="U138" s="34"/>
      <c r="V138" s="34"/>
      <c r="W138" s="35" t="s">
        <v>70</v>
      </c>
      <c r="X138" s="322">
        <v>0</v>
      </c>
      <c r="Y138" s="323">
        <f>IFERROR(IF(X138="","",X138),"")</f>
        <v>0</v>
      </c>
      <c r="Z138" s="36">
        <f>IFERROR(IF(X138="","",X138*0.01157),"")</f>
        <v>0</v>
      </c>
      <c r="AA138" s="56"/>
      <c r="AB138" s="57"/>
      <c r="AC138" s="174" t="s">
        <v>233</v>
      </c>
      <c r="AG138" s="67"/>
      <c r="AJ138" s="71" t="s">
        <v>72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40"/>
      <c r="B139" s="332"/>
      <c r="C139" s="332"/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41"/>
      <c r="P139" s="328" t="s">
        <v>73</v>
      </c>
      <c r="Q139" s="329"/>
      <c r="R139" s="329"/>
      <c r="S139" s="329"/>
      <c r="T139" s="329"/>
      <c r="U139" s="329"/>
      <c r="V139" s="330"/>
      <c r="W139" s="37" t="s">
        <v>70</v>
      </c>
      <c r="X139" s="324">
        <f>IFERROR(SUM(X137:X138),"0")</f>
        <v>0</v>
      </c>
      <c r="Y139" s="324">
        <f>IFERROR(SUM(Y137:Y138),"0")</f>
        <v>0</v>
      </c>
      <c r="Z139" s="324">
        <f>IFERROR(IF(Z137="",0,Z137),"0")+IFERROR(IF(Z138="",0,Z138),"0")</f>
        <v>0</v>
      </c>
      <c r="AA139" s="325"/>
      <c r="AB139" s="325"/>
      <c r="AC139" s="325"/>
    </row>
    <row r="140" spans="1:68" x14ac:dyDescent="0.2">
      <c r="A140" s="332"/>
      <c r="B140" s="332"/>
      <c r="C140" s="332"/>
      <c r="D140" s="332"/>
      <c r="E140" s="332"/>
      <c r="F140" s="332"/>
      <c r="G140" s="332"/>
      <c r="H140" s="332"/>
      <c r="I140" s="332"/>
      <c r="J140" s="332"/>
      <c r="K140" s="332"/>
      <c r="L140" s="332"/>
      <c r="M140" s="332"/>
      <c r="N140" s="332"/>
      <c r="O140" s="341"/>
      <c r="P140" s="328" t="s">
        <v>73</v>
      </c>
      <c r="Q140" s="329"/>
      <c r="R140" s="329"/>
      <c r="S140" s="329"/>
      <c r="T140" s="329"/>
      <c r="U140" s="329"/>
      <c r="V140" s="330"/>
      <c r="W140" s="37" t="s">
        <v>74</v>
      </c>
      <c r="X140" s="324">
        <f>IFERROR(SUMPRODUCT(X137:X138*H137:H138),"0")</f>
        <v>0</v>
      </c>
      <c r="Y140" s="324">
        <f>IFERROR(SUMPRODUCT(Y137:Y138*H137:H138),"0")</f>
        <v>0</v>
      </c>
      <c r="Z140" s="37"/>
      <c r="AA140" s="325"/>
      <c r="AB140" s="325"/>
      <c r="AC140" s="325"/>
    </row>
    <row r="141" spans="1:68" ht="16.5" customHeight="1" x14ac:dyDescent="0.25">
      <c r="A141" s="331" t="s">
        <v>236</v>
      </c>
      <c r="B141" s="332"/>
      <c r="C141" s="332"/>
      <c r="D141" s="332"/>
      <c r="E141" s="332"/>
      <c r="F141" s="332"/>
      <c r="G141" s="332"/>
      <c r="H141" s="332"/>
      <c r="I141" s="332"/>
      <c r="J141" s="332"/>
      <c r="K141" s="332"/>
      <c r="L141" s="332"/>
      <c r="M141" s="332"/>
      <c r="N141" s="332"/>
      <c r="O141" s="332"/>
      <c r="P141" s="332"/>
      <c r="Q141" s="332"/>
      <c r="R141" s="332"/>
      <c r="S141" s="332"/>
      <c r="T141" s="332"/>
      <c r="U141" s="332"/>
      <c r="V141" s="332"/>
      <c r="W141" s="332"/>
      <c r="X141" s="332"/>
      <c r="Y141" s="332"/>
      <c r="Z141" s="332"/>
      <c r="AA141" s="317"/>
      <c r="AB141" s="317"/>
      <c r="AC141" s="317"/>
    </row>
    <row r="142" spans="1:68" ht="14.25" customHeight="1" x14ac:dyDescent="0.25">
      <c r="A142" s="354" t="s">
        <v>141</v>
      </c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2"/>
      <c r="N142" s="332"/>
      <c r="O142" s="332"/>
      <c r="P142" s="332"/>
      <c r="Q142" s="332"/>
      <c r="R142" s="332"/>
      <c r="S142" s="332"/>
      <c r="T142" s="332"/>
      <c r="U142" s="332"/>
      <c r="V142" s="332"/>
      <c r="W142" s="332"/>
      <c r="X142" s="332"/>
      <c r="Y142" s="332"/>
      <c r="Z142" s="332"/>
      <c r="AA142" s="318"/>
      <c r="AB142" s="318"/>
      <c r="AC142" s="318"/>
    </row>
    <row r="143" spans="1:68" ht="27" customHeight="1" x14ac:dyDescent="0.25">
      <c r="A143" s="54" t="s">
        <v>237</v>
      </c>
      <c r="B143" s="54" t="s">
        <v>238</v>
      </c>
      <c r="C143" s="31">
        <v>4301135281</v>
      </c>
      <c r="D143" s="326">
        <v>4607111036568</v>
      </c>
      <c r="E143" s="327"/>
      <c r="F143" s="321">
        <v>0.28000000000000003</v>
      </c>
      <c r="G143" s="32">
        <v>6</v>
      </c>
      <c r="H143" s="321">
        <v>1.68</v>
      </c>
      <c r="I143" s="321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38"/>
      <c r="R143" s="338"/>
      <c r="S143" s="338"/>
      <c r="T143" s="339"/>
      <c r="U143" s="34"/>
      <c r="V143" s="34"/>
      <c r="W143" s="35" t="s">
        <v>70</v>
      </c>
      <c r="X143" s="322">
        <v>0</v>
      </c>
      <c r="Y143" s="323">
        <f>IFERROR(IF(X143="","",X143),"")</f>
        <v>0</v>
      </c>
      <c r="Z143" s="36">
        <f>IFERROR(IF(X143="","",X143*0.00941),"")</f>
        <v>0</v>
      </c>
      <c r="AA143" s="56"/>
      <c r="AB143" s="57"/>
      <c r="AC143" s="176" t="s">
        <v>239</v>
      </c>
      <c r="AG143" s="67"/>
      <c r="AJ143" s="71" t="s">
        <v>72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0"/>
      <c r="B144" s="332"/>
      <c r="C144" s="332"/>
      <c r="D144" s="332"/>
      <c r="E144" s="332"/>
      <c r="F144" s="332"/>
      <c r="G144" s="332"/>
      <c r="H144" s="332"/>
      <c r="I144" s="332"/>
      <c r="J144" s="332"/>
      <c r="K144" s="332"/>
      <c r="L144" s="332"/>
      <c r="M144" s="332"/>
      <c r="N144" s="332"/>
      <c r="O144" s="341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4">
        <f>IFERROR(SUM(X143:X143),"0")</f>
        <v>0</v>
      </c>
      <c r="Y144" s="324">
        <f>IFERROR(SUM(Y143:Y143),"0")</f>
        <v>0</v>
      </c>
      <c r="Z144" s="324">
        <f>IFERROR(IF(Z143="",0,Z143),"0")</f>
        <v>0</v>
      </c>
      <c r="AA144" s="325"/>
      <c r="AB144" s="325"/>
      <c r="AC144" s="325"/>
    </row>
    <row r="145" spans="1:68" x14ac:dyDescent="0.2">
      <c r="A145" s="332"/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41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4">
        <f>IFERROR(SUMPRODUCT(X143:X143*H143:H143),"0")</f>
        <v>0</v>
      </c>
      <c r="Y145" s="324">
        <f>IFERROR(SUMPRODUCT(Y143:Y143*H143:H143),"0")</f>
        <v>0</v>
      </c>
      <c r="Z145" s="37"/>
      <c r="AA145" s="325"/>
      <c r="AB145" s="325"/>
      <c r="AC145" s="325"/>
    </row>
    <row r="146" spans="1:68" ht="27.75" customHeight="1" x14ac:dyDescent="0.2">
      <c r="A146" s="390" t="s">
        <v>240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48"/>
      <c r="AB146" s="48"/>
      <c r="AC146" s="48"/>
    </row>
    <row r="147" spans="1:68" ht="16.5" customHeight="1" x14ac:dyDescent="0.25">
      <c r="A147" s="331" t="s">
        <v>241</v>
      </c>
      <c r="B147" s="332"/>
      <c r="C147" s="332"/>
      <c r="D147" s="332"/>
      <c r="E147" s="332"/>
      <c r="F147" s="332"/>
      <c r="G147" s="332"/>
      <c r="H147" s="332"/>
      <c r="I147" s="332"/>
      <c r="J147" s="332"/>
      <c r="K147" s="332"/>
      <c r="L147" s="332"/>
      <c r="M147" s="332"/>
      <c r="N147" s="332"/>
      <c r="O147" s="332"/>
      <c r="P147" s="332"/>
      <c r="Q147" s="332"/>
      <c r="R147" s="332"/>
      <c r="S147" s="332"/>
      <c r="T147" s="332"/>
      <c r="U147" s="332"/>
      <c r="V147" s="332"/>
      <c r="W147" s="332"/>
      <c r="X147" s="332"/>
      <c r="Y147" s="332"/>
      <c r="Z147" s="332"/>
      <c r="AA147" s="317"/>
      <c r="AB147" s="317"/>
      <c r="AC147" s="317"/>
    </row>
    <row r="148" spans="1:68" ht="14.25" customHeight="1" x14ac:dyDescent="0.25">
      <c r="A148" s="354" t="s">
        <v>141</v>
      </c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2"/>
      <c r="V148" s="332"/>
      <c r="W148" s="332"/>
      <c r="X148" s="332"/>
      <c r="Y148" s="332"/>
      <c r="Z148" s="332"/>
      <c r="AA148" s="318"/>
      <c r="AB148" s="318"/>
      <c r="AC148" s="318"/>
    </row>
    <row r="149" spans="1:68" ht="27" customHeight="1" x14ac:dyDescent="0.25">
      <c r="A149" s="54" t="s">
        <v>242</v>
      </c>
      <c r="B149" s="54" t="s">
        <v>243</v>
      </c>
      <c r="C149" s="31">
        <v>4301135317</v>
      </c>
      <c r="D149" s="326">
        <v>4607111039057</v>
      </c>
      <c r="E149" s="327"/>
      <c r="F149" s="321">
        <v>1.8</v>
      </c>
      <c r="G149" s="32">
        <v>1</v>
      </c>
      <c r="H149" s="321">
        <v>1.8</v>
      </c>
      <c r="I149" s="321">
        <v>1.9</v>
      </c>
      <c r="J149" s="32">
        <v>234</v>
      </c>
      <c r="K149" s="32" t="s">
        <v>136</v>
      </c>
      <c r="L149" s="32" t="s">
        <v>97</v>
      </c>
      <c r="M149" s="33" t="s">
        <v>69</v>
      </c>
      <c r="N149" s="33"/>
      <c r="O149" s="32">
        <v>180</v>
      </c>
      <c r="P149" s="532" t="s">
        <v>244</v>
      </c>
      <c r="Q149" s="338"/>
      <c r="R149" s="338"/>
      <c r="S149" s="338"/>
      <c r="T149" s="339"/>
      <c r="U149" s="34"/>
      <c r="V149" s="34"/>
      <c r="W149" s="35" t="s">
        <v>70</v>
      </c>
      <c r="X149" s="322">
        <v>0</v>
      </c>
      <c r="Y149" s="323">
        <f>IFERROR(IF(X149="","",X149),"")</f>
        <v>0</v>
      </c>
      <c r="Z149" s="36">
        <f>IFERROR(IF(X149="","",X149*0.00502),"")</f>
        <v>0</v>
      </c>
      <c r="AA149" s="56"/>
      <c r="AB149" s="57"/>
      <c r="AC149" s="178" t="s">
        <v>207</v>
      </c>
      <c r="AG149" s="67"/>
      <c r="AJ149" s="71" t="s">
        <v>99</v>
      </c>
      <c r="AK149" s="71">
        <v>18</v>
      </c>
      <c r="BB149" s="179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40"/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41"/>
      <c r="P150" s="328" t="s">
        <v>73</v>
      </c>
      <c r="Q150" s="329"/>
      <c r="R150" s="329"/>
      <c r="S150" s="329"/>
      <c r="T150" s="329"/>
      <c r="U150" s="329"/>
      <c r="V150" s="330"/>
      <c r="W150" s="37" t="s">
        <v>70</v>
      </c>
      <c r="X150" s="324">
        <f>IFERROR(SUM(X149:X149),"0")</f>
        <v>0</v>
      </c>
      <c r="Y150" s="324">
        <f>IFERROR(SUM(Y149:Y149),"0")</f>
        <v>0</v>
      </c>
      <c r="Z150" s="324">
        <f>IFERROR(IF(Z149="",0,Z149),"0")</f>
        <v>0</v>
      </c>
      <c r="AA150" s="325"/>
      <c r="AB150" s="325"/>
      <c r="AC150" s="325"/>
    </row>
    <row r="151" spans="1:68" x14ac:dyDescent="0.2">
      <c r="A151" s="332"/>
      <c r="B151" s="332"/>
      <c r="C151" s="332"/>
      <c r="D151" s="332"/>
      <c r="E151" s="332"/>
      <c r="F151" s="332"/>
      <c r="G151" s="332"/>
      <c r="H151" s="332"/>
      <c r="I151" s="332"/>
      <c r="J151" s="332"/>
      <c r="K151" s="332"/>
      <c r="L151" s="332"/>
      <c r="M151" s="332"/>
      <c r="N151" s="332"/>
      <c r="O151" s="341"/>
      <c r="P151" s="328" t="s">
        <v>73</v>
      </c>
      <c r="Q151" s="329"/>
      <c r="R151" s="329"/>
      <c r="S151" s="329"/>
      <c r="T151" s="329"/>
      <c r="U151" s="329"/>
      <c r="V151" s="330"/>
      <c r="W151" s="37" t="s">
        <v>74</v>
      </c>
      <c r="X151" s="324">
        <f>IFERROR(SUMPRODUCT(X149:X149*H149:H149),"0")</f>
        <v>0</v>
      </c>
      <c r="Y151" s="324">
        <f>IFERROR(SUMPRODUCT(Y149:Y149*H149:H149),"0")</f>
        <v>0</v>
      </c>
      <c r="Z151" s="37"/>
      <c r="AA151" s="325"/>
      <c r="AB151" s="325"/>
      <c r="AC151" s="325"/>
    </row>
    <row r="152" spans="1:68" ht="16.5" customHeight="1" x14ac:dyDescent="0.25">
      <c r="A152" s="331" t="s">
        <v>245</v>
      </c>
      <c r="B152" s="332"/>
      <c r="C152" s="332"/>
      <c r="D152" s="332"/>
      <c r="E152" s="332"/>
      <c r="F152" s="332"/>
      <c r="G152" s="332"/>
      <c r="H152" s="332"/>
      <c r="I152" s="332"/>
      <c r="J152" s="332"/>
      <c r="K152" s="332"/>
      <c r="L152" s="332"/>
      <c r="M152" s="332"/>
      <c r="N152" s="332"/>
      <c r="O152" s="332"/>
      <c r="P152" s="332"/>
      <c r="Q152" s="332"/>
      <c r="R152" s="332"/>
      <c r="S152" s="332"/>
      <c r="T152" s="332"/>
      <c r="U152" s="332"/>
      <c r="V152" s="332"/>
      <c r="W152" s="332"/>
      <c r="X152" s="332"/>
      <c r="Y152" s="332"/>
      <c r="Z152" s="332"/>
      <c r="AA152" s="317"/>
      <c r="AB152" s="317"/>
      <c r="AC152" s="317"/>
    </row>
    <row r="153" spans="1:68" ht="14.25" customHeight="1" x14ac:dyDescent="0.25">
      <c r="A153" s="354" t="s">
        <v>64</v>
      </c>
      <c r="B153" s="332"/>
      <c r="C153" s="332"/>
      <c r="D153" s="332"/>
      <c r="E153" s="332"/>
      <c r="F153" s="332"/>
      <c r="G153" s="332"/>
      <c r="H153" s="332"/>
      <c r="I153" s="332"/>
      <c r="J153" s="332"/>
      <c r="K153" s="332"/>
      <c r="L153" s="332"/>
      <c r="M153" s="332"/>
      <c r="N153" s="332"/>
      <c r="O153" s="332"/>
      <c r="P153" s="332"/>
      <c r="Q153" s="332"/>
      <c r="R153" s="332"/>
      <c r="S153" s="332"/>
      <c r="T153" s="332"/>
      <c r="U153" s="332"/>
      <c r="V153" s="332"/>
      <c r="W153" s="332"/>
      <c r="X153" s="332"/>
      <c r="Y153" s="332"/>
      <c r="Z153" s="332"/>
      <c r="AA153" s="318"/>
      <c r="AB153" s="318"/>
      <c r="AC153" s="318"/>
    </row>
    <row r="154" spans="1:68" ht="16.5" customHeight="1" x14ac:dyDescent="0.25">
      <c r="A154" s="54" t="s">
        <v>246</v>
      </c>
      <c r="B154" s="54" t="s">
        <v>247</v>
      </c>
      <c r="C154" s="31">
        <v>4301071062</v>
      </c>
      <c r="D154" s="326">
        <v>4607111036384</v>
      </c>
      <c r="E154" s="327"/>
      <c r="F154" s="321">
        <v>5</v>
      </c>
      <c r="G154" s="32">
        <v>1</v>
      </c>
      <c r="H154" s="321">
        <v>5</v>
      </c>
      <c r="I154" s="321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0" t="s">
        <v>248</v>
      </c>
      <c r="Q154" s="338"/>
      <c r="R154" s="338"/>
      <c r="S154" s="338"/>
      <c r="T154" s="339"/>
      <c r="U154" s="34"/>
      <c r="V154" s="34"/>
      <c r="W154" s="35" t="s">
        <v>70</v>
      </c>
      <c r="X154" s="322">
        <v>0</v>
      </c>
      <c r="Y154" s="323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250</v>
      </c>
      <c r="B155" s="54" t="s">
        <v>251</v>
      </c>
      <c r="C155" s="31">
        <v>4301071056</v>
      </c>
      <c r="D155" s="326">
        <v>4640242180250</v>
      </c>
      <c r="E155" s="327"/>
      <c r="F155" s="321">
        <v>5</v>
      </c>
      <c r="G155" s="32">
        <v>1</v>
      </c>
      <c r="H155" s="321">
        <v>5</v>
      </c>
      <c r="I155" s="321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7" t="s">
        <v>252</v>
      </c>
      <c r="Q155" s="338"/>
      <c r="R155" s="338"/>
      <c r="S155" s="338"/>
      <c r="T155" s="339"/>
      <c r="U155" s="34"/>
      <c r="V155" s="34"/>
      <c r="W155" s="35" t="s">
        <v>70</v>
      </c>
      <c r="X155" s="322">
        <v>0</v>
      </c>
      <c r="Y155" s="323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254</v>
      </c>
      <c r="B156" s="54" t="s">
        <v>255</v>
      </c>
      <c r="C156" s="31">
        <v>4301071050</v>
      </c>
      <c r="D156" s="326">
        <v>4607111036216</v>
      </c>
      <c r="E156" s="327"/>
      <c r="F156" s="321">
        <v>5</v>
      </c>
      <c r="G156" s="32">
        <v>1</v>
      </c>
      <c r="H156" s="321">
        <v>5</v>
      </c>
      <c r="I156" s="321">
        <v>5.2131999999999996</v>
      </c>
      <c r="J156" s="32">
        <v>144</v>
      </c>
      <c r="K156" s="32" t="s">
        <v>67</v>
      </c>
      <c r="L156" s="32" t="s">
        <v>97</v>
      </c>
      <c r="M156" s="33" t="s">
        <v>69</v>
      </c>
      <c r="N156" s="33"/>
      <c r="O156" s="32">
        <v>180</v>
      </c>
      <c r="P156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38"/>
      <c r="R156" s="338"/>
      <c r="S156" s="338"/>
      <c r="T156" s="339"/>
      <c r="U156" s="34"/>
      <c r="V156" s="34"/>
      <c r="W156" s="35" t="s">
        <v>70</v>
      </c>
      <c r="X156" s="322">
        <v>36</v>
      </c>
      <c r="Y156" s="323">
        <f>IFERROR(IF(X156="","",X156),"")</f>
        <v>36</v>
      </c>
      <c r="Z156" s="36">
        <f>IFERROR(IF(X156="","",X156*0.00866),"")</f>
        <v>0.31175999999999998</v>
      </c>
      <c r="AA156" s="56"/>
      <c r="AB156" s="57"/>
      <c r="AC156" s="184" t="s">
        <v>256</v>
      </c>
      <c r="AG156" s="67"/>
      <c r="AJ156" s="71" t="s">
        <v>99</v>
      </c>
      <c r="AK156" s="71">
        <v>12</v>
      </c>
      <c r="BB156" s="185" t="s">
        <v>1</v>
      </c>
      <c r="BM156" s="67">
        <f>IFERROR(X156*I156,"0")</f>
        <v>187.67519999999999</v>
      </c>
      <c r="BN156" s="67">
        <f>IFERROR(Y156*I156,"0")</f>
        <v>187.67519999999999</v>
      </c>
      <c r="BO156" s="67">
        <f>IFERROR(X156/J156,"0")</f>
        <v>0.25</v>
      </c>
      <c r="BP156" s="67">
        <f>IFERROR(Y156/J156,"0")</f>
        <v>0.25</v>
      </c>
    </row>
    <row r="157" spans="1:68" ht="27" customHeight="1" x14ac:dyDescent="0.25">
      <c r="A157" s="54" t="s">
        <v>257</v>
      </c>
      <c r="B157" s="54" t="s">
        <v>258</v>
      </c>
      <c r="C157" s="31">
        <v>4301071061</v>
      </c>
      <c r="D157" s="326">
        <v>4607111036278</v>
      </c>
      <c r="E157" s="327"/>
      <c r="F157" s="321">
        <v>5</v>
      </c>
      <c r="G157" s="32">
        <v>1</v>
      </c>
      <c r="H157" s="321">
        <v>5</v>
      </c>
      <c r="I157" s="321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4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7" s="338"/>
      <c r="R157" s="338"/>
      <c r="S157" s="338"/>
      <c r="T157" s="339"/>
      <c r="U157" s="34"/>
      <c r="V157" s="34"/>
      <c r="W157" s="35" t="s">
        <v>70</v>
      </c>
      <c r="X157" s="322">
        <v>0</v>
      </c>
      <c r="Y157" s="323">
        <f>IFERROR(IF(X157="","",X157),"")</f>
        <v>0</v>
      </c>
      <c r="Z157" s="36">
        <f>IFERROR(IF(X157="","",X157*0.0155),"")</f>
        <v>0</v>
      </c>
      <c r="AA157" s="56"/>
      <c r="AB157" s="57"/>
      <c r="AC157" s="186" t="s">
        <v>259</v>
      </c>
      <c r="AG157" s="67"/>
      <c r="AJ157" s="71" t="s">
        <v>72</v>
      </c>
      <c r="AK157" s="71">
        <v>1</v>
      </c>
      <c r="BB157" s="187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0"/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41"/>
      <c r="P158" s="328" t="s">
        <v>73</v>
      </c>
      <c r="Q158" s="329"/>
      <c r="R158" s="329"/>
      <c r="S158" s="329"/>
      <c r="T158" s="329"/>
      <c r="U158" s="329"/>
      <c r="V158" s="330"/>
      <c r="W158" s="37" t="s">
        <v>70</v>
      </c>
      <c r="X158" s="324">
        <f>IFERROR(SUM(X154:X157),"0")</f>
        <v>36</v>
      </c>
      <c r="Y158" s="324">
        <f>IFERROR(SUM(Y154:Y157),"0")</f>
        <v>36</v>
      </c>
      <c r="Z158" s="324">
        <f>IFERROR(IF(Z154="",0,Z154),"0")+IFERROR(IF(Z155="",0,Z155),"0")+IFERROR(IF(Z156="",0,Z156),"0")+IFERROR(IF(Z157="",0,Z157),"0")</f>
        <v>0.31175999999999998</v>
      </c>
      <c r="AA158" s="325"/>
      <c r="AB158" s="325"/>
      <c r="AC158" s="325"/>
    </row>
    <row r="159" spans="1:68" x14ac:dyDescent="0.2">
      <c r="A159" s="332"/>
      <c r="B159" s="332"/>
      <c r="C159" s="332"/>
      <c r="D159" s="332"/>
      <c r="E159" s="332"/>
      <c r="F159" s="332"/>
      <c r="G159" s="332"/>
      <c r="H159" s="332"/>
      <c r="I159" s="332"/>
      <c r="J159" s="332"/>
      <c r="K159" s="332"/>
      <c r="L159" s="332"/>
      <c r="M159" s="332"/>
      <c r="N159" s="332"/>
      <c r="O159" s="341"/>
      <c r="P159" s="328" t="s">
        <v>73</v>
      </c>
      <c r="Q159" s="329"/>
      <c r="R159" s="329"/>
      <c r="S159" s="329"/>
      <c r="T159" s="329"/>
      <c r="U159" s="329"/>
      <c r="V159" s="330"/>
      <c r="W159" s="37" t="s">
        <v>74</v>
      </c>
      <c r="X159" s="324">
        <f>IFERROR(SUMPRODUCT(X154:X157*H154:H157),"0")</f>
        <v>180</v>
      </c>
      <c r="Y159" s="324">
        <f>IFERROR(SUMPRODUCT(Y154:Y157*H154:H157),"0")</f>
        <v>180</v>
      </c>
      <c r="Z159" s="37"/>
      <c r="AA159" s="325"/>
      <c r="AB159" s="325"/>
      <c r="AC159" s="325"/>
    </row>
    <row r="160" spans="1:68" ht="14.25" customHeight="1" x14ac:dyDescent="0.25">
      <c r="A160" s="354" t="s">
        <v>260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318"/>
      <c r="AB160" s="318"/>
      <c r="AC160" s="318"/>
    </row>
    <row r="161" spans="1:68" ht="27" customHeight="1" x14ac:dyDescent="0.25">
      <c r="A161" s="54" t="s">
        <v>261</v>
      </c>
      <c r="B161" s="54" t="s">
        <v>262</v>
      </c>
      <c r="C161" s="31">
        <v>4301080153</v>
      </c>
      <c r="D161" s="326">
        <v>4607111036827</v>
      </c>
      <c r="E161" s="327"/>
      <c r="F161" s="321">
        <v>1</v>
      </c>
      <c r="G161" s="32">
        <v>5</v>
      </c>
      <c r="H161" s="321">
        <v>5</v>
      </c>
      <c r="I161" s="321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38"/>
      <c r="R161" s="338"/>
      <c r="S161" s="338"/>
      <c r="T161" s="339"/>
      <c r="U161" s="34"/>
      <c r="V161" s="34"/>
      <c r="W161" s="35" t="s">
        <v>70</v>
      </c>
      <c r="X161" s="322">
        <v>0</v>
      </c>
      <c r="Y161" s="323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263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4301080154</v>
      </c>
      <c r="D162" s="326">
        <v>4607111036834</v>
      </c>
      <c r="E162" s="327"/>
      <c r="F162" s="321">
        <v>1</v>
      </c>
      <c r="G162" s="32">
        <v>5</v>
      </c>
      <c r="H162" s="321">
        <v>5</v>
      </c>
      <c r="I162" s="321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38"/>
      <c r="R162" s="338"/>
      <c r="S162" s="338"/>
      <c r="T162" s="339"/>
      <c r="U162" s="34"/>
      <c r="V162" s="34"/>
      <c r="W162" s="35" t="s">
        <v>70</v>
      </c>
      <c r="X162" s="322">
        <v>0</v>
      </c>
      <c r="Y162" s="323">
        <f>IFERROR(IF(X162="","",X162),"")</f>
        <v>0</v>
      </c>
      <c r="Z162" s="36">
        <f>IFERROR(IF(X162="","",X162*0.00866),"")</f>
        <v>0</v>
      </c>
      <c r="AA162" s="56"/>
      <c r="AB162" s="57"/>
      <c r="AC162" s="190" t="s">
        <v>263</v>
      </c>
      <c r="AG162" s="67"/>
      <c r="AJ162" s="71" t="s">
        <v>72</v>
      </c>
      <c r="AK162" s="71">
        <v>1</v>
      </c>
      <c r="BB162" s="191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0"/>
      <c r="B163" s="332"/>
      <c r="C163" s="332"/>
      <c r="D163" s="332"/>
      <c r="E163" s="332"/>
      <c r="F163" s="332"/>
      <c r="G163" s="332"/>
      <c r="H163" s="332"/>
      <c r="I163" s="332"/>
      <c r="J163" s="332"/>
      <c r="K163" s="332"/>
      <c r="L163" s="332"/>
      <c r="M163" s="332"/>
      <c r="N163" s="332"/>
      <c r="O163" s="341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4">
        <f>IFERROR(SUM(X161:X162),"0")</f>
        <v>0</v>
      </c>
      <c r="Y163" s="324">
        <f>IFERROR(SUM(Y161:Y162),"0")</f>
        <v>0</v>
      </c>
      <c r="Z163" s="324">
        <f>IFERROR(IF(Z161="",0,Z161),"0")+IFERROR(IF(Z162="",0,Z162),"0")</f>
        <v>0</v>
      </c>
      <c r="AA163" s="325"/>
      <c r="AB163" s="325"/>
      <c r="AC163" s="325"/>
    </row>
    <row r="164" spans="1:68" x14ac:dyDescent="0.2">
      <c r="A164" s="332"/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2"/>
      <c r="O164" s="341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4">
        <f>IFERROR(SUMPRODUCT(X161:X162*H161:H162),"0")</f>
        <v>0</v>
      </c>
      <c r="Y164" s="324">
        <f>IFERROR(SUMPRODUCT(Y161:Y162*H161:H162),"0")</f>
        <v>0</v>
      </c>
      <c r="Z164" s="37"/>
      <c r="AA164" s="325"/>
      <c r="AB164" s="325"/>
      <c r="AC164" s="325"/>
    </row>
    <row r="165" spans="1:68" ht="27.75" customHeight="1" x14ac:dyDescent="0.2">
      <c r="A165" s="390" t="s">
        <v>266</v>
      </c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1"/>
      <c r="P165" s="391"/>
      <c r="Q165" s="391"/>
      <c r="R165" s="391"/>
      <c r="S165" s="391"/>
      <c r="T165" s="391"/>
      <c r="U165" s="391"/>
      <c r="V165" s="391"/>
      <c r="W165" s="391"/>
      <c r="X165" s="391"/>
      <c r="Y165" s="391"/>
      <c r="Z165" s="391"/>
      <c r="AA165" s="48"/>
      <c r="AB165" s="48"/>
      <c r="AC165" s="48"/>
    </row>
    <row r="166" spans="1:68" ht="16.5" customHeight="1" x14ac:dyDescent="0.25">
      <c r="A166" s="331" t="s">
        <v>267</v>
      </c>
      <c r="B166" s="332"/>
      <c r="C166" s="332"/>
      <c r="D166" s="332"/>
      <c r="E166" s="332"/>
      <c r="F166" s="332"/>
      <c r="G166" s="332"/>
      <c r="H166" s="332"/>
      <c r="I166" s="332"/>
      <c r="J166" s="332"/>
      <c r="K166" s="332"/>
      <c r="L166" s="332"/>
      <c r="M166" s="332"/>
      <c r="N166" s="332"/>
      <c r="O166" s="332"/>
      <c r="P166" s="332"/>
      <c r="Q166" s="332"/>
      <c r="R166" s="332"/>
      <c r="S166" s="332"/>
      <c r="T166" s="332"/>
      <c r="U166" s="332"/>
      <c r="V166" s="332"/>
      <c r="W166" s="332"/>
      <c r="X166" s="332"/>
      <c r="Y166" s="332"/>
      <c r="Z166" s="332"/>
      <c r="AA166" s="317"/>
      <c r="AB166" s="317"/>
      <c r="AC166" s="317"/>
    </row>
    <row r="167" spans="1:68" ht="14.25" customHeight="1" x14ac:dyDescent="0.25">
      <c r="A167" s="354" t="s">
        <v>77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318"/>
      <c r="AB167" s="318"/>
      <c r="AC167" s="318"/>
    </row>
    <row r="168" spans="1:68" ht="27" customHeight="1" x14ac:dyDescent="0.25">
      <c r="A168" s="54" t="s">
        <v>268</v>
      </c>
      <c r="B168" s="54" t="s">
        <v>269</v>
      </c>
      <c r="C168" s="31">
        <v>4301132097</v>
      </c>
      <c r="D168" s="326">
        <v>4607111035721</v>
      </c>
      <c r="E168" s="327"/>
      <c r="F168" s="321">
        <v>0.25</v>
      </c>
      <c r="G168" s="32">
        <v>12</v>
      </c>
      <c r="H168" s="321">
        <v>3</v>
      </c>
      <c r="I168" s="321">
        <v>3.3879999999999999</v>
      </c>
      <c r="J168" s="32">
        <v>70</v>
      </c>
      <c r="K168" s="32" t="s">
        <v>80</v>
      </c>
      <c r="L168" s="32" t="s">
        <v>87</v>
      </c>
      <c r="M168" s="33" t="s">
        <v>69</v>
      </c>
      <c r="N168" s="33"/>
      <c r="O168" s="32">
        <v>365</v>
      </c>
      <c r="P168" s="38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38"/>
      <c r="R168" s="338"/>
      <c r="S168" s="338"/>
      <c r="T168" s="339"/>
      <c r="U168" s="34"/>
      <c r="V168" s="34"/>
      <c r="W168" s="35" t="s">
        <v>70</v>
      </c>
      <c r="X168" s="322">
        <v>98</v>
      </c>
      <c r="Y168" s="323">
        <f>IFERROR(IF(X168="","",X168),"")</f>
        <v>98</v>
      </c>
      <c r="Z168" s="36">
        <f>IFERROR(IF(X168="","",X168*0.01788),"")</f>
        <v>1.75224</v>
      </c>
      <c r="AA168" s="56"/>
      <c r="AB168" s="57"/>
      <c r="AC168" s="192" t="s">
        <v>270</v>
      </c>
      <c r="AG168" s="67"/>
      <c r="AJ168" s="71" t="s">
        <v>88</v>
      </c>
      <c r="AK168" s="71">
        <v>70</v>
      </c>
      <c r="BB168" s="193" t="s">
        <v>82</v>
      </c>
      <c r="BM168" s="67">
        <f>IFERROR(X168*I168,"0")</f>
        <v>332.024</v>
      </c>
      <c r="BN168" s="67">
        <f>IFERROR(Y168*I168,"0")</f>
        <v>332.024</v>
      </c>
      <c r="BO168" s="67">
        <f>IFERROR(X168/J168,"0")</f>
        <v>1.4</v>
      </c>
      <c r="BP168" s="67">
        <f>IFERROR(Y168/J168,"0")</f>
        <v>1.4</v>
      </c>
    </row>
    <row r="169" spans="1:68" ht="27" customHeight="1" x14ac:dyDescent="0.25">
      <c r="A169" s="54" t="s">
        <v>271</v>
      </c>
      <c r="B169" s="54" t="s">
        <v>272</v>
      </c>
      <c r="C169" s="31">
        <v>4301132100</v>
      </c>
      <c r="D169" s="326">
        <v>4607111035691</v>
      </c>
      <c r="E169" s="327"/>
      <c r="F169" s="321">
        <v>0.25</v>
      </c>
      <c r="G169" s="32">
        <v>12</v>
      </c>
      <c r="H169" s="321">
        <v>3</v>
      </c>
      <c r="I169" s="321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1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38"/>
      <c r="R169" s="338"/>
      <c r="S169" s="338"/>
      <c r="T169" s="339"/>
      <c r="U169" s="34"/>
      <c r="V169" s="34"/>
      <c r="W169" s="35" t="s">
        <v>70</v>
      </c>
      <c r="X169" s="322">
        <v>126</v>
      </c>
      <c r="Y169" s="323">
        <f>IFERROR(IF(X169="","",X169),"")</f>
        <v>126</v>
      </c>
      <c r="Z169" s="36">
        <f>IFERROR(IF(X169="","",X169*0.01788),"")</f>
        <v>2.2528800000000002</v>
      </c>
      <c r="AA169" s="56"/>
      <c r="AB169" s="57"/>
      <c r="AC169" s="194" t="s">
        <v>273</v>
      </c>
      <c r="AG169" s="67"/>
      <c r="AJ169" s="71" t="s">
        <v>88</v>
      </c>
      <c r="AK169" s="71">
        <v>70</v>
      </c>
      <c r="BB169" s="195" t="s">
        <v>82</v>
      </c>
      <c r="BM169" s="67">
        <f>IFERROR(X169*I169,"0")</f>
        <v>426.88799999999998</v>
      </c>
      <c r="BN169" s="67">
        <f>IFERROR(Y169*I169,"0")</f>
        <v>426.88799999999998</v>
      </c>
      <c r="BO169" s="67">
        <f>IFERROR(X169/J169,"0")</f>
        <v>1.8</v>
      </c>
      <c r="BP169" s="67">
        <f>IFERROR(Y169/J169,"0")</f>
        <v>1.8</v>
      </c>
    </row>
    <row r="170" spans="1:68" ht="27" customHeight="1" x14ac:dyDescent="0.25">
      <c r="A170" s="54" t="s">
        <v>274</v>
      </c>
      <c r="B170" s="54" t="s">
        <v>275</v>
      </c>
      <c r="C170" s="31">
        <v>4301132079</v>
      </c>
      <c r="D170" s="326">
        <v>4607111038487</v>
      </c>
      <c r="E170" s="327"/>
      <c r="F170" s="321">
        <v>0.25</v>
      </c>
      <c r="G170" s="32">
        <v>12</v>
      </c>
      <c r="H170" s="321">
        <v>3</v>
      </c>
      <c r="I170" s="321">
        <v>3.7360000000000002</v>
      </c>
      <c r="J170" s="32">
        <v>70</v>
      </c>
      <c r="K170" s="32" t="s">
        <v>80</v>
      </c>
      <c r="L170" s="32" t="s">
        <v>97</v>
      </c>
      <c r="M170" s="33" t="s">
        <v>69</v>
      </c>
      <c r="N170" s="33"/>
      <c r="O170" s="32">
        <v>180</v>
      </c>
      <c r="P170" s="36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38"/>
      <c r="R170" s="338"/>
      <c r="S170" s="338"/>
      <c r="T170" s="339"/>
      <c r="U170" s="34"/>
      <c r="V170" s="34"/>
      <c r="W170" s="35" t="s">
        <v>70</v>
      </c>
      <c r="X170" s="322">
        <v>14</v>
      </c>
      <c r="Y170" s="323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96" t="s">
        <v>276</v>
      </c>
      <c r="AG170" s="67"/>
      <c r="AJ170" s="71" t="s">
        <v>99</v>
      </c>
      <c r="AK170" s="71">
        <v>14</v>
      </c>
      <c r="BB170" s="197" t="s">
        <v>82</v>
      </c>
      <c r="BM170" s="67">
        <f>IFERROR(X170*I170,"0")</f>
        <v>52.304000000000002</v>
      </c>
      <c r="BN170" s="67">
        <f>IFERROR(Y170*I170,"0")</f>
        <v>52.304000000000002</v>
      </c>
      <c r="BO170" s="67">
        <f>IFERROR(X170/J170,"0")</f>
        <v>0.2</v>
      </c>
      <c r="BP170" s="67">
        <f>IFERROR(Y170/J170,"0")</f>
        <v>0.2</v>
      </c>
    </row>
    <row r="171" spans="1:68" x14ac:dyDescent="0.2">
      <c r="A171" s="340"/>
      <c r="B171" s="332"/>
      <c r="C171" s="332"/>
      <c r="D171" s="332"/>
      <c r="E171" s="332"/>
      <c r="F171" s="332"/>
      <c r="G171" s="332"/>
      <c r="H171" s="332"/>
      <c r="I171" s="332"/>
      <c r="J171" s="332"/>
      <c r="K171" s="332"/>
      <c r="L171" s="332"/>
      <c r="M171" s="332"/>
      <c r="N171" s="332"/>
      <c r="O171" s="341"/>
      <c r="P171" s="328" t="s">
        <v>73</v>
      </c>
      <c r="Q171" s="329"/>
      <c r="R171" s="329"/>
      <c r="S171" s="329"/>
      <c r="T171" s="329"/>
      <c r="U171" s="329"/>
      <c r="V171" s="330"/>
      <c r="W171" s="37" t="s">
        <v>70</v>
      </c>
      <c r="X171" s="324">
        <f>IFERROR(SUM(X168:X170),"0")</f>
        <v>238</v>
      </c>
      <c r="Y171" s="324">
        <f>IFERROR(SUM(Y168:Y170),"0")</f>
        <v>238</v>
      </c>
      <c r="Z171" s="324">
        <f>IFERROR(IF(Z168="",0,Z168),"0")+IFERROR(IF(Z169="",0,Z169),"0")+IFERROR(IF(Z170="",0,Z170),"0")</f>
        <v>4.2554400000000001</v>
      </c>
      <c r="AA171" s="325"/>
      <c r="AB171" s="325"/>
      <c r="AC171" s="325"/>
    </row>
    <row r="172" spans="1:68" x14ac:dyDescent="0.2">
      <c r="A172" s="332"/>
      <c r="B172" s="332"/>
      <c r="C172" s="332"/>
      <c r="D172" s="332"/>
      <c r="E172" s="332"/>
      <c r="F172" s="332"/>
      <c r="G172" s="332"/>
      <c r="H172" s="332"/>
      <c r="I172" s="332"/>
      <c r="J172" s="332"/>
      <c r="K172" s="332"/>
      <c r="L172" s="332"/>
      <c r="M172" s="332"/>
      <c r="N172" s="332"/>
      <c r="O172" s="341"/>
      <c r="P172" s="328" t="s">
        <v>73</v>
      </c>
      <c r="Q172" s="329"/>
      <c r="R172" s="329"/>
      <c r="S172" s="329"/>
      <c r="T172" s="329"/>
      <c r="U172" s="329"/>
      <c r="V172" s="330"/>
      <c r="W172" s="37" t="s">
        <v>74</v>
      </c>
      <c r="X172" s="324">
        <f>IFERROR(SUMPRODUCT(X168:X170*H168:H170),"0")</f>
        <v>714</v>
      </c>
      <c r="Y172" s="324">
        <f>IFERROR(SUMPRODUCT(Y168:Y170*H168:H170),"0")</f>
        <v>714</v>
      </c>
      <c r="Z172" s="37"/>
      <c r="AA172" s="325"/>
      <c r="AB172" s="325"/>
      <c r="AC172" s="325"/>
    </row>
    <row r="173" spans="1:68" ht="14.25" customHeight="1" x14ac:dyDescent="0.25">
      <c r="A173" s="354" t="s">
        <v>277</v>
      </c>
      <c r="B173" s="332"/>
      <c r="C173" s="332"/>
      <c r="D173" s="332"/>
      <c r="E173" s="332"/>
      <c r="F173" s="332"/>
      <c r="G173" s="332"/>
      <c r="H173" s="332"/>
      <c r="I173" s="332"/>
      <c r="J173" s="332"/>
      <c r="K173" s="332"/>
      <c r="L173" s="332"/>
      <c r="M173" s="332"/>
      <c r="N173" s="332"/>
      <c r="O173" s="332"/>
      <c r="P173" s="332"/>
      <c r="Q173" s="332"/>
      <c r="R173" s="332"/>
      <c r="S173" s="332"/>
      <c r="T173" s="332"/>
      <c r="U173" s="332"/>
      <c r="V173" s="332"/>
      <c r="W173" s="332"/>
      <c r="X173" s="332"/>
      <c r="Y173" s="332"/>
      <c r="Z173" s="332"/>
      <c r="AA173" s="318"/>
      <c r="AB173" s="318"/>
      <c r="AC173" s="318"/>
    </row>
    <row r="174" spans="1:68" ht="27" customHeight="1" x14ac:dyDescent="0.25">
      <c r="A174" s="54" t="s">
        <v>278</v>
      </c>
      <c r="B174" s="54" t="s">
        <v>279</v>
      </c>
      <c r="C174" s="31">
        <v>4301051855</v>
      </c>
      <c r="D174" s="326">
        <v>4680115885875</v>
      </c>
      <c r="E174" s="327"/>
      <c r="F174" s="321">
        <v>1</v>
      </c>
      <c r="G174" s="32">
        <v>9</v>
      </c>
      <c r="H174" s="321">
        <v>9</v>
      </c>
      <c r="I174" s="321">
        <v>9.48</v>
      </c>
      <c r="J174" s="32">
        <v>56</v>
      </c>
      <c r="K174" s="32" t="s">
        <v>280</v>
      </c>
      <c r="L174" s="32" t="s">
        <v>68</v>
      </c>
      <c r="M174" s="33" t="s">
        <v>281</v>
      </c>
      <c r="N174" s="33"/>
      <c r="O174" s="32">
        <v>365</v>
      </c>
      <c r="P174" s="531" t="s">
        <v>282</v>
      </c>
      <c r="Q174" s="338"/>
      <c r="R174" s="338"/>
      <c r="S174" s="338"/>
      <c r="T174" s="339"/>
      <c r="U174" s="34"/>
      <c r="V174" s="34"/>
      <c r="W174" s="35" t="s">
        <v>70</v>
      </c>
      <c r="X174" s="322">
        <v>0</v>
      </c>
      <c r="Y174" s="323">
        <f>IFERROR(IF(X174="","",X174),"")</f>
        <v>0</v>
      </c>
      <c r="Z174" s="36">
        <f>IFERROR(IF(X174="","",X174*0.02175),"")</f>
        <v>0</v>
      </c>
      <c r="AA174" s="56"/>
      <c r="AB174" s="57"/>
      <c r="AC174" s="198" t="s">
        <v>283</v>
      </c>
      <c r="AG174" s="67"/>
      <c r="AJ174" s="71" t="s">
        <v>72</v>
      </c>
      <c r="AK174" s="71">
        <v>1</v>
      </c>
      <c r="BB174" s="199" t="s">
        <v>284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4301051319</v>
      </c>
      <c r="D175" s="326">
        <v>4680115881204</v>
      </c>
      <c r="E175" s="327"/>
      <c r="F175" s="321">
        <v>0.33</v>
      </c>
      <c r="G175" s="32">
        <v>6</v>
      </c>
      <c r="H175" s="321">
        <v>1.98</v>
      </c>
      <c r="I175" s="321">
        <v>2.246</v>
      </c>
      <c r="J175" s="32">
        <v>156</v>
      </c>
      <c r="K175" s="32" t="s">
        <v>67</v>
      </c>
      <c r="L175" s="32" t="s">
        <v>68</v>
      </c>
      <c r="M175" s="33" t="s">
        <v>281</v>
      </c>
      <c r="N175" s="33"/>
      <c r="O175" s="32">
        <v>365</v>
      </c>
      <c r="P175" s="48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8"/>
      <c r="R175" s="338"/>
      <c r="S175" s="338"/>
      <c r="T175" s="339"/>
      <c r="U175" s="34"/>
      <c r="V175" s="34"/>
      <c r="W175" s="35" t="s">
        <v>70</v>
      </c>
      <c r="X175" s="322">
        <v>0</v>
      </c>
      <c r="Y175" s="323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287</v>
      </c>
      <c r="AG175" s="67"/>
      <c r="AJ175" s="71" t="s">
        <v>72</v>
      </c>
      <c r="AK175" s="71">
        <v>1</v>
      </c>
      <c r="BB175" s="201" t="s">
        <v>284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0"/>
      <c r="B176" s="332"/>
      <c r="C176" s="332"/>
      <c r="D176" s="332"/>
      <c r="E176" s="332"/>
      <c r="F176" s="332"/>
      <c r="G176" s="332"/>
      <c r="H176" s="332"/>
      <c r="I176" s="332"/>
      <c r="J176" s="332"/>
      <c r="K176" s="332"/>
      <c r="L176" s="332"/>
      <c r="M176" s="332"/>
      <c r="N176" s="332"/>
      <c r="O176" s="341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4">
        <f>IFERROR(SUM(X174:X175),"0")</f>
        <v>0</v>
      </c>
      <c r="Y176" s="324">
        <f>IFERROR(SUM(Y174:Y175),"0")</f>
        <v>0</v>
      </c>
      <c r="Z176" s="324">
        <f>IFERROR(IF(Z174="",0,Z174),"0")+IFERROR(IF(Z175="",0,Z175),"0")</f>
        <v>0</v>
      </c>
      <c r="AA176" s="325"/>
      <c r="AB176" s="325"/>
      <c r="AC176" s="325"/>
    </row>
    <row r="177" spans="1:68" x14ac:dyDescent="0.2">
      <c r="A177" s="332"/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32"/>
      <c r="M177" s="332"/>
      <c r="N177" s="332"/>
      <c r="O177" s="341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4">
        <f>IFERROR(SUMPRODUCT(X174:X175*H174:H175),"0")</f>
        <v>0</v>
      </c>
      <c r="Y177" s="324">
        <f>IFERROR(SUMPRODUCT(Y174:Y175*H174:H175),"0")</f>
        <v>0</v>
      </c>
      <c r="Z177" s="37"/>
      <c r="AA177" s="325"/>
      <c r="AB177" s="325"/>
      <c r="AC177" s="325"/>
    </row>
    <row r="178" spans="1:68" ht="27.75" customHeight="1" x14ac:dyDescent="0.2">
      <c r="A178" s="390" t="s">
        <v>288</v>
      </c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1"/>
      <c r="P178" s="391"/>
      <c r="Q178" s="391"/>
      <c r="R178" s="391"/>
      <c r="S178" s="391"/>
      <c r="T178" s="391"/>
      <c r="U178" s="391"/>
      <c r="V178" s="391"/>
      <c r="W178" s="391"/>
      <c r="X178" s="391"/>
      <c r="Y178" s="391"/>
      <c r="Z178" s="391"/>
      <c r="AA178" s="48"/>
      <c r="AB178" s="48"/>
      <c r="AC178" s="48"/>
    </row>
    <row r="179" spans="1:68" ht="16.5" customHeight="1" x14ac:dyDescent="0.25">
      <c r="A179" s="331" t="s">
        <v>289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317"/>
      <c r="AB179" s="317"/>
      <c r="AC179" s="317"/>
    </row>
    <row r="180" spans="1:68" ht="14.25" customHeight="1" x14ac:dyDescent="0.25">
      <c r="A180" s="354" t="s">
        <v>141</v>
      </c>
      <c r="B180" s="332"/>
      <c r="C180" s="332"/>
      <c r="D180" s="332"/>
      <c r="E180" s="332"/>
      <c r="F180" s="332"/>
      <c r="G180" s="332"/>
      <c r="H180" s="332"/>
      <c r="I180" s="332"/>
      <c r="J180" s="332"/>
      <c r="K180" s="332"/>
      <c r="L180" s="332"/>
      <c r="M180" s="332"/>
      <c r="N180" s="332"/>
      <c r="O180" s="332"/>
      <c r="P180" s="332"/>
      <c r="Q180" s="332"/>
      <c r="R180" s="332"/>
      <c r="S180" s="332"/>
      <c r="T180" s="332"/>
      <c r="U180" s="332"/>
      <c r="V180" s="332"/>
      <c r="W180" s="332"/>
      <c r="X180" s="332"/>
      <c r="Y180" s="332"/>
      <c r="Z180" s="332"/>
      <c r="AA180" s="318"/>
      <c r="AB180" s="318"/>
      <c r="AC180" s="318"/>
    </row>
    <row r="181" spans="1:68" ht="27" customHeight="1" x14ac:dyDescent="0.25">
      <c r="A181" s="54" t="s">
        <v>290</v>
      </c>
      <c r="B181" s="54" t="s">
        <v>291</v>
      </c>
      <c r="C181" s="31">
        <v>4301135707</v>
      </c>
      <c r="D181" s="326">
        <v>4620207490198</v>
      </c>
      <c r="E181" s="327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38"/>
      <c r="R181" s="338"/>
      <c r="S181" s="338"/>
      <c r="T181" s="339"/>
      <c r="U181" s="34"/>
      <c r="V181" s="34"/>
      <c r="W181" s="35" t="s">
        <v>70</v>
      </c>
      <c r="X181" s="322">
        <v>0</v>
      </c>
      <c r="Y181" s="323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4301135719</v>
      </c>
      <c r="D182" s="326">
        <v>4620207490235</v>
      </c>
      <c r="E182" s="327"/>
      <c r="F182" s="321">
        <v>0.2</v>
      </c>
      <c r="G182" s="32">
        <v>12</v>
      </c>
      <c r="H182" s="321">
        <v>2.4</v>
      </c>
      <c r="I182" s="32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38"/>
      <c r="R182" s="338"/>
      <c r="S182" s="338"/>
      <c r="T182" s="339"/>
      <c r="U182" s="34"/>
      <c r="V182" s="34"/>
      <c r="W182" s="35" t="s">
        <v>70</v>
      </c>
      <c r="X182" s="322">
        <v>14</v>
      </c>
      <c r="Y182" s="323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204" t="s">
        <v>295</v>
      </c>
      <c r="AG182" s="67"/>
      <c r="AJ182" s="71" t="s">
        <v>72</v>
      </c>
      <c r="AK182" s="71">
        <v>1</v>
      </c>
      <c r="BB182" s="205" t="s">
        <v>82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ht="27" customHeight="1" x14ac:dyDescent="0.25">
      <c r="A183" s="54" t="s">
        <v>296</v>
      </c>
      <c r="B183" s="54" t="s">
        <v>297</v>
      </c>
      <c r="C183" s="31">
        <v>4301135697</v>
      </c>
      <c r="D183" s="326">
        <v>4620207490259</v>
      </c>
      <c r="E183" s="327"/>
      <c r="F183" s="321">
        <v>0.2</v>
      </c>
      <c r="G183" s="32">
        <v>12</v>
      </c>
      <c r="H183" s="321">
        <v>2.4</v>
      </c>
      <c r="I183" s="321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38"/>
      <c r="R183" s="338"/>
      <c r="S183" s="338"/>
      <c r="T183" s="339"/>
      <c r="U183" s="34"/>
      <c r="V183" s="34"/>
      <c r="W183" s="35" t="s">
        <v>70</v>
      </c>
      <c r="X183" s="322">
        <v>0</v>
      </c>
      <c r="Y183" s="323">
        <f>IFERROR(IF(X183="","",X183),"")</f>
        <v>0</v>
      </c>
      <c r="Z183" s="36">
        <f>IFERROR(IF(X183="","",X183*0.01788),"")</f>
        <v>0</v>
      </c>
      <c r="AA183" s="56"/>
      <c r="AB183" s="57"/>
      <c r="AC183" s="206" t="s">
        <v>292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40"/>
      <c r="B184" s="332"/>
      <c r="C184" s="332"/>
      <c r="D184" s="332"/>
      <c r="E184" s="332"/>
      <c r="F184" s="332"/>
      <c r="G184" s="332"/>
      <c r="H184" s="332"/>
      <c r="I184" s="332"/>
      <c r="J184" s="332"/>
      <c r="K184" s="332"/>
      <c r="L184" s="332"/>
      <c r="M184" s="332"/>
      <c r="N184" s="332"/>
      <c r="O184" s="341"/>
      <c r="P184" s="328" t="s">
        <v>73</v>
      </c>
      <c r="Q184" s="329"/>
      <c r="R184" s="329"/>
      <c r="S184" s="329"/>
      <c r="T184" s="329"/>
      <c r="U184" s="329"/>
      <c r="V184" s="330"/>
      <c r="W184" s="37" t="s">
        <v>70</v>
      </c>
      <c r="X184" s="324">
        <f>IFERROR(SUM(X181:X183),"0")</f>
        <v>14</v>
      </c>
      <c r="Y184" s="324">
        <f>IFERROR(SUM(Y181:Y183),"0")</f>
        <v>14</v>
      </c>
      <c r="Z184" s="324">
        <f>IFERROR(IF(Z181="",0,Z181),"0")+IFERROR(IF(Z182="",0,Z182),"0")+IFERROR(IF(Z183="",0,Z183),"0")</f>
        <v>0.25031999999999999</v>
      </c>
      <c r="AA184" s="325"/>
      <c r="AB184" s="325"/>
      <c r="AC184" s="325"/>
    </row>
    <row r="185" spans="1:68" x14ac:dyDescent="0.2">
      <c r="A185" s="332"/>
      <c r="B185" s="332"/>
      <c r="C185" s="332"/>
      <c r="D185" s="332"/>
      <c r="E185" s="332"/>
      <c r="F185" s="332"/>
      <c r="G185" s="332"/>
      <c r="H185" s="332"/>
      <c r="I185" s="332"/>
      <c r="J185" s="332"/>
      <c r="K185" s="332"/>
      <c r="L185" s="332"/>
      <c r="M185" s="332"/>
      <c r="N185" s="332"/>
      <c r="O185" s="341"/>
      <c r="P185" s="328" t="s">
        <v>73</v>
      </c>
      <c r="Q185" s="329"/>
      <c r="R185" s="329"/>
      <c r="S185" s="329"/>
      <c r="T185" s="329"/>
      <c r="U185" s="329"/>
      <c r="V185" s="330"/>
      <c r="W185" s="37" t="s">
        <v>74</v>
      </c>
      <c r="X185" s="324">
        <f>IFERROR(SUMPRODUCT(X181:X183*H181:H183),"0")</f>
        <v>33.6</v>
      </c>
      <c r="Y185" s="324">
        <f>IFERROR(SUMPRODUCT(Y181:Y183*H181:H183),"0")</f>
        <v>33.6</v>
      </c>
      <c r="Z185" s="37"/>
      <c r="AA185" s="325"/>
      <c r="AB185" s="325"/>
      <c r="AC185" s="325"/>
    </row>
    <row r="186" spans="1:68" ht="16.5" customHeight="1" x14ac:dyDescent="0.25">
      <c r="A186" s="331" t="s">
        <v>298</v>
      </c>
      <c r="B186" s="332"/>
      <c r="C186" s="332"/>
      <c r="D186" s="332"/>
      <c r="E186" s="332"/>
      <c r="F186" s="332"/>
      <c r="G186" s="332"/>
      <c r="H186" s="332"/>
      <c r="I186" s="332"/>
      <c r="J186" s="332"/>
      <c r="K186" s="332"/>
      <c r="L186" s="332"/>
      <c r="M186" s="332"/>
      <c r="N186" s="332"/>
      <c r="O186" s="332"/>
      <c r="P186" s="332"/>
      <c r="Q186" s="332"/>
      <c r="R186" s="332"/>
      <c r="S186" s="332"/>
      <c r="T186" s="332"/>
      <c r="U186" s="332"/>
      <c r="V186" s="332"/>
      <c r="W186" s="332"/>
      <c r="X186" s="332"/>
      <c r="Y186" s="332"/>
      <c r="Z186" s="332"/>
      <c r="AA186" s="317"/>
      <c r="AB186" s="317"/>
      <c r="AC186" s="317"/>
    </row>
    <row r="187" spans="1:68" ht="14.25" customHeight="1" x14ac:dyDescent="0.25">
      <c r="A187" s="354" t="s">
        <v>64</v>
      </c>
      <c r="B187" s="332"/>
      <c r="C187" s="332"/>
      <c r="D187" s="332"/>
      <c r="E187" s="332"/>
      <c r="F187" s="332"/>
      <c r="G187" s="332"/>
      <c r="H187" s="332"/>
      <c r="I187" s="332"/>
      <c r="J187" s="332"/>
      <c r="K187" s="332"/>
      <c r="L187" s="332"/>
      <c r="M187" s="332"/>
      <c r="N187" s="332"/>
      <c r="O187" s="332"/>
      <c r="P187" s="332"/>
      <c r="Q187" s="332"/>
      <c r="R187" s="332"/>
      <c r="S187" s="332"/>
      <c r="T187" s="332"/>
      <c r="U187" s="332"/>
      <c r="V187" s="332"/>
      <c r="W187" s="332"/>
      <c r="X187" s="332"/>
      <c r="Y187" s="332"/>
      <c r="Z187" s="332"/>
      <c r="AA187" s="318"/>
      <c r="AB187" s="318"/>
      <c r="AC187" s="318"/>
    </row>
    <row r="188" spans="1:68" ht="16.5" customHeight="1" x14ac:dyDescent="0.25">
      <c r="A188" s="54" t="s">
        <v>299</v>
      </c>
      <c r="B188" s="54" t="s">
        <v>300</v>
      </c>
      <c r="C188" s="31">
        <v>4301070948</v>
      </c>
      <c r="D188" s="326">
        <v>4607111037022</v>
      </c>
      <c r="E188" s="327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8"/>
      <c r="R188" s="338"/>
      <c r="S188" s="338"/>
      <c r="T188" s="339"/>
      <c r="U188" s="34"/>
      <c r="V188" s="34"/>
      <c r="W188" s="35" t="s">
        <v>70</v>
      </c>
      <c r="X188" s="322">
        <v>96</v>
      </c>
      <c r="Y188" s="323">
        <f>IFERROR(IF(X188="","",X188),"")</f>
        <v>96</v>
      </c>
      <c r="Z188" s="36">
        <f>IFERROR(IF(X188="","",X188*0.0155),"")</f>
        <v>1.488</v>
      </c>
      <c r="AA188" s="56"/>
      <c r="AB188" s="57"/>
      <c r="AC188" s="208" t="s">
        <v>301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563.52</v>
      </c>
      <c r="BN188" s="67">
        <f>IFERROR(Y188*I188,"0")</f>
        <v>563.52</v>
      </c>
      <c r="BO188" s="67">
        <f>IFERROR(X188/J188,"0")</f>
        <v>1.1428571428571428</v>
      </c>
      <c r="BP188" s="67">
        <f>IFERROR(Y188/J188,"0")</f>
        <v>1.1428571428571428</v>
      </c>
    </row>
    <row r="189" spans="1:68" ht="27" customHeight="1" x14ac:dyDescent="0.25">
      <c r="A189" s="54" t="s">
        <v>302</v>
      </c>
      <c r="B189" s="54" t="s">
        <v>303</v>
      </c>
      <c r="C189" s="31">
        <v>4301070990</v>
      </c>
      <c r="D189" s="326">
        <v>4607111038494</v>
      </c>
      <c r="E189" s="327"/>
      <c r="F189" s="321">
        <v>0.7</v>
      </c>
      <c r="G189" s="32">
        <v>8</v>
      </c>
      <c r="H189" s="321">
        <v>5.6</v>
      </c>
      <c r="I189" s="32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40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8"/>
      <c r="R189" s="338"/>
      <c r="S189" s="338"/>
      <c r="T189" s="339"/>
      <c r="U189" s="34"/>
      <c r="V189" s="34"/>
      <c r="W189" s="35" t="s">
        <v>70</v>
      </c>
      <c r="X189" s="322">
        <v>0</v>
      </c>
      <c r="Y189" s="32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305</v>
      </c>
      <c r="B190" s="54" t="s">
        <v>306</v>
      </c>
      <c r="C190" s="31">
        <v>4301070966</v>
      </c>
      <c r="D190" s="326">
        <v>4607111038135</v>
      </c>
      <c r="E190" s="327"/>
      <c r="F190" s="321">
        <v>0.7</v>
      </c>
      <c r="G190" s="32">
        <v>8</v>
      </c>
      <c r="H190" s="321">
        <v>5.6</v>
      </c>
      <c r="I190" s="321">
        <v>5.87</v>
      </c>
      <c r="J190" s="32">
        <v>84</v>
      </c>
      <c r="K190" s="32" t="s">
        <v>67</v>
      </c>
      <c r="L190" s="32" t="s">
        <v>97</v>
      </c>
      <c r="M190" s="33" t="s">
        <v>69</v>
      </c>
      <c r="N190" s="33"/>
      <c r="O190" s="32">
        <v>180</v>
      </c>
      <c r="P190" s="4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8"/>
      <c r="R190" s="338"/>
      <c r="S190" s="338"/>
      <c r="T190" s="339"/>
      <c r="U190" s="34"/>
      <c r="V190" s="34"/>
      <c r="W190" s="35" t="s">
        <v>70</v>
      </c>
      <c r="X190" s="322">
        <v>0</v>
      </c>
      <c r="Y190" s="323">
        <f>IFERROR(IF(X190="","",X190),"")</f>
        <v>0</v>
      </c>
      <c r="Z190" s="36">
        <f>IFERROR(IF(X190="","",X190*0.0155),"")</f>
        <v>0</v>
      </c>
      <c r="AA190" s="56"/>
      <c r="AB190" s="57"/>
      <c r="AC190" s="212" t="s">
        <v>307</v>
      </c>
      <c r="AG190" s="67"/>
      <c r="AJ190" s="71" t="s">
        <v>99</v>
      </c>
      <c r="AK190" s="71">
        <v>12</v>
      </c>
      <c r="BB190" s="213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40"/>
      <c r="B191" s="332"/>
      <c r="C191" s="332"/>
      <c r="D191" s="332"/>
      <c r="E191" s="332"/>
      <c r="F191" s="332"/>
      <c r="G191" s="332"/>
      <c r="H191" s="332"/>
      <c r="I191" s="332"/>
      <c r="J191" s="332"/>
      <c r="K191" s="332"/>
      <c r="L191" s="332"/>
      <c r="M191" s="332"/>
      <c r="N191" s="332"/>
      <c r="O191" s="341"/>
      <c r="P191" s="328" t="s">
        <v>73</v>
      </c>
      <c r="Q191" s="329"/>
      <c r="R191" s="329"/>
      <c r="S191" s="329"/>
      <c r="T191" s="329"/>
      <c r="U191" s="329"/>
      <c r="V191" s="330"/>
      <c r="W191" s="37" t="s">
        <v>70</v>
      </c>
      <c r="X191" s="324">
        <f>IFERROR(SUM(X188:X190),"0")</f>
        <v>96</v>
      </c>
      <c r="Y191" s="324">
        <f>IFERROR(SUM(Y188:Y190),"0")</f>
        <v>96</v>
      </c>
      <c r="Z191" s="324">
        <f>IFERROR(IF(Z188="",0,Z188),"0")+IFERROR(IF(Z189="",0,Z189),"0")+IFERROR(IF(Z190="",0,Z190),"0")</f>
        <v>1.488</v>
      </c>
      <c r="AA191" s="325"/>
      <c r="AB191" s="325"/>
      <c r="AC191" s="325"/>
    </row>
    <row r="192" spans="1:68" x14ac:dyDescent="0.2">
      <c r="A192" s="332"/>
      <c r="B192" s="332"/>
      <c r="C192" s="332"/>
      <c r="D192" s="332"/>
      <c r="E192" s="332"/>
      <c r="F192" s="332"/>
      <c r="G192" s="332"/>
      <c r="H192" s="332"/>
      <c r="I192" s="332"/>
      <c r="J192" s="332"/>
      <c r="K192" s="332"/>
      <c r="L192" s="332"/>
      <c r="M192" s="332"/>
      <c r="N192" s="332"/>
      <c r="O192" s="341"/>
      <c r="P192" s="328" t="s">
        <v>73</v>
      </c>
      <c r="Q192" s="329"/>
      <c r="R192" s="329"/>
      <c r="S192" s="329"/>
      <c r="T192" s="329"/>
      <c r="U192" s="329"/>
      <c r="V192" s="330"/>
      <c r="W192" s="37" t="s">
        <v>74</v>
      </c>
      <c r="X192" s="324">
        <f>IFERROR(SUMPRODUCT(X188:X190*H188:H190),"0")</f>
        <v>537.59999999999991</v>
      </c>
      <c r="Y192" s="324">
        <f>IFERROR(SUMPRODUCT(Y188:Y190*H188:H190),"0")</f>
        <v>537.59999999999991</v>
      </c>
      <c r="Z192" s="37"/>
      <c r="AA192" s="325"/>
      <c r="AB192" s="325"/>
      <c r="AC192" s="325"/>
    </row>
    <row r="193" spans="1:68" ht="16.5" customHeight="1" x14ac:dyDescent="0.25">
      <c r="A193" s="331" t="s">
        <v>308</v>
      </c>
      <c r="B193" s="332"/>
      <c r="C193" s="332"/>
      <c r="D193" s="332"/>
      <c r="E193" s="332"/>
      <c r="F193" s="332"/>
      <c r="G193" s="332"/>
      <c r="H193" s="332"/>
      <c r="I193" s="332"/>
      <c r="J193" s="332"/>
      <c r="K193" s="332"/>
      <c r="L193" s="332"/>
      <c r="M193" s="332"/>
      <c r="N193" s="332"/>
      <c r="O193" s="332"/>
      <c r="P193" s="332"/>
      <c r="Q193" s="332"/>
      <c r="R193" s="332"/>
      <c r="S193" s="332"/>
      <c r="T193" s="332"/>
      <c r="U193" s="332"/>
      <c r="V193" s="332"/>
      <c r="W193" s="332"/>
      <c r="X193" s="332"/>
      <c r="Y193" s="332"/>
      <c r="Z193" s="332"/>
      <c r="AA193" s="317"/>
      <c r="AB193" s="317"/>
      <c r="AC193" s="317"/>
    </row>
    <row r="194" spans="1:68" ht="14.25" customHeight="1" x14ac:dyDescent="0.25">
      <c r="A194" s="354" t="s">
        <v>64</v>
      </c>
      <c r="B194" s="332"/>
      <c r="C194" s="332"/>
      <c r="D194" s="332"/>
      <c r="E194" s="332"/>
      <c r="F194" s="332"/>
      <c r="G194" s="332"/>
      <c r="H194" s="332"/>
      <c r="I194" s="332"/>
      <c r="J194" s="332"/>
      <c r="K194" s="332"/>
      <c r="L194" s="332"/>
      <c r="M194" s="332"/>
      <c r="N194" s="332"/>
      <c r="O194" s="332"/>
      <c r="P194" s="332"/>
      <c r="Q194" s="332"/>
      <c r="R194" s="332"/>
      <c r="S194" s="332"/>
      <c r="T194" s="332"/>
      <c r="U194" s="332"/>
      <c r="V194" s="332"/>
      <c r="W194" s="332"/>
      <c r="X194" s="332"/>
      <c r="Y194" s="332"/>
      <c r="Z194" s="332"/>
      <c r="AA194" s="318"/>
      <c r="AB194" s="318"/>
      <c r="AC194" s="318"/>
    </row>
    <row r="195" spans="1:68" ht="27" customHeight="1" x14ac:dyDescent="0.25">
      <c r="A195" s="54" t="s">
        <v>309</v>
      </c>
      <c r="B195" s="54" t="s">
        <v>310</v>
      </c>
      <c r="C195" s="31">
        <v>4301070996</v>
      </c>
      <c r="D195" s="326">
        <v>4607111038654</v>
      </c>
      <c r="E195" s="327"/>
      <c r="F195" s="321">
        <v>0.4</v>
      </c>
      <c r="G195" s="32">
        <v>16</v>
      </c>
      <c r="H195" s="321">
        <v>6.4</v>
      </c>
      <c r="I195" s="321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8"/>
      <c r="R195" s="338"/>
      <c r="S195" s="338"/>
      <c r="T195" s="339"/>
      <c r="U195" s="34"/>
      <c r="V195" s="34"/>
      <c r="W195" s="35" t="s">
        <v>70</v>
      </c>
      <c r="X195" s="322">
        <v>0</v>
      </c>
      <c r="Y195" s="323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311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4301070997</v>
      </c>
      <c r="D196" s="326">
        <v>4607111038586</v>
      </c>
      <c r="E196" s="327"/>
      <c r="F196" s="321">
        <v>0.7</v>
      </c>
      <c r="G196" s="32">
        <v>8</v>
      </c>
      <c r="H196" s="321">
        <v>5.6</v>
      </c>
      <c r="I196" s="321">
        <v>5.83</v>
      </c>
      <c r="J196" s="32">
        <v>84</v>
      </c>
      <c r="K196" s="32" t="s">
        <v>67</v>
      </c>
      <c r="L196" s="32" t="s">
        <v>97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8"/>
      <c r="R196" s="338"/>
      <c r="S196" s="338"/>
      <c r="T196" s="339"/>
      <c r="U196" s="34"/>
      <c r="V196" s="34"/>
      <c r="W196" s="35" t="s">
        <v>70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16" t="s">
        <v>311</v>
      </c>
      <c r="AG196" s="67"/>
      <c r="AJ196" s="71" t="s">
        <v>99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4301070962</v>
      </c>
      <c r="D197" s="326">
        <v>4607111038609</v>
      </c>
      <c r="E197" s="327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70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18" t="s">
        <v>316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4301070963</v>
      </c>
      <c r="D198" s="326">
        <v>4607111038630</v>
      </c>
      <c r="E198" s="327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70</v>
      </c>
      <c r="X198" s="322">
        <v>0</v>
      </c>
      <c r="Y198" s="323">
        <f t="shared" si="18"/>
        <v>0</v>
      </c>
      <c r="Z198" s="36">
        <f t="shared" si="19"/>
        <v>0</v>
      </c>
      <c r="AA198" s="56"/>
      <c r="AB198" s="57"/>
      <c r="AC198" s="220" t="s">
        <v>316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4301070959</v>
      </c>
      <c r="D199" s="326">
        <v>4607111038616</v>
      </c>
      <c r="E199" s="327"/>
      <c r="F199" s="321">
        <v>0.4</v>
      </c>
      <c r="G199" s="32">
        <v>16</v>
      </c>
      <c r="H199" s="321">
        <v>6.4</v>
      </c>
      <c r="I199" s="321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70</v>
      </c>
      <c r="X199" s="322">
        <v>0</v>
      </c>
      <c r="Y199" s="323">
        <f t="shared" si="18"/>
        <v>0</v>
      </c>
      <c r="Z199" s="36">
        <f t="shared" si="19"/>
        <v>0</v>
      </c>
      <c r="AA199" s="56"/>
      <c r="AB199" s="57"/>
      <c r="AC199" s="222" t="s">
        <v>311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4301070960</v>
      </c>
      <c r="D200" s="326">
        <v>4607111038623</v>
      </c>
      <c r="E200" s="327"/>
      <c r="F200" s="321">
        <v>0.7</v>
      </c>
      <c r="G200" s="32">
        <v>8</v>
      </c>
      <c r="H200" s="321">
        <v>5.6</v>
      </c>
      <c r="I200" s="321">
        <v>5.87</v>
      </c>
      <c r="J200" s="32">
        <v>84</v>
      </c>
      <c r="K200" s="32" t="s">
        <v>67</v>
      </c>
      <c r="L200" s="32" t="s">
        <v>97</v>
      </c>
      <c r="M200" s="33" t="s">
        <v>69</v>
      </c>
      <c r="N200" s="33"/>
      <c r="O200" s="32">
        <v>180</v>
      </c>
      <c r="P200" s="5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70</v>
      </c>
      <c r="X200" s="322">
        <v>0</v>
      </c>
      <c r="Y200" s="323">
        <f t="shared" si="18"/>
        <v>0</v>
      </c>
      <c r="Z200" s="36">
        <f t="shared" si="19"/>
        <v>0</v>
      </c>
      <c r="AA200" s="56"/>
      <c r="AB200" s="57"/>
      <c r="AC200" s="224" t="s">
        <v>311</v>
      </c>
      <c r="AG200" s="67"/>
      <c r="AJ200" s="71" t="s">
        <v>99</v>
      </c>
      <c r="AK200" s="71">
        <v>12</v>
      </c>
      <c r="BB200" s="225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x14ac:dyDescent="0.2">
      <c r="A201" s="340"/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  <c r="L201" s="332"/>
      <c r="M201" s="332"/>
      <c r="N201" s="332"/>
      <c r="O201" s="341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4">
        <f>IFERROR(SUM(X195:X200),"0")</f>
        <v>0</v>
      </c>
      <c r="Y201" s="324">
        <f>IFERROR(SUM(Y195:Y200),"0")</f>
        <v>0</v>
      </c>
      <c r="Z201" s="324">
        <f>IFERROR(IF(Z195="",0,Z195),"0")+IFERROR(IF(Z196="",0,Z196),"0")+IFERROR(IF(Z197="",0,Z197),"0")+IFERROR(IF(Z198="",0,Z198),"0")+IFERROR(IF(Z199="",0,Z199),"0")+IFERROR(IF(Z200="",0,Z200),"0")</f>
        <v>0</v>
      </c>
      <c r="AA201" s="325"/>
      <c r="AB201" s="325"/>
      <c r="AC201" s="325"/>
    </row>
    <row r="202" spans="1:68" x14ac:dyDescent="0.2">
      <c r="A202" s="332"/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  <c r="L202" s="332"/>
      <c r="M202" s="332"/>
      <c r="N202" s="332"/>
      <c r="O202" s="341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4">
        <f>IFERROR(SUMPRODUCT(X195:X200*H195:H200),"0")</f>
        <v>0</v>
      </c>
      <c r="Y202" s="324">
        <f>IFERROR(SUMPRODUCT(Y195:Y200*H195:H200),"0")</f>
        <v>0</v>
      </c>
      <c r="Z202" s="37"/>
      <c r="AA202" s="325"/>
      <c r="AB202" s="325"/>
      <c r="AC202" s="325"/>
    </row>
    <row r="203" spans="1:68" ht="16.5" customHeight="1" x14ac:dyDescent="0.25">
      <c r="A203" s="331" t="s">
        <v>323</v>
      </c>
      <c r="B203" s="332"/>
      <c r="C203" s="332"/>
      <c r="D203" s="332"/>
      <c r="E203" s="332"/>
      <c r="F203" s="332"/>
      <c r="G203" s="332"/>
      <c r="H203" s="332"/>
      <c r="I203" s="332"/>
      <c r="J203" s="332"/>
      <c r="K203" s="332"/>
      <c r="L203" s="332"/>
      <c r="M203" s="332"/>
      <c r="N203" s="332"/>
      <c r="O203" s="332"/>
      <c r="P203" s="332"/>
      <c r="Q203" s="332"/>
      <c r="R203" s="332"/>
      <c r="S203" s="332"/>
      <c r="T203" s="332"/>
      <c r="U203" s="332"/>
      <c r="V203" s="332"/>
      <c r="W203" s="332"/>
      <c r="X203" s="332"/>
      <c r="Y203" s="332"/>
      <c r="Z203" s="332"/>
      <c r="AA203" s="317"/>
      <c r="AB203" s="317"/>
      <c r="AC203" s="317"/>
    </row>
    <row r="204" spans="1:68" ht="14.25" customHeight="1" x14ac:dyDescent="0.25">
      <c r="A204" s="354" t="s">
        <v>64</v>
      </c>
      <c r="B204" s="332"/>
      <c r="C204" s="332"/>
      <c r="D204" s="332"/>
      <c r="E204" s="332"/>
      <c r="F204" s="332"/>
      <c r="G204" s="332"/>
      <c r="H204" s="332"/>
      <c r="I204" s="332"/>
      <c r="J204" s="332"/>
      <c r="K204" s="332"/>
      <c r="L204" s="332"/>
      <c r="M204" s="332"/>
      <c r="N204" s="332"/>
      <c r="O204" s="332"/>
      <c r="P204" s="332"/>
      <c r="Q204" s="332"/>
      <c r="R204" s="332"/>
      <c r="S204" s="332"/>
      <c r="T204" s="332"/>
      <c r="U204" s="332"/>
      <c r="V204" s="332"/>
      <c r="W204" s="332"/>
      <c r="X204" s="332"/>
      <c r="Y204" s="332"/>
      <c r="Z204" s="332"/>
      <c r="AA204" s="318"/>
      <c r="AB204" s="318"/>
      <c r="AC204" s="318"/>
    </row>
    <row r="205" spans="1:68" ht="27" customHeight="1" x14ac:dyDescent="0.25">
      <c r="A205" s="54" t="s">
        <v>324</v>
      </c>
      <c r="B205" s="54" t="s">
        <v>325</v>
      </c>
      <c r="C205" s="31">
        <v>4301070915</v>
      </c>
      <c r="D205" s="326">
        <v>4607111035882</v>
      </c>
      <c r="E205" s="327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1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8"/>
      <c r="R205" s="338"/>
      <c r="S205" s="338"/>
      <c r="T205" s="339"/>
      <c r="U205" s="34"/>
      <c r="V205" s="34"/>
      <c r="W205" s="35" t="s">
        <v>70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326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327</v>
      </c>
      <c r="B206" s="54" t="s">
        <v>328</v>
      </c>
      <c r="C206" s="31">
        <v>4301070921</v>
      </c>
      <c r="D206" s="326">
        <v>4607111035905</v>
      </c>
      <c r="E206" s="327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8"/>
      <c r="R206" s="338"/>
      <c r="S206" s="338"/>
      <c r="T206" s="339"/>
      <c r="U206" s="34"/>
      <c r="V206" s="34"/>
      <c r="W206" s="35" t="s">
        <v>70</v>
      </c>
      <c r="X206" s="322">
        <v>0</v>
      </c>
      <c r="Y206" s="32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326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4301070917</v>
      </c>
      <c r="D207" s="326">
        <v>4607111035912</v>
      </c>
      <c r="E207" s="327"/>
      <c r="F207" s="321">
        <v>0.43</v>
      </c>
      <c r="G207" s="32">
        <v>16</v>
      </c>
      <c r="H207" s="321">
        <v>6.88</v>
      </c>
      <c r="I207" s="321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70</v>
      </c>
      <c r="X207" s="322">
        <v>0</v>
      </c>
      <c r="Y207" s="32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331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4301070920</v>
      </c>
      <c r="D208" s="326">
        <v>4607111035929</v>
      </c>
      <c r="E208" s="327"/>
      <c r="F208" s="321">
        <v>0.9</v>
      </c>
      <c r="G208" s="32">
        <v>8</v>
      </c>
      <c r="H208" s="321">
        <v>7.2</v>
      </c>
      <c r="I208" s="321">
        <v>7.47</v>
      </c>
      <c r="J208" s="32">
        <v>84</v>
      </c>
      <c r="K208" s="32" t="s">
        <v>67</v>
      </c>
      <c r="L208" s="32" t="s">
        <v>97</v>
      </c>
      <c r="M208" s="33" t="s">
        <v>69</v>
      </c>
      <c r="N208" s="33"/>
      <c r="O208" s="32">
        <v>180</v>
      </c>
      <c r="P208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70</v>
      </c>
      <c r="X208" s="322">
        <v>120</v>
      </c>
      <c r="Y208" s="323">
        <f>IFERROR(IF(X208="","",X208),"")</f>
        <v>120</v>
      </c>
      <c r="Z208" s="36">
        <f>IFERROR(IF(X208="","",X208*0.0155),"")</f>
        <v>1.8599999999999999</v>
      </c>
      <c r="AA208" s="56"/>
      <c r="AB208" s="57"/>
      <c r="AC208" s="232" t="s">
        <v>331</v>
      </c>
      <c r="AG208" s="67"/>
      <c r="AJ208" s="71" t="s">
        <v>99</v>
      </c>
      <c r="AK208" s="71">
        <v>12</v>
      </c>
      <c r="BB208" s="233" t="s">
        <v>1</v>
      </c>
      <c r="BM208" s="67">
        <f>IFERROR(X208*I208,"0")</f>
        <v>896.4</v>
      </c>
      <c r="BN208" s="67">
        <f>IFERROR(Y208*I208,"0")</f>
        <v>896.4</v>
      </c>
      <c r="BO208" s="67">
        <f>IFERROR(X208/J208,"0")</f>
        <v>1.4285714285714286</v>
      </c>
      <c r="BP208" s="67">
        <f>IFERROR(Y208/J208,"0")</f>
        <v>1.4285714285714286</v>
      </c>
    </row>
    <row r="209" spans="1:68" x14ac:dyDescent="0.2">
      <c r="A209" s="340"/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  <c r="L209" s="332"/>
      <c r="M209" s="332"/>
      <c r="N209" s="332"/>
      <c r="O209" s="341"/>
      <c r="P209" s="328" t="s">
        <v>73</v>
      </c>
      <c r="Q209" s="329"/>
      <c r="R209" s="329"/>
      <c r="S209" s="329"/>
      <c r="T209" s="329"/>
      <c r="U209" s="329"/>
      <c r="V209" s="330"/>
      <c r="W209" s="37" t="s">
        <v>70</v>
      </c>
      <c r="X209" s="324">
        <f>IFERROR(SUM(X205:X208),"0")</f>
        <v>120</v>
      </c>
      <c r="Y209" s="324">
        <f>IFERROR(SUM(Y205:Y208),"0")</f>
        <v>120</v>
      </c>
      <c r="Z209" s="324">
        <f>IFERROR(IF(Z205="",0,Z205),"0")+IFERROR(IF(Z206="",0,Z206),"0")+IFERROR(IF(Z207="",0,Z207),"0")+IFERROR(IF(Z208="",0,Z208),"0")</f>
        <v>1.8599999999999999</v>
      </c>
      <c r="AA209" s="325"/>
      <c r="AB209" s="325"/>
      <c r="AC209" s="325"/>
    </row>
    <row r="210" spans="1:68" x14ac:dyDescent="0.2">
      <c r="A210" s="332"/>
      <c r="B210" s="332"/>
      <c r="C210" s="332"/>
      <c r="D210" s="332"/>
      <c r="E210" s="332"/>
      <c r="F210" s="332"/>
      <c r="G210" s="332"/>
      <c r="H210" s="332"/>
      <c r="I210" s="332"/>
      <c r="J210" s="332"/>
      <c r="K210" s="332"/>
      <c r="L210" s="332"/>
      <c r="M210" s="332"/>
      <c r="N210" s="332"/>
      <c r="O210" s="341"/>
      <c r="P210" s="328" t="s">
        <v>73</v>
      </c>
      <c r="Q210" s="329"/>
      <c r="R210" s="329"/>
      <c r="S210" s="329"/>
      <c r="T210" s="329"/>
      <c r="U210" s="329"/>
      <c r="V210" s="330"/>
      <c r="W210" s="37" t="s">
        <v>74</v>
      </c>
      <c r="X210" s="324">
        <f>IFERROR(SUMPRODUCT(X205:X208*H205:H208),"0")</f>
        <v>864</v>
      </c>
      <c r="Y210" s="324">
        <f>IFERROR(SUMPRODUCT(Y205:Y208*H205:H208),"0")</f>
        <v>864</v>
      </c>
      <c r="Z210" s="37"/>
      <c r="AA210" s="325"/>
      <c r="AB210" s="325"/>
      <c r="AC210" s="325"/>
    </row>
    <row r="211" spans="1:68" ht="16.5" customHeight="1" x14ac:dyDescent="0.25">
      <c r="A211" s="331" t="s">
        <v>334</v>
      </c>
      <c r="B211" s="332"/>
      <c r="C211" s="332"/>
      <c r="D211" s="332"/>
      <c r="E211" s="332"/>
      <c r="F211" s="332"/>
      <c r="G211" s="332"/>
      <c r="H211" s="332"/>
      <c r="I211" s="332"/>
      <c r="J211" s="332"/>
      <c r="K211" s="332"/>
      <c r="L211" s="332"/>
      <c r="M211" s="332"/>
      <c r="N211" s="332"/>
      <c r="O211" s="332"/>
      <c r="P211" s="332"/>
      <c r="Q211" s="332"/>
      <c r="R211" s="332"/>
      <c r="S211" s="332"/>
      <c r="T211" s="332"/>
      <c r="U211" s="332"/>
      <c r="V211" s="332"/>
      <c r="W211" s="332"/>
      <c r="X211" s="332"/>
      <c r="Y211" s="332"/>
      <c r="Z211" s="332"/>
      <c r="AA211" s="317"/>
      <c r="AB211" s="317"/>
      <c r="AC211" s="317"/>
    </row>
    <row r="212" spans="1:68" ht="14.25" customHeight="1" x14ac:dyDescent="0.25">
      <c r="A212" s="354" t="s">
        <v>64</v>
      </c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  <c r="L212" s="332"/>
      <c r="M212" s="332"/>
      <c r="N212" s="332"/>
      <c r="O212" s="332"/>
      <c r="P212" s="332"/>
      <c r="Q212" s="332"/>
      <c r="R212" s="332"/>
      <c r="S212" s="332"/>
      <c r="T212" s="332"/>
      <c r="U212" s="332"/>
      <c r="V212" s="332"/>
      <c r="W212" s="332"/>
      <c r="X212" s="332"/>
      <c r="Y212" s="332"/>
      <c r="Z212" s="332"/>
      <c r="AA212" s="318"/>
      <c r="AB212" s="318"/>
      <c r="AC212" s="318"/>
    </row>
    <row r="213" spans="1:68" ht="16.5" customHeight="1" x14ac:dyDescent="0.25">
      <c r="A213" s="54" t="s">
        <v>335</v>
      </c>
      <c r="B213" s="54" t="s">
        <v>336</v>
      </c>
      <c r="C213" s="31">
        <v>4301070912</v>
      </c>
      <c r="D213" s="326">
        <v>4607111037213</v>
      </c>
      <c r="E213" s="327"/>
      <c r="F213" s="321">
        <v>0.4</v>
      </c>
      <c r="G213" s="32">
        <v>8</v>
      </c>
      <c r="H213" s="321">
        <v>3.2</v>
      </c>
      <c r="I213" s="321">
        <v>3.44</v>
      </c>
      <c r="J213" s="32">
        <v>144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38"/>
      <c r="R213" s="338"/>
      <c r="S213" s="338"/>
      <c r="T213" s="339"/>
      <c r="U213" s="34"/>
      <c r="V213" s="34"/>
      <c r="W213" s="35" t="s">
        <v>70</v>
      </c>
      <c r="X213" s="322">
        <v>0</v>
      </c>
      <c r="Y213" s="323">
        <f>IFERROR(IF(X213="","",X213),"")</f>
        <v>0</v>
      </c>
      <c r="Z213" s="36">
        <f>IFERROR(IF(X213="","",X213*0.00866),"")</f>
        <v>0</v>
      </c>
      <c r="AA213" s="56"/>
      <c r="AB213" s="57"/>
      <c r="AC213" s="234" t="s">
        <v>337</v>
      </c>
      <c r="AG213" s="67"/>
      <c r="AJ213" s="71" t="s">
        <v>72</v>
      </c>
      <c r="AK213" s="71">
        <v>1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0"/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41"/>
      <c r="P214" s="328" t="s">
        <v>73</v>
      </c>
      <c r="Q214" s="329"/>
      <c r="R214" s="329"/>
      <c r="S214" s="329"/>
      <c r="T214" s="329"/>
      <c r="U214" s="329"/>
      <c r="V214" s="330"/>
      <c r="W214" s="37" t="s">
        <v>70</v>
      </c>
      <c r="X214" s="324">
        <f>IFERROR(SUM(X213:X213),"0")</f>
        <v>0</v>
      </c>
      <c r="Y214" s="324">
        <f>IFERROR(SUM(Y213:Y213),"0")</f>
        <v>0</v>
      </c>
      <c r="Z214" s="324">
        <f>IFERROR(IF(Z213="",0,Z213),"0")</f>
        <v>0</v>
      </c>
      <c r="AA214" s="325"/>
      <c r="AB214" s="325"/>
      <c r="AC214" s="325"/>
    </row>
    <row r="215" spans="1:68" x14ac:dyDescent="0.2">
      <c r="A215" s="332"/>
      <c r="B215" s="332"/>
      <c r="C215" s="332"/>
      <c r="D215" s="332"/>
      <c r="E215" s="332"/>
      <c r="F215" s="332"/>
      <c r="G215" s="332"/>
      <c r="H215" s="332"/>
      <c r="I215" s="332"/>
      <c r="J215" s="332"/>
      <c r="K215" s="332"/>
      <c r="L215" s="332"/>
      <c r="M215" s="332"/>
      <c r="N215" s="332"/>
      <c r="O215" s="341"/>
      <c r="P215" s="328" t="s">
        <v>73</v>
      </c>
      <c r="Q215" s="329"/>
      <c r="R215" s="329"/>
      <c r="S215" s="329"/>
      <c r="T215" s="329"/>
      <c r="U215" s="329"/>
      <c r="V215" s="330"/>
      <c r="W215" s="37" t="s">
        <v>74</v>
      </c>
      <c r="X215" s="324">
        <f>IFERROR(SUMPRODUCT(X213:X213*H213:H213),"0")</f>
        <v>0</v>
      </c>
      <c r="Y215" s="324">
        <f>IFERROR(SUMPRODUCT(Y213:Y213*H213:H213),"0")</f>
        <v>0</v>
      </c>
      <c r="Z215" s="37"/>
      <c r="AA215" s="325"/>
      <c r="AB215" s="325"/>
      <c r="AC215" s="325"/>
    </row>
    <row r="216" spans="1:68" ht="16.5" customHeight="1" x14ac:dyDescent="0.25">
      <c r="A216" s="331" t="s">
        <v>338</v>
      </c>
      <c r="B216" s="332"/>
      <c r="C216" s="332"/>
      <c r="D216" s="332"/>
      <c r="E216" s="332"/>
      <c r="F216" s="332"/>
      <c r="G216" s="332"/>
      <c r="H216" s="332"/>
      <c r="I216" s="332"/>
      <c r="J216" s="332"/>
      <c r="K216" s="332"/>
      <c r="L216" s="332"/>
      <c r="M216" s="332"/>
      <c r="N216" s="332"/>
      <c r="O216" s="332"/>
      <c r="P216" s="332"/>
      <c r="Q216" s="332"/>
      <c r="R216" s="332"/>
      <c r="S216" s="332"/>
      <c r="T216" s="332"/>
      <c r="U216" s="332"/>
      <c r="V216" s="332"/>
      <c r="W216" s="332"/>
      <c r="X216" s="332"/>
      <c r="Y216" s="332"/>
      <c r="Z216" s="332"/>
      <c r="AA216" s="317"/>
      <c r="AB216" s="317"/>
      <c r="AC216" s="317"/>
    </row>
    <row r="217" spans="1:68" ht="14.25" customHeight="1" x14ac:dyDescent="0.25">
      <c r="A217" s="354" t="s">
        <v>277</v>
      </c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32"/>
      <c r="N217" s="332"/>
      <c r="O217" s="332"/>
      <c r="P217" s="332"/>
      <c r="Q217" s="332"/>
      <c r="R217" s="332"/>
      <c r="S217" s="332"/>
      <c r="T217" s="332"/>
      <c r="U217" s="332"/>
      <c r="V217" s="332"/>
      <c r="W217" s="332"/>
      <c r="X217" s="332"/>
      <c r="Y217" s="332"/>
      <c r="Z217" s="332"/>
      <c r="AA217" s="318"/>
      <c r="AB217" s="318"/>
      <c r="AC217" s="318"/>
    </row>
    <row r="218" spans="1:68" ht="27" customHeight="1" x14ac:dyDescent="0.25">
      <c r="A218" s="54" t="s">
        <v>339</v>
      </c>
      <c r="B218" s="54" t="s">
        <v>340</v>
      </c>
      <c r="C218" s="31">
        <v>4301051320</v>
      </c>
      <c r="D218" s="326">
        <v>4680115881334</v>
      </c>
      <c r="E218" s="327"/>
      <c r="F218" s="321">
        <v>0.33</v>
      </c>
      <c r="G218" s="32">
        <v>6</v>
      </c>
      <c r="H218" s="321">
        <v>1.98</v>
      </c>
      <c r="I218" s="321">
        <v>2.27</v>
      </c>
      <c r="J218" s="32">
        <v>156</v>
      </c>
      <c r="K218" s="32" t="s">
        <v>67</v>
      </c>
      <c r="L218" s="32" t="s">
        <v>68</v>
      </c>
      <c r="M218" s="33" t="s">
        <v>281</v>
      </c>
      <c r="N218" s="33"/>
      <c r="O218" s="32">
        <v>365</v>
      </c>
      <c r="P218" s="5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38"/>
      <c r="R218" s="338"/>
      <c r="S218" s="338"/>
      <c r="T218" s="339"/>
      <c r="U218" s="34"/>
      <c r="V218" s="34"/>
      <c r="W218" s="35" t="s">
        <v>70</v>
      </c>
      <c r="X218" s="322">
        <v>0</v>
      </c>
      <c r="Y218" s="323">
        <f>IFERROR(IF(X218="","",X218),"")</f>
        <v>0</v>
      </c>
      <c r="Z218" s="36">
        <f>IFERROR(IF(X218="","",X218*0.00753),"")</f>
        <v>0</v>
      </c>
      <c r="AA218" s="56"/>
      <c r="AB218" s="57"/>
      <c r="AC218" s="236" t="s">
        <v>341</v>
      </c>
      <c r="AG218" s="67"/>
      <c r="AJ218" s="71" t="s">
        <v>72</v>
      </c>
      <c r="AK218" s="71">
        <v>1</v>
      </c>
      <c r="BB218" s="237" t="s">
        <v>284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40"/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41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4">
        <f>IFERROR(SUM(X218:X218),"0")</f>
        <v>0</v>
      </c>
      <c r="Y219" s="324">
        <f>IFERROR(SUM(Y218:Y218),"0")</f>
        <v>0</v>
      </c>
      <c r="Z219" s="324">
        <f>IFERROR(IF(Z218="",0,Z218),"0")</f>
        <v>0</v>
      </c>
      <c r="AA219" s="325"/>
      <c r="AB219" s="325"/>
      <c r="AC219" s="325"/>
    </row>
    <row r="220" spans="1:68" x14ac:dyDescent="0.2">
      <c r="A220" s="332"/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41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4">
        <f>IFERROR(SUMPRODUCT(X218:X218*H218:H218),"0")</f>
        <v>0</v>
      </c>
      <c r="Y220" s="324">
        <f>IFERROR(SUMPRODUCT(Y218:Y218*H218:H218),"0")</f>
        <v>0</v>
      </c>
      <c r="Z220" s="37"/>
      <c r="AA220" s="325"/>
      <c r="AB220" s="325"/>
      <c r="AC220" s="325"/>
    </row>
    <row r="221" spans="1:68" ht="16.5" customHeight="1" x14ac:dyDescent="0.25">
      <c r="A221" s="331" t="s">
        <v>342</v>
      </c>
      <c r="B221" s="332"/>
      <c r="C221" s="332"/>
      <c r="D221" s="332"/>
      <c r="E221" s="332"/>
      <c r="F221" s="332"/>
      <c r="G221" s="332"/>
      <c r="H221" s="332"/>
      <c r="I221" s="332"/>
      <c r="J221" s="332"/>
      <c r="K221" s="332"/>
      <c r="L221" s="332"/>
      <c r="M221" s="332"/>
      <c r="N221" s="332"/>
      <c r="O221" s="332"/>
      <c r="P221" s="332"/>
      <c r="Q221" s="332"/>
      <c r="R221" s="332"/>
      <c r="S221" s="332"/>
      <c r="T221" s="332"/>
      <c r="U221" s="332"/>
      <c r="V221" s="332"/>
      <c r="W221" s="332"/>
      <c r="X221" s="332"/>
      <c r="Y221" s="332"/>
      <c r="Z221" s="332"/>
      <c r="AA221" s="317"/>
      <c r="AB221" s="317"/>
      <c r="AC221" s="317"/>
    </row>
    <row r="222" spans="1:68" ht="14.25" customHeight="1" x14ac:dyDescent="0.25">
      <c r="A222" s="354" t="s">
        <v>64</v>
      </c>
      <c r="B222" s="332"/>
      <c r="C222" s="332"/>
      <c r="D222" s="332"/>
      <c r="E222" s="332"/>
      <c r="F222" s="332"/>
      <c r="G222" s="332"/>
      <c r="H222" s="332"/>
      <c r="I222" s="332"/>
      <c r="J222" s="332"/>
      <c r="K222" s="332"/>
      <c r="L222" s="332"/>
      <c r="M222" s="332"/>
      <c r="N222" s="332"/>
      <c r="O222" s="332"/>
      <c r="P222" s="332"/>
      <c r="Q222" s="332"/>
      <c r="R222" s="332"/>
      <c r="S222" s="332"/>
      <c r="T222" s="332"/>
      <c r="U222" s="332"/>
      <c r="V222" s="332"/>
      <c r="W222" s="332"/>
      <c r="X222" s="332"/>
      <c r="Y222" s="332"/>
      <c r="Z222" s="332"/>
      <c r="AA222" s="318"/>
      <c r="AB222" s="318"/>
      <c r="AC222" s="318"/>
    </row>
    <row r="223" spans="1:68" ht="16.5" customHeight="1" x14ac:dyDescent="0.25">
      <c r="A223" s="54" t="s">
        <v>343</v>
      </c>
      <c r="B223" s="54" t="s">
        <v>344</v>
      </c>
      <c r="C223" s="31">
        <v>4301071063</v>
      </c>
      <c r="D223" s="326">
        <v>4607111039019</v>
      </c>
      <c r="E223" s="327"/>
      <c r="F223" s="321">
        <v>0.43</v>
      </c>
      <c r="G223" s="32">
        <v>16</v>
      </c>
      <c r="H223" s="321">
        <v>6.88</v>
      </c>
      <c r="I223" s="321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38"/>
      <c r="R223" s="338"/>
      <c r="S223" s="338"/>
      <c r="T223" s="339"/>
      <c r="U223" s="34"/>
      <c r="V223" s="34"/>
      <c r="W223" s="35" t="s">
        <v>70</v>
      </c>
      <c r="X223" s="322">
        <v>0</v>
      </c>
      <c r="Y223" s="323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345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346</v>
      </c>
      <c r="B224" s="54" t="s">
        <v>347</v>
      </c>
      <c r="C224" s="31">
        <v>4301071000</v>
      </c>
      <c r="D224" s="326">
        <v>4607111038708</v>
      </c>
      <c r="E224" s="327"/>
      <c r="F224" s="321">
        <v>0.8</v>
      </c>
      <c r="G224" s="32">
        <v>8</v>
      </c>
      <c r="H224" s="321">
        <v>6.4</v>
      </c>
      <c r="I224" s="321">
        <v>6.67</v>
      </c>
      <c r="J224" s="32">
        <v>84</v>
      </c>
      <c r="K224" s="32" t="s">
        <v>67</v>
      </c>
      <c r="L224" s="32" t="s">
        <v>97</v>
      </c>
      <c r="M224" s="33" t="s">
        <v>69</v>
      </c>
      <c r="N224" s="33"/>
      <c r="O224" s="32">
        <v>180</v>
      </c>
      <c r="P224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38"/>
      <c r="R224" s="338"/>
      <c r="S224" s="338"/>
      <c r="T224" s="339"/>
      <c r="U224" s="34"/>
      <c r="V224" s="34"/>
      <c r="W224" s="35" t="s">
        <v>70</v>
      </c>
      <c r="X224" s="322">
        <v>12</v>
      </c>
      <c r="Y224" s="323">
        <f>IFERROR(IF(X224="","",X224),"")</f>
        <v>12</v>
      </c>
      <c r="Z224" s="36">
        <f>IFERROR(IF(X224="","",X224*0.0155),"")</f>
        <v>0.186</v>
      </c>
      <c r="AA224" s="56"/>
      <c r="AB224" s="57"/>
      <c r="AC224" s="240" t="s">
        <v>345</v>
      </c>
      <c r="AG224" s="67"/>
      <c r="AJ224" s="71" t="s">
        <v>99</v>
      </c>
      <c r="AK224" s="71">
        <v>12</v>
      </c>
      <c r="BB224" s="241" t="s">
        <v>1</v>
      </c>
      <c r="BM224" s="67">
        <f>IFERROR(X224*I224,"0")</f>
        <v>80.039999999999992</v>
      </c>
      <c r="BN224" s="67">
        <f>IFERROR(Y224*I224,"0")</f>
        <v>80.039999999999992</v>
      </c>
      <c r="BO224" s="67">
        <f>IFERROR(X224/J224,"0")</f>
        <v>0.14285714285714285</v>
      </c>
      <c r="BP224" s="67">
        <f>IFERROR(Y224/J224,"0")</f>
        <v>0.14285714285714285</v>
      </c>
    </row>
    <row r="225" spans="1:68" x14ac:dyDescent="0.2">
      <c r="A225" s="340"/>
      <c r="B225" s="332"/>
      <c r="C225" s="332"/>
      <c r="D225" s="332"/>
      <c r="E225" s="332"/>
      <c r="F225" s="332"/>
      <c r="G225" s="332"/>
      <c r="H225" s="332"/>
      <c r="I225" s="332"/>
      <c r="J225" s="332"/>
      <c r="K225" s="332"/>
      <c r="L225" s="332"/>
      <c r="M225" s="332"/>
      <c r="N225" s="332"/>
      <c r="O225" s="341"/>
      <c r="P225" s="328" t="s">
        <v>73</v>
      </c>
      <c r="Q225" s="329"/>
      <c r="R225" s="329"/>
      <c r="S225" s="329"/>
      <c r="T225" s="329"/>
      <c r="U225" s="329"/>
      <c r="V225" s="330"/>
      <c r="W225" s="37" t="s">
        <v>70</v>
      </c>
      <c r="X225" s="324">
        <f>IFERROR(SUM(X223:X224),"0")</f>
        <v>12</v>
      </c>
      <c r="Y225" s="324">
        <f>IFERROR(SUM(Y223:Y224),"0")</f>
        <v>12</v>
      </c>
      <c r="Z225" s="324">
        <f>IFERROR(IF(Z223="",0,Z223),"0")+IFERROR(IF(Z224="",0,Z224),"0")</f>
        <v>0.186</v>
      </c>
      <c r="AA225" s="325"/>
      <c r="AB225" s="325"/>
      <c r="AC225" s="325"/>
    </row>
    <row r="226" spans="1:68" x14ac:dyDescent="0.2">
      <c r="A226" s="332"/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41"/>
      <c r="P226" s="328" t="s">
        <v>73</v>
      </c>
      <c r="Q226" s="329"/>
      <c r="R226" s="329"/>
      <c r="S226" s="329"/>
      <c r="T226" s="329"/>
      <c r="U226" s="329"/>
      <c r="V226" s="330"/>
      <c r="W226" s="37" t="s">
        <v>74</v>
      </c>
      <c r="X226" s="324">
        <f>IFERROR(SUMPRODUCT(X223:X224*H223:H224),"0")</f>
        <v>76.800000000000011</v>
      </c>
      <c r="Y226" s="324">
        <f>IFERROR(SUMPRODUCT(Y223:Y224*H223:H224),"0")</f>
        <v>76.800000000000011</v>
      </c>
      <c r="Z226" s="37"/>
      <c r="AA226" s="325"/>
      <c r="AB226" s="325"/>
      <c r="AC226" s="325"/>
    </row>
    <row r="227" spans="1:68" ht="27.75" customHeight="1" x14ac:dyDescent="0.2">
      <c r="A227" s="390" t="s">
        <v>348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91"/>
      <c r="AA227" s="48"/>
      <c r="AB227" s="48"/>
      <c r="AC227" s="48"/>
    </row>
    <row r="228" spans="1:68" ht="16.5" customHeight="1" x14ac:dyDescent="0.25">
      <c r="A228" s="331" t="s">
        <v>349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317"/>
      <c r="AB228" s="317"/>
      <c r="AC228" s="317"/>
    </row>
    <row r="229" spans="1:68" ht="14.25" customHeight="1" x14ac:dyDescent="0.25">
      <c r="A229" s="354" t="s">
        <v>64</v>
      </c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2"/>
      <c r="N229" s="332"/>
      <c r="O229" s="332"/>
      <c r="P229" s="332"/>
      <c r="Q229" s="332"/>
      <c r="R229" s="332"/>
      <c r="S229" s="332"/>
      <c r="T229" s="332"/>
      <c r="U229" s="332"/>
      <c r="V229" s="332"/>
      <c r="W229" s="332"/>
      <c r="X229" s="332"/>
      <c r="Y229" s="332"/>
      <c r="Z229" s="332"/>
      <c r="AA229" s="318"/>
      <c r="AB229" s="318"/>
      <c r="AC229" s="318"/>
    </row>
    <row r="230" spans="1:68" ht="27" customHeight="1" x14ac:dyDescent="0.25">
      <c r="A230" s="54" t="s">
        <v>350</v>
      </c>
      <c r="B230" s="54" t="s">
        <v>351</v>
      </c>
      <c r="C230" s="31">
        <v>4301071036</v>
      </c>
      <c r="D230" s="326">
        <v>4607111036162</v>
      </c>
      <c r="E230" s="327"/>
      <c r="F230" s="321">
        <v>0.8</v>
      </c>
      <c r="G230" s="32">
        <v>8</v>
      </c>
      <c r="H230" s="321">
        <v>6.4</v>
      </c>
      <c r="I230" s="321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8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38"/>
      <c r="R230" s="338"/>
      <c r="S230" s="338"/>
      <c r="T230" s="339"/>
      <c r="U230" s="34"/>
      <c r="V230" s="34"/>
      <c r="W230" s="35" t="s">
        <v>70</v>
      </c>
      <c r="X230" s="322">
        <v>0</v>
      </c>
      <c r="Y230" s="323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352</v>
      </c>
      <c r="AG230" s="67"/>
      <c r="AJ230" s="71" t="s">
        <v>72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40"/>
      <c r="B231" s="332"/>
      <c r="C231" s="332"/>
      <c r="D231" s="332"/>
      <c r="E231" s="332"/>
      <c r="F231" s="332"/>
      <c r="G231" s="332"/>
      <c r="H231" s="332"/>
      <c r="I231" s="332"/>
      <c r="J231" s="332"/>
      <c r="K231" s="332"/>
      <c r="L231" s="332"/>
      <c r="M231" s="332"/>
      <c r="N231" s="332"/>
      <c r="O231" s="341"/>
      <c r="P231" s="328" t="s">
        <v>73</v>
      </c>
      <c r="Q231" s="329"/>
      <c r="R231" s="329"/>
      <c r="S231" s="329"/>
      <c r="T231" s="329"/>
      <c r="U231" s="329"/>
      <c r="V231" s="330"/>
      <c r="W231" s="37" t="s">
        <v>70</v>
      </c>
      <c r="X231" s="324">
        <f>IFERROR(SUM(X230:X230),"0")</f>
        <v>0</v>
      </c>
      <c r="Y231" s="324">
        <f>IFERROR(SUM(Y230:Y230),"0")</f>
        <v>0</v>
      </c>
      <c r="Z231" s="324">
        <f>IFERROR(IF(Z230="",0,Z230),"0")</f>
        <v>0</v>
      </c>
      <c r="AA231" s="325"/>
      <c r="AB231" s="325"/>
      <c r="AC231" s="325"/>
    </row>
    <row r="232" spans="1:68" x14ac:dyDescent="0.2">
      <c r="A232" s="332"/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41"/>
      <c r="P232" s="328" t="s">
        <v>73</v>
      </c>
      <c r="Q232" s="329"/>
      <c r="R232" s="329"/>
      <c r="S232" s="329"/>
      <c r="T232" s="329"/>
      <c r="U232" s="329"/>
      <c r="V232" s="330"/>
      <c r="W232" s="37" t="s">
        <v>74</v>
      </c>
      <c r="X232" s="324">
        <f>IFERROR(SUMPRODUCT(X230:X230*H230:H230),"0")</f>
        <v>0</v>
      </c>
      <c r="Y232" s="324">
        <f>IFERROR(SUMPRODUCT(Y230:Y230*H230:H230),"0")</f>
        <v>0</v>
      </c>
      <c r="Z232" s="37"/>
      <c r="AA232" s="325"/>
      <c r="AB232" s="325"/>
      <c r="AC232" s="325"/>
    </row>
    <row r="233" spans="1:68" ht="27.75" customHeight="1" x14ac:dyDescent="0.2">
      <c r="A233" s="390" t="s">
        <v>353</v>
      </c>
      <c r="B233" s="391"/>
      <c r="C233" s="391"/>
      <c r="D233" s="391"/>
      <c r="E233" s="391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  <c r="X233" s="391"/>
      <c r="Y233" s="391"/>
      <c r="Z233" s="391"/>
      <c r="AA233" s="48"/>
      <c r="AB233" s="48"/>
      <c r="AC233" s="48"/>
    </row>
    <row r="234" spans="1:68" ht="16.5" customHeight="1" x14ac:dyDescent="0.25">
      <c r="A234" s="331" t="s">
        <v>354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317"/>
      <c r="AB234" s="317"/>
      <c r="AC234" s="317"/>
    </row>
    <row r="235" spans="1:68" ht="14.25" customHeight="1" x14ac:dyDescent="0.25">
      <c r="A235" s="354" t="s">
        <v>64</v>
      </c>
      <c r="B235" s="332"/>
      <c r="C235" s="332"/>
      <c r="D235" s="332"/>
      <c r="E235" s="332"/>
      <c r="F235" s="332"/>
      <c r="G235" s="332"/>
      <c r="H235" s="332"/>
      <c r="I235" s="332"/>
      <c r="J235" s="332"/>
      <c r="K235" s="332"/>
      <c r="L235" s="332"/>
      <c r="M235" s="332"/>
      <c r="N235" s="332"/>
      <c r="O235" s="332"/>
      <c r="P235" s="332"/>
      <c r="Q235" s="332"/>
      <c r="R235" s="332"/>
      <c r="S235" s="332"/>
      <c r="T235" s="332"/>
      <c r="U235" s="332"/>
      <c r="V235" s="332"/>
      <c r="W235" s="332"/>
      <c r="X235" s="332"/>
      <c r="Y235" s="332"/>
      <c r="Z235" s="332"/>
      <c r="AA235" s="318"/>
      <c r="AB235" s="318"/>
      <c r="AC235" s="318"/>
    </row>
    <row r="236" spans="1:68" ht="27" customHeight="1" x14ac:dyDescent="0.25">
      <c r="A236" s="54" t="s">
        <v>355</v>
      </c>
      <c r="B236" s="54" t="s">
        <v>356</v>
      </c>
      <c r="C236" s="31">
        <v>4301071029</v>
      </c>
      <c r="D236" s="326">
        <v>4607111035899</v>
      </c>
      <c r="E236" s="327"/>
      <c r="F236" s="321">
        <v>1</v>
      </c>
      <c r="G236" s="32">
        <v>5</v>
      </c>
      <c r="H236" s="321">
        <v>5</v>
      </c>
      <c r="I236" s="321">
        <v>5.2619999999999996</v>
      </c>
      <c r="J236" s="32">
        <v>84</v>
      </c>
      <c r="K236" s="32" t="s">
        <v>67</v>
      </c>
      <c r="L236" s="32" t="s">
        <v>87</v>
      </c>
      <c r="M236" s="33" t="s">
        <v>69</v>
      </c>
      <c r="N236" s="33"/>
      <c r="O236" s="32">
        <v>180</v>
      </c>
      <c r="P236" s="36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38"/>
      <c r="R236" s="338"/>
      <c r="S236" s="338"/>
      <c r="T236" s="339"/>
      <c r="U236" s="34"/>
      <c r="V236" s="34"/>
      <c r="W236" s="35" t="s">
        <v>70</v>
      </c>
      <c r="X236" s="322">
        <v>0</v>
      </c>
      <c r="Y236" s="323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256</v>
      </c>
      <c r="AG236" s="67"/>
      <c r="AJ236" s="71" t="s">
        <v>88</v>
      </c>
      <c r="AK236" s="71">
        <v>84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357</v>
      </c>
      <c r="B237" s="54" t="s">
        <v>358</v>
      </c>
      <c r="C237" s="31">
        <v>4301070991</v>
      </c>
      <c r="D237" s="326">
        <v>4607111038180</v>
      </c>
      <c r="E237" s="327"/>
      <c r="F237" s="321">
        <v>0.4</v>
      </c>
      <c r="G237" s="32">
        <v>16</v>
      </c>
      <c r="H237" s="321">
        <v>6.4</v>
      </c>
      <c r="I237" s="321">
        <v>6.71</v>
      </c>
      <c r="J237" s="32">
        <v>84</v>
      </c>
      <c r="K237" s="32" t="s">
        <v>67</v>
      </c>
      <c r="L237" s="32" t="s">
        <v>97</v>
      </c>
      <c r="M237" s="33" t="s">
        <v>69</v>
      </c>
      <c r="N237" s="33"/>
      <c r="O237" s="32">
        <v>180</v>
      </c>
      <c r="P237" s="37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38"/>
      <c r="R237" s="338"/>
      <c r="S237" s="338"/>
      <c r="T237" s="339"/>
      <c r="U237" s="34"/>
      <c r="V237" s="34"/>
      <c r="W237" s="35" t="s">
        <v>70</v>
      </c>
      <c r="X237" s="322">
        <v>0</v>
      </c>
      <c r="Y237" s="323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359</v>
      </c>
      <c r="AG237" s="67"/>
      <c r="AJ237" s="71" t="s">
        <v>99</v>
      </c>
      <c r="AK237" s="71">
        <v>12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40"/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41"/>
      <c r="P238" s="328" t="s">
        <v>73</v>
      </c>
      <c r="Q238" s="329"/>
      <c r="R238" s="329"/>
      <c r="S238" s="329"/>
      <c r="T238" s="329"/>
      <c r="U238" s="329"/>
      <c r="V238" s="330"/>
      <c r="W238" s="37" t="s">
        <v>70</v>
      </c>
      <c r="X238" s="324">
        <f>IFERROR(SUM(X236:X237),"0")</f>
        <v>0</v>
      </c>
      <c r="Y238" s="324">
        <f>IFERROR(SUM(Y236:Y237),"0")</f>
        <v>0</v>
      </c>
      <c r="Z238" s="324">
        <f>IFERROR(IF(Z236="",0,Z236),"0")+IFERROR(IF(Z237="",0,Z237),"0")</f>
        <v>0</v>
      </c>
      <c r="AA238" s="325"/>
      <c r="AB238" s="325"/>
      <c r="AC238" s="325"/>
    </row>
    <row r="239" spans="1:68" x14ac:dyDescent="0.2">
      <c r="A239" s="332"/>
      <c r="B239" s="332"/>
      <c r="C239" s="332"/>
      <c r="D239" s="332"/>
      <c r="E239" s="332"/>
      <c r="F239" s="332"/>
      <c r="G239" s="332"/>
      <c r="H239" s="332"/>
      <c r="I239" s="332"/>
      <c r="J239" s="332"/>
      <c r="K239" s="332"/>
      <c r="L239" s="332"/>
      <c r="M239" s="332"/>
      <c r="N239" s="332"/>
      <c r="O239" s="341"/>
      <c r="P239" s="328" t="s">
        <v>73</v>
      </c>
      <c r="Q239" s="329"/>
      <c r="R239" s="329"/>
      <c r="S239" s="329"/>
      <c r="T239" s="329"/>
      <c r="U239" s="329"/>
      <c r="V239" s="330"/>
      <c r="W239" s="37" t="s">
        <v>74</v>
      </c>
      <c r="X239" s="324">
        <f>IFERROR(SUMPRODUCT(X236:X237*H236:H237),"0")</f>
        <v>0</v>
      </c>
      <c r="Y239" s="324">
        <f>IFERROR(SUMPRODUCT(Y236:Y237*H236:H237),"0")</f>
        <v>0</v>
      </c>
      <c r="Z239" s="37"/>
      <c r="AA239" s="325"/>
      <c r="AB239" s="325"/>
      <c r="AC239" s="325"/>
    </row>
    <row r="240" spans="1:68" ht="16.5" customHeight="1" x14ac:dyDescent="0.25">
      <c r="A240" s="331" t="s">
        <v>360</v>
      </c>
      <c r="B240" s="332"/>
      <c r="C240" s="332"/>
      <c r="D240" s="332"/>
      <c r="E240" s="332"/>
      <c r="F240" s="332"/>
      <c r="G240" s="332"/>
      <c r="H240" s="332"/>
      <c r="I240" s="332"/>
      <c r="J240" s="332"/>
      <c r="K240" s="332"/>
      <c r="L240" s="332"/>
      <c r="M240" s="332"/>
      <c r="N240" s="332"/>
      <c r="O240" s="332"/>
      <c r="P240" s="332"/>
      <c r="Q240" s="332"/>
      <c r="R240" s="332"/>
      <c r="S240" s="332"/>
      <c r="T240" s="332"/>
      <c r="U240" s="332"/>
      <c r="V240" s="332"/>
      <c r="W240" s="332"/>
      <c r="X240" s="332"/>
      <c r="Y240" s="332"/>
      <c r="Z240" s="332"/>
      <c r="AA240" s="317"/>
      <c r="AB240" s="317"/>
      <c r="AC240" s="317"/>
    </row>
    <row r="241" spans="1:68" ht="14.25" customHeight="1" x14ac:dyDescent="0.25">
      <c r="A241" s="354" t="s">
        <v>64</v>
      </c>
      <c r="B241" s="332"/>
      <c r="C241" s="332"/>
      <c r="D241" s="332"/>
      <c r="E241" s="332"/>
      <c r="F241" s="332"/>
      <c r="G241" s="332"/>
      <c r="H241" s="332"/>
      <c r="I241" s="332"/>
      <c r="J241" s="332"/>
      <c r="K241" s="332"/>
      <c r="L241" s="332"/>
      <c r="M241" s="332"/>
      <c r="N241" s="332"/>
      <c r="O241" s="332"/>
      <c r="P241" s="332"/>
      <c r="Q241" s="332"/>
      <c r="R241" s="332"/>
      <c r="S241" s="332"/>
      <c r="T241" s="332"/>
      <c r="U241" s="332"/>
      <c r="V241" s="332"/>
      <c r="W241" s="332"/>
      <c r="X241" s="332"/>
      <c r="Y241" s="332"/>
      <c r="Z241" s="332"/>
      <c r="AA241" s="318"/>
      <c r="AB241" s="318"/>
      <c r="AC241" s="318"/>
    </row>
    <row r="242" spans="1:68" ht="27" customHeight="1" x14ac:dyDescent="0.25">
      <c r="A242" s="54" t="s">
        <v>361</v>
      </c>
      <c r="B242" s="54" t="s">
        <v>362</v>
      </c>
      <c r="C242" s="31">
        <v>4301070870</v>
      </c>
      <c r="D242" s="326">
        <v>4607111036711</v>
      </c>
      <c r="E242" s="327"/>
      <c r="F242" s="321">
        <v>0.8</v>
      </c>
      <c r="G242" s="32">
        <v>8</v>
      </c>
      <c r="H242" s="321">
        <v>6.4</v>
      </c>
      <c r="I242" s="321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90</v>
      </c>
      <c r="P242" s="3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38"/>
      <c r="R242" s="338"/>
      <c r="S242" s="338"/>
      <c r="T242" s="339"/>
      <c r="U242" s="34"/>
      <c r="V242" s="34"/>
      <c r="W242" s="35" t="s">
        <v>70</v>
      </c>
      <c r="X242" s="322">
        <v>0</v>
      </c>
      <c r="Y242" s="323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337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0"/>
      <c r="B243" s="332"/>
      <c r="C243" s="332"/>
      <c r="D243" s="332"/>
      <c r="E243" s="332"/>
      <c r="F243" s="332"/>
      <c r="G243" s="332"/>
      <c r="H243" s="332"/>
      <c r="I243" s="332"/>
      <c r="J243" s="332"/>
      <c r="K243" s="332"/>
      <c r="L243" s="332"/>
      <c r="M243" s="332"/>
      <c r="N243" s="332"/>
      <c r="O243" s="341"/>
      <c r="P243" s="328" t="s">
        <v>73</v>
      </c>
      <c r="Q243" s="329"/>
      <c r="R243" s="329"/>
      <c r="S243" s="329"/>
      <c r="T243" s="329"/>
      <c r="U243" s="329"/>
      <c r="V243" s="330"/>
      <c r="W243" s="37" t="s">
        <v>70</v>
      </c>
      <c r="X243" s="324">
        <f>IFERROR(SUM(X242:X242),"0")</f>
        <v>0</v>
      </c>
      <c r="Y243" s="324">
        <f>IFERROR(SUM(Y242:Y242),"0")</f>
        <v>0</v>
      </c>
      <c r="Z243" s="324">
        <f>IFERROR(IF(Z242="",0,Z242),"0")</f>
        <v>0</v>
      </c>
      <c r="AA243" s="325"/>
      <c r="AB243" s="325"/>
      <c r="AC243" s="325"/>
    </row>
    <row r="244" spans="1:68" x14ac:dyDescent="0.2">
      <c r="A244" s="332"/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41"/>
      <c r="P244" s="328" t="s">
        <v>73</v>
      </c>
      <c r="Q244" s="329"/>
      <c r="R244" s="329"/>
      <c r="S244" s="329"/>
      <c r="T244" s="329"/>
      <c r="U244" s="329"/>
      <c r="V244" s="330"/>
      <c r="W244" s="37" t="s">
        <v>74</v>
      </c>
      <c r="X244" s="324">
        <f>IFERROR(SUMPRODUCT(X242:X242*H242:H242),"0")</f>
        <v>0</v>
      </c>
      <c r="Y244" s="324">
        <f>IFERROR(SUMPRODUCT(Y242:Y242*H242:H242),"0")</f>
        <v>0</v>
      </c>
      <c r="Z244" s="37"/>
      <c r="AA244" s="325"/>
      <c r="AB244" s="325"/>
      <c r="AC244" s="325"/>
    </row>
    <row r="245" spans="1:68" ht="27.75" customHeight="1" x14ac:dyDescent="0.2">
      <c r="A245" s="390" t="s">
        <v>363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48"/>
      <c r="AB245" s="48"/>
      <c r="AC245" s="48"/>
    </row>
    <row r="246" spans="1:68" ht="16.5" customHeight="1" x14ac:dyDescent="0.25">
      <c r="A246" s="331" t="s">
        <v>364</v>
      </c>
      <c r="B246" s="332"/>
      <c r="C246" s="332"/>
      <c r="D246" s="332"/>
      <c r="E246" s="332"/>
      <c r="F246" s="332"/>
      <c r="G246" s="332"/>
      <c r="H246" s="332"/>
      <c r="I246" s="332"/>
      <c r="J246" s="332"/>
      <c r="K246" s="332"/>
      <c r="L246" s="332"/>
      <c r="M246" s="332"/>
      <c r="N246" s="332"/>
      <c r="O246" s="332"/>
      <c r="P246" s="332"/>
      <c r="Q246" s="332"/>
      <c r="R246" s="332"/>
      <c r="S246" s="332"/>
      <c r="T246" s="332"/>
      <c r="U246" s="332"/>
      <c r="V246" s="332"/>
      <c r="W246" s="332"/>
      <c r="X246" s="332"/>
      <c r="Y246" s="332"/>
      <c r="Z246" s="332"/>
      <c r="AA246" s="317"/>
      <c r="AB246" s="317"/>
      <c r="AC246" s="317"/>
    </row>
    <row r="247" spans="1:68" ht="14.25" customHeight="1" x14ac:dyDescent="0.25">
      <c r="A247" s="354" t="s">
        <v>365</v>
      </c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2"/>
      <c r="N247" s="332"/>
      <c r="O247" s="332"/>
      <c r="P247" s="332"/>
      <c r="Q247" s="332"/>
      <c r="R247" s="332"/>
      <c r="S247" s="332"/>
      <c r="T247" s="332"/>
      <c r="U247" s="332"/>
      <c r="V247" s="332"/>
      <c r="W247" s="332"/>
      <c r="X247" s="332"/>
      <c r="Y247" s="332"/>
      <c r="Z247" s="332"/>
      <c r="AA247" s="318"/>
      <c r="AB247" s="318"/>
      <c r="AC247" s="318"/>
    </row>
    <row r="248" spans="1:68" ht="27" customHeight="1" x14ac:dyDescent="0.25">
      <c r="A248" s="54" t="s">
        <v>366</v>
      </c>
      <c r="B248" s="54" t="s">
        <v>367</v>
      </c>
      <c r="C248" s="31">
        <v>4301133004</v>
      </c>
      <c r="D248" s="326">
        <v>4607111039774</v>
      </c>
      <c r="E248" s="327"/>
      <c r="F248" s="321">
        <v>0.25</v>
      </c>
      <c r="G248" s="32">
        <v>12</v>
      </c>
      <c r="H248" s="321">
        <v>3</v>
      </c>
      <c r="I248" s="321">
        <v>3.22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455" t="s">
        <v>368</v>
      </c>
      <c r="Q248" s="338"/>
      <c r="R248" s="338"/>
      <c r="S248" s="338"/>
      <c r="T248" s="339"/>
      <c r="U248" s="34"/>
      <c r="V248" s="34"/>
      <c r="W248" s="35" t="s">
        <v>70</v>
      </c>
      <c r="X248" s="322">
        <v>0</v>
      </c>
      <c r="Y248" s="323">
        <f>IFERROR(IF(X248="","",X248),"")</f>
        <v>0</v>
      </c>
      <c r="Z248" s="36">
        <f>IFERROR(IF(X248="","",X248*0.01788),"")</f>
        <v>0</v>
      </c>
      <c r="AA248" s="56"/>
      <c r="AB248" s="57" t="s">
        <v>369</v>
      </c>
      <c r="AC248" s="250" t="s">
        <v>370</v>
      </c>
      <c r="AG248" s="67"/>
      <c r="AJ248" s="71" t="s">
        <v>72</v>
      </c>
      <c r="AK248" s="71">
        <v>1</v>
      </c>
      <c r="BB248" s="251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40"/>
      <c r="B249" s="332"/>
      <c r="C249" s="332"/>
      <c r="D249" s="332"/>
      <c r="E249" s="332"/>
      <c r="F249" s="332"/>
      <c r="G249" s="332"/>
      <c r="H249" s="332"/>
      <c r="I249" s="332"/>
      <c r="J249" s="332"/>
      <c r="K249" s="332"/>
      <c r="L249" s="332"/>
      <c r="M249" s="332"/>
      <c r="N249" s="332"/>
      <c r="O249" s="341"/>
      <c r="P249" s="328" t="s">
        <v>73</v>
      </c>
      <c r="Q249" s="329"/>
      <c r="R249" s="329"/>
      <c r="S249" s="329"/>
      <c r="T249" s="329"/>
      <c r="U249" s="329"/>
      <c r="V249" s="330"/>
      <c r="W249" s="37" t="s">
        <v>70</v>
      </c>
      <c r="X249" s="324">
        <f>IFERROR(SUM(X248:X248),"0")</f>
        <v>0</v>
      </c>
      <c r="Y249" s="324">
        <f>IFERROR(SUM(Y248:Y248),"0")</f>
        <v>0</v>
      </c>
      <c r="Z249" s="324">
        <f>IFERROR(IF(Z248="",0,Z248),"0")</f>
        <v>0</v>
      </c>
      <c r="AA249" s="325"/>
      <c r="AB249" s="325"/>
      <c r="AC249" s="325"/>
    </row>
    <row r="250" spans="1:68" x14ac:dyDescent="0.2">
      <c r="A250" s="332"/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41"/>
      <c r="P250" s="328" t="s">
        <v>73</v>
      </c>
      <c r="Q250" s="329"/>
      <c r="R250" s="329"/>
      <c r="S250" s="329"/>
      <c r="T250" s="329"/>
      <c r="U250" s="329"/>
      <c r="V250" s="330"/>
      <c r="W250" s="37" t="s">
        <v>74</v>
      </c>
      <c r="X250" s="324">
        <f>IFERROR(SUMPRODUCT(X248:X248*H248:H248),"0")</f>
        <v>0</v>
      </c>
      <c r="Y250" s="324">
        <f>IFERROR(SUMPRODUCT(Y248:Y248*H248:H248),"0")</f>
        <v>0</v>
      </c>
      <c r="Z250" s="37"/>
      <c r="AA250" s="325"/>
      <c r="AB250" s="325"/>
      <c r="AC250" s="325"/>
    </row>
    <row r="251" spans="1:68" ht="14.25" customHeight="1" x14ac:dyDescent="0.25">
      <c r="A251" s="354" t="s">
        <v>141</v>
      </c>
      <c r="B251" s="332"/>
      <c r="C251" s="332"/>
      <c r="D251" s="332"/>
      <c r="E251" s="332"/>
      <c r="F251" s="332"/>
      <c r="G251" s="332"/>
      <c r="H251" s="332"/>
      <c r="I251" s="332"/>
      <c r="J251" s="332"/>
      <c r="K251" s="332"/>
      <c r="L251" s="332"/>
      <c r="M251" s="332"/>
      <c r="N251" s="332"/>
      <c r="O251" s="332"/>
      <c r="P251" s="332"/>
      <c r="Q251" s="332"/>
      <c r="R251" s="332"/>
      <c r="S251" s="332"/>
      <c r="T251" s="332"/>
      <c r="U251" s="332"/>
      <c r="V251" s="332"/>
      <c r="W251" s="332"/>
      <c r="X251" s="332"/>
      <c r="Y251" s="332"/>
      <c r="Z251" s="332"/>
      <c r="AA251" s="318"/>
      <c r="AB251" s="318"/>
      <c r="AC251" s="318"/>
    </row>
    <row r="252" spans="1:68" ht="37.5" customHeight="1" x14ac:dyDescent="0.25">
      <c r="A252" s="54" t="s">
        <v>371</v>
      </c>
      <c r="B252" s="54" t="s">
        <v>372</v>
      </c>
      <c r="C252" s="31">
        <v>4301135400</v>
      </c>
      <c r="D252" s="326">
        <v>4607111039361</v>
      </c>
      <c r="E252" s="327"/>
      <c r="F252" s="321">
        <v>0.25</v>
      </c>
      <c r="G252" s="32">
        <v>12</v>
      </c>
      <c r="H252" s="321">
        <v>3</v>
      </c>
      <c r="I252" s="321">
        <v>3.7035999999999998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5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38"/>
      <c r="R252" s="338"/>
      <c r="S252" s="338"/>
      <c r="T252" s="339"/>
      <c r="U252" s="34"/>
      <c r="V252" s="34"/>
      <c r="W252" s="35" t="s">
        <v>70</v>
      </c>
      <c r="X252" s="322">
        <v>0</v>
      </c>
      <c r="Y252" s="323">
        <f>IFERROR(IF(X252="","",X252),"")</f>
        <v>0</v>
      </c>
      <c r="Z252" s="36">
        <f>IFERROR(IF(X252="","",X252*0.01788),"")</f>
        <v>0</v>
      </c>
      <c r="AA252" s="56"/>
      <c r="AB252" s="57"/>
      <c r="AC252" s="252" t="s">
        <v>370</v>
      </c>
      <c r="AG252" s="67"/>
      <c r="AJ252" s="71" t="s">
        <v>72</v>
      </c>
      <c r="AK252" s="71">
        <v>1</v>
      </c>
      <c r="BB252" s="25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0"/>
      <c r="B253" s="332"/>
      <c r="C253" s="332"/>
      <c r="D253" s="332"/>
      <c r="E253" s="332"/>
      <c r="F253" s="332"/>
      <c r="G253" s="332"/>
      <c r="H253" s="332"/>
      <c r="I253" s="332"/>
      <c r="J253" s="332"/>
      <c r="K253" s="332"/>
      <c r="L253" s="332"/>
      <c r="M253" s="332"/>
      <c r="N253" s="332"/>
      <c r="O253" s="341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4">
        <f>IFERROR(SUM(X252:X252),"0")</f>
        <v>0</v>
      </c>
      <c r="Y253" s="324">
        <f>IFERROR(SUM(Y252:Y252),"0")</f>
        <v>0</v>
      </c>
      <c r="Z253" s="324">
        <f>IFERROR(IF(Z252="",0,Z252),"0")</f>
        <v>0</v>
      </c>
      <c r="AA253" s="325"/>
      <c r="AB253" s="325"/>
      <c r="AC253" s="325"/>
    </row>
    <row r="254" spans="1:68" x14ac:dyDescent="0.2">
      <c r="A254" s="332"/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41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4">
        <f>IFERROR(SUMPRODUCT(X252:X252*H252:H252),"0")</f>
        <v>0</v>
      </c>
      <c r="Y254" s="324">
        <f>IFERROR(SUMPRODUCT(Y252:Y252*H252:H252),"0")</f>
        <v>0</v>
      </c>
      <c r="Z254" s="37"/>
      <c r="AA254" s="325"/>
      <c r="AB254" s="325"/>
      <c r="AC254" s="325"/>
    </row>
    <row r="255" spans="1:68" ht="27.75" customHeight="1" x14ac:dyDescent="0.2">
      <c r="A255" s="390" t="s">
        <v>241</v>
      </c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  <c r="AA255" s="48"/>
      <c r="AB255" s="48"/>
      <c r="AC255" s="48"/>
    </row>
    <row r="256" spans="1:68" ht="16.5" customHeight="1" x14ac:dyDescent="0.25">
      <c r="A256" s="331" t="s">
        <v>241</v>
      </c>
      <c r="B256" s="332"/>
      <c r="C256" s="332"/>
      <c r="D256" s="332"/>
      <c r="E256" s="332"/>
      <c r="F256" s="332"/>
      <c r="G256" s="332"/>
      <c r="H256" s="332"/>
      <c r="I256" s="332"/>
      <c r="J256" s="332"/>
      <c r="K256" s="332"/>
      <c r="L256" s="332"/>
      <c r="M256" s="332"/>
      <c r="N256" s="332"/>
      <c r="O256" s="332"/>
      <c r="P256" s="332"/>
      <c r="Q256" s="332"/>
      <c r="R256" s="332"/>
      <c r="S256" s="332"/>
      <c r="T256" s="332"/>
      <c r="U256" s="332"/>
      <c r="V256" s="332"/>
      <c r="W256" s="332"/>
      <c r="X256" s="332"/>
      <c r="Y256" s="332"/>
      <c r="Z256" s="332"/>
      <c r="AA256" s="317"/>
      <c r="AB256" s="317"/>
      <c r="AC256" s="317"/>
    </row>
    <row r="257" spans="1:68" ht="14.25" customHeight="1" x14ac:dyDescent="0.25">
      <c r="A257" s="354" t="s">
        <v>64</v>
      </c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2"/>
      <c r="N257" s="332"/>
      <c r="O257" s="332"/>
      <c r="P257" s="332"/>
      <c r="Q257" s="332"/>
      <c r="R257" s="332"/>
      <c r="S257" s="332"/>
      <c r="T257" s="332"/>
      <c r="U257" s="332"/>
      <c r="V257" s="332"/>
      <c r="W257" s="332"/>
      <c r="X257" s="332"/>
      <c r="Y257" s="332"/>
      <c r="Z257" s="332"/>
      <c r="AA257" s="318"/>
      <c r="AB257" s="318"/>
      <c r="AC257" s="318"/>
    </row>
    <row r="258" spans="1:68" ht="27" customHeight="1" x14ac:dyDescent="0.25">
      <c r="A258" s="54" t="s">
        <v>373</v>
      </c>
      <c r="B258" s="54" t="s">
        <v>374</v>
      </c>
      <c r="C258" s="31">
        <v>4301071014</v>
      </c>
      <c r="D258" s="326">
        <v>4640242181264</v>
      </c>
      <c r="E258" s="327"/>
      <c r="F258" s="321">
        <v>0.7</v>
      </c>
      <c r="G258" s="32">
        <v>10</v>
      </c>
      <c r="H258" s="321">
        <v>7</v>
      </c>
      <c r="I258" s="321">
        <v>7.28</v>
      </c>
      <c r="J258" s="32">
        <v>84</v>
      </c>
      <c r="K258" s="32" t="s">
        <v>67</v>
      </c>
      <c r="L258" s="32" t="s">
        <v>97</v>
      </c>
      <c r="M258" s="33" t="s">
        <v>69</v>
      </c>
      <c r="N258" s="33"/>
      <c r="O258" s="32">
        <v>180</v>
      </c>
      <c r="P258" s="401" t="s">
        <v>375</v>
      </c>
      <c r="Q258" s="338"/>
      <c r="R258" s="338"/>
      <c r="S258" s="338"/>
      <c r="T258" s="339"/>
      <c r="U258" s="34"/>
      <c r="V258" s="34"/>
      <c r="W258" s="35" t="s">
        <v>70</v>
      </c>
      <c r="X258" s="322">
        <v>0</v>
      </c>
      <c r="Y258" s="323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376</v>
      </c>
      <c r="AG258" s="67"/>
      <c r="AJ258" s="71" t="s">
        <v>99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377</v>
      </c>
      <c r="B259" s="54" t="s">
        <v>378</v>
      </c>
      <c r="C259" s="31">
        <v>4301071021</v>
      </c>
      <c r="D259" s="326">
        <v>4640242181325</v>
      </c>
      <c r="E259" s="327"/>
      <c r="F259" s="321">
        <v>0.7</v>
      </c>
      <c r="G259" s="32">
        <v>10</v>
      </c>
      <c r="H259" s="321">
        <v>7</v>
      </c>
      <c r="I259" s="321">
        <v>7.28</v>
      </c>
      <c r="J259" s="32">
        <v>84</v>
      </c>
      <c r="K259" s="32" t="s">
        <v>67</v>
      </c>
      <c r="L259" s="32" t="s">
        <v>97</v>
      </c>
      <c r="M259" s="33" t="s">
        <v>69</v>
      </c>
      <c r="N259" s="33"/>
      <c r="O259" s="32">
        <v>180</v>
      </c>
      <c r="P259" s="381" t="s">
        <v>379</v>
      </c>
      <c r="Q259" s="338"/>
      <c r="R259" s="338"/>
      <c r="S259" s="338"/>
      <c r="T259" s="339"/>
      <c r="U259" s="34"/>
      <c r="V259" s="34"/>
      <c r="W259" s="35" t="s">
        <v>70</v>
      </c>
      <c r="X259" s="322">
        <v>0</v>
      </c>
      <c r="Y259" s="323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376</v>
      </c>
      <c r="AG259" s="67"/>
      <c r="AJ259" s="71" t="s">
        <v>99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380</v>
      </c>
      <c r="B260" s="54" t="s">
        <v>381</v>
      </c>
      <c r="C260" s="31">
        <v>4301070993</v>
      </c>
      <c r="D260" s="326">
        <v>4640242180670</v>
      </c>
      <c r="E260" s="327"/>
      <c r="F260" s="321">
        <v>1</v>
      </c>
      <c r="G260" s="32">
        <v>6</v>
      </c>
      <c r="H260" s="321">
        <v>6</v>
      </c>
      <c r="I260" s="321">
        <v>6.23</v>
      </c>
      <c r="J260" s="32">
        <v>84</v>
      </c>
      <c r="K260" s="32" t="s">
        <v>67</v>
      </c>
      <c r="L260" s="32" t="s">
        <v>97</v>
      </c>
      <c r="M260" s="33" t="s">
        <v>69</v>
      </c>
      <c r="N260" s="33"/>
      <c r="O260" s="32">
        <v>180</v>
      </c>
      <c r="P260" s="448" t="s">
        <v>382</v>
      </c>
      <c r="Q260" s="338"/>
      <c r="R260" s="338"/>
      <c r="S260" s="338"/>
      <c r="T260" s="339"/>
      <c r="U260" s="34"/>
      <c r="V260" s="34"/>
      <c r="W260" s="35" t="s">
        <v>70</v>
      </c>
      <c r="X260" s="322">
        <v>0</v>
      </c>
      <c r="Y260" s="323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383</v>
      </c>
      <c r="AG260" s="67"/>
      <c r="AJ260" s="71" t="s">
        <v>99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40"/>
      <c r="B261" s="332"/>
      <c r="C261" s="332"/>
      <c r="D261" s="332"/>
      <c r="E261" s="332"/>
      <c r="F261" s="332"/>
      <c r="G261" s="332"/>
      <c r="H261" s="332"/>
      <c r="I261" s="332"/>
      <c r="J261" s="332"/>
      <c r="K261" s="332"/>
      <c r="L261" s="332"/>
      <c r="M261" s="332"/>
      <c r="N261" s="332"/>
      <c r="O261" s="341"/>
      <c r="P261" s="328" t="s">
        <v>73</v>
      </c>
      <c r="Q261" s="329"/>
      <c r="R261" s="329"/>
      <c r="S261" s="329"/>
      <c r="T261" s="329"/>
      <c r="U261" s="329"/>
      <c r="V261" s="330"/>
      <c r="W261" s="37" t="s">
        <v>70</v>
      </c>
      <c r="X261" s="324">
        <f>IFERROR(SUM(X258:X260),"0")</f>
        <v>0</v>
      </c>
      <c r="Y261" s="324">
        <f>IFERROR(SUM(Y258:Y260),"0")</f>
        <v>0</v>
      </c>
      <c r="Z261" s="324">
        <f>IFERROR(IF(Z258="",0,Z258),"0")+IFERROR(IF(Z259="",0,Z259),"0")+IFERROR(IF(Z260="",0,Z260),"0")</f>
        <v>0</v>
      </c>
      <c r="AA261" s="325"/>
      <c r="AB261" s="325"/>
      <c r="AC261" s="325"/>
    </row>
    <row r="262" spans="1:68" x14ac:dyDescent="0.2">
      <c r="A262" s="332"/>
      <c r="B262" s="332"/>
      <c r="C262" s="332"/>
      <c r="D262" s="332"/>
      <c r="E262" s="332"/>
      <c r="F262" s="332"/>
      <c r="G262" s="332"/>
      <c r="H262" s="332"/>
      <c r="I262" s="332"/>
      <c r="J262" s="332"/>
      <c r="K262" s="332"/>
      <c r="L262" s="332"/>
      <c r="M262" s="332"/>
      <c r="N262" s="332"/>
      <c r="O262" s="341"/>
      <c r="P262" s="328" t="s">
        <v>73</v>
      </c>
      <c r="Q262" s="329"/>
      <c r="R262" s="329"/>
      <c r="S262" s="329"/>
      <c r="T262" s="329"/>
      <c r="U262" s="329"/>
      <c r="V262" s="330"/>
      <c r="W262" s="37" t="s">
        <v>74</v>
      </c>
      <c r="X262" s="324">
        <f>IFERROR(SUMPRODUCT(X258:X260*H258:H260),"0")</f>
        <v>0</v>
      </c>
      <c r="Y262" s="324">
        <f>IFERROR(SUMPRODUCT(Y258:Y260*H258:H260),"0")</f>
        <v>0</v>
      </c>
      <c r="Z262" s="37"/>
      <c r="AA262" s="325"/>
      <c r="AB262" s="325"/>
      <c r="AC262" s="325"/>
    </row>
    <row r="263" spans="1:68" ht="14.25" customHeight="1" x14ac:dyDescent="0.25">
      <c r="A263" s="354" t="s">
        <v>146</v>
      </c>
      <c r="B263" s="332"/>
      <c r="C263" s="332"/>
      <c r="D263" s="332"/>
      <c r="E263" s="332"/>
      <c r="F263" s="332"/>
      <c r="G263" s="332"/>
      <c r="H263" s="332"/>
      <c r="I263" s="332"/>
      <c r="J263" s="332"/>
      <c r="K263" s="332"/>
      <c r="L263" s="332"/>
      <c r="M263" s="332"/>
      <c r="N263" s="332"/>
      <c r="O263" s="332"/>
      <c r="P263" s="332"/>
      <c r="Q263" s="332"/>
      <c r="R263" s="332"/>
      <c r="S263" s="332"/>
      <c r="T263" s="332"/>
      <c r="U263" s="332"/>
      <c r="V263" s="332"/>
      <c r="W263" s="332"/>
      <c r="X263" s="332"/>
      <c r="Y263" s="332"/>
      <c r="Z263" s="332"/>
      <c r="AA263" s="318"/>
      <c r="AB263" s="318"/>
      <c r="AC263" s="318"/>
    </row>
    <row r="264" spans="1:68" ht="27" customHeight="1" x14ac:dyDescent="0.25">
      <c r="A264" s="54" t="s">
        <v>384</v>
      </c>
      <c r="B264" s="54" t="s">
        <v>385</v>
      </c>
      <c r="C264" s="31">
        <v>4301131019</v>
      </c>
      <c r="D264" s="326">
        <v>4640242180427</v>
      </c>
      <c r="E264" s="327"/>
      <c r="F264" s="321">
        <v>1.8</v>
      </c>
      <c r="G264" s="32">
        <v>1</v>
      </c>
      <c r="H264" s="321">
        <v>1.8</v>
      </c>
      <c r="I264" s="321">
        <v>1.915</v>
      </c>
      <c r="J264" s="32">
        <v>234</v>
      </c>
      <c r="K264" s="32" t="s">
        <v>136</v>
      </c>
      <c r="L264" s="32" t="s">
        <v>97</v>
      </c>
      <c r="M264" s="33" t="s">
        <v>69</v>
      </c>
      <c r="N264" s="33"/>
      <c r="O264" s="32">
        <v>180</v>
      </c>
      <c r="P264" s="428" t="s">
        <v>386</v>
      </c>
      <c r="Q264" s="338"/>
      <c r="R264" s="338"/>
      <c r="S264" s="338"/>
      <c r="T264" s="339"/>
      <c r="U264" s="34"/>
      <c r="V264" s="34"/>
      <c r="W264" s="35" t="s">
        <v>70</v>
      </c>
      <c r="X264" s="322">
        <v>0</v>
      </c>
      <c r="Y264" s="323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387</v>
      </c>
      <c r="AG264" s="67"/>
      <c r="AJ264" s="71" t="s">
        <v>99</v>
      </c>
      <c r="AK264" s="71">
        <v>18</v>
      </c>
      <c r="BB264" s="261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40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2"/>
      <c r="N265" s="332"/>
      <c r="O265" s="341"/>
      <c r="P265" s="328" t="s">
        <v>73</v>
      </c>
      <c r="Q265" s="329"/>
      <c r="R265" s="329"/>
      <c r="S265" s="329"/>
      <c r="T265" s="329"/>
      <c r="U265" s="329"/>
      <c r="V265" s="330"/>
      <c r="W265" s="37" t="s">
        <v>70</v>
      </c>
      <c r="X265" s="324">
        <f>IFERROR(SUM(X264:X264),"0")</f>
        <v>0</v>
      </c>
      <c r="Y265" s="324">
        <f>IFERROR(SUM(Y264:Y264),"0")</f>
        <v>0</v>
      </c>
      <c r="Z265" s="324">
        <f>IFERROR(IF(Z264="",0,Z264),"0")</f>
        <v>0</v>
      </c>
      <c r="AA265" s="325"/>
      <c r="AB265" s="325"/>
      <c r="AC265" s="325"/>
    </row>
    <row r="266" spans="1:68" x14ac:dyDescent="0.2">
      <c r="A266" s="332"/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2"/>
      <c r="N266" s="332"/>
      <c r="O266" s="341"/>
      <c r="P266" s="328" t="s">
        <v>73</v>
      </c>
      <c r="Q266" s="329"/>
      <c r="R266" s="329"/>
      <c r="S266" s="329"/>
      <c r="T266" s="329"/>
      <c r="U266" s="329"/>
      <c r="V266" s="330"/>
      <c r="W266" s="37" t="s">
        <v>74</v>
      </c>
      <c r="X266" s="324">
        <f>IFERROR(SUMPRODUCT(X264:X264*H264:H264),"0")</f>
        <v>0</v>
      </c>
      <c r="Y266" s="324">
        <f>IFERROR(SUMPRODUCT(Y264:Y264*H264:H264),"0")</f>
        <v>0</v>
      </c>
      <c r="Z266" s="37"/>
      <c r="AA266" s="325"/>
      <c r="AB266" s="325"/>
      <c r="AC266" s="325"/>
    </row>
    <row r="267" spans="1:68" ht="14.25" customHeight="1" x14ac:dyDescent="0.25">
      <c r="A267" s="354" t="s">
        <v>77</v>
      </c>
      <c r="B267" s="332"/>
      <c r="C267" s="332"/>
      <c r="D267" s="332"/>
      <c r="E267" s="332"/>
      <c r="F267" s="332"/>
      <c r="G267" s="332"/>
      <c r="H267" s="332"/>
      <c r="I267" s="332"/>
      <c r="J267" s="332"/>
      <c r="K267" s="332"/>
      <c r="L267" s="332"/>
      <c r="M267" s="332"/>
      <c r="N267" s="332"/>
      <c r="O267" s="332"/>
      <c r="P267" s="332"/>
      <c r="Q267" s="332"/>
      <c r="R267" s="332"/>
      <c r="S267" s="332"/>
      <c r="T267" s="332"/>
      <c r="U267" s="332"/>
      <c r="V267" s="332"/>
      <c r="W267" s="332"/>
      <c r="X267" s="332"/>
      <c r="Y267" s="332"/>
      <c r="Z267" s="332"/>
      <c r="AA267" s="318"/>
      <c r="AB267" s="318"/>
      <c r="AC267" s="318"/>
    </row>
    <row r="268" spans="1:68" ht="27" customHeight="1" x14ac:dyDescent="0.25">
      <c r="A268" s="54" t="s">
        <v>388</v>
      </c>
      <c r="B268" s="54" t="s">
        <v>389</v>
      </c>
      <c r="C268" s="31">
        <v>4301132080</v>
      </c>
      <c r="D268" s="326">
        <v>4640242180397</v>
      </c>
      <c r="E268" s="327"/>
      <c r="F268" s="321">
        <v>1</v>
      </c>
      <c r="G268" s="32">
        <v>6</v>
      </c>
      <c r="H268" s="321">
        <v>6</v>
      </c>
      <c r="I268" s="321">
        <v>6.26</v>
      </c>
      <c r="J268" s="32">
        <v>84</v>
      </c>
      <c r="K268" s="32" t="s">
        <v>67</v>
      </c>
      <c r="L268" s="32" t="s">
        <v>87</v>
      </c>
      <c r="M268" s="33" t="s">
        <v>69</v>
      </c>
      <c r="N268" s="33"/>
      <c r="O268" s="32">
        <v>180</v>
      </c>
      <c r="P268" s="385" t="s">
        <v>390</v>
      </c>
      <c r="Q268" s="338"/>
      <c r="R268" s="338"/>
      <c r="S268" s="338"/>
      <c r="T268" s="339"/>
      <c r="U268" s="34"/>
      <c r="V268" s="34"/>
      <c r="W268" s="35" t="s">
        <v>70</v>
      </c>
      <c r="X268" s="322">
        <v>120</v>
      </c>
      <c r="Y268" s="323">
        <f>IFERROR(IF(X268="","",X268),"")</f>
        <v>120</v>
      </c>
      <c r="Z268" s="36">
        <f>IFERROR(IF(X268="","",X268*0.0155),"")</f>
        <v>1.8599999999999999</v>
      </c>
      <c r="AA268" s="56"/>
      <c r="AB268" s="57"/>
      <c r="AC268" s="262" t="s">
        <v>391</v>
      </c>
      <c r="AG268" s="67"/>
      <c r="AJ268" s="71" t="s">
        <v>88</v>
      </c>
      <c r="AK268" s="71">
        <v>84</v>
      </c>
      <c r="BB268" s="263" t="s">
        <v>82</v>
      </c>
      <c r="BM268" s="67">
        <f>IFERROR(X268*I268,"0")</f>
        <v>751.19999999999993</v>
      </c>
      <c r="BN268" s="67">
        <f>IFERROR(Y268*I268,"0")</f>
        <v>751.19999999999993</v>
      </c>
      <c r="BO268" s="67">
        <f>IFERROR(X268/J268,"0")</f>
        <v>1.4285714285714286</v>
      </c>
      <c r="BP268" s="67">
        <f>IFERROR(Y268/J268,"0")</f>
        <v>1.4285714285714286</v>
      </c>
    </row>
    <row r="269" spans="1:68" ht="27" customHeight="1" x14ac:dyDescent="0.25">
      <c r="A269" s="54" t="s">
        <v>392</v>
      </c>
      <c r="B269" s="54" t="s">
        <v>393</v>
      </c>
      <c r="C269" s="31">
        <v>4301132104</v>
      </c>
      <c r="D269" s="326">
        <v>4640242181219</v>
      </c>
      <c r="E269" s="327"/>
      <c r="F269" s="321">
        <v>0.3</v>
      </c>
      <c r="G269" s="32">
        <v>9</v>
      </c>
      <c r="H269" s="321">
        <v>2.7</v>
      </c>
      <c r="I269" s="321">
        <v>2.8450000000000002</v>
      </c>
      <c r="J269" s="32">
        <v>234</v>
      </c>
      <c r="K269" s="32" t="s">
        <v>136</v>
      </c>
      <c r="L269" s="32" t="s">
        <v>97</v>
      </c>
      <c r="M269" s="33" t="s">
        <v>69</v>
      </c>
      <c r="N269" s="33"/>
      <c r="O269" s="32">
        <v>180</v>
      </c>
      <c r="P269" s="486" t="s">
        <v>394</v>
      </c>
      <c r="Q269" s="338"/>
      <c r="R269" s="338"/>
      <c r="S269" s="338"/>
      <c r="T269" s="339"/>
      <c r="U269" s="34"/>
      <c r="V269" s="34"/>
      <c r="W269" s="35" t="s">
        <v>70</v>
      </c>
      <c r="X269" s="322">
        <v>0</v>
      </c>
      <c r="Y269" s="323">
        <f>IFERROR(IF(X269="","",X269),"")</f>
        <v>0</v>
      </c>
      <c r="Z269" s="36">
        <f>IFERROR(IF(X269="","",X269*0.00502),"")</f>
        <v>0</v>
      </c>
      <c r="AA269" s="56"/>
      <c r="AB269" s="57"/>
      <c r="AC269" s="264" t="s">
        <v>391</v>
      </c>
      <c r="AG269" s="67"/>
      <c r="AJ269" s="71" t="s">
        <v>99</v>
      </c>
      <c r="AK269" s="71">
        <v>18</v>
      </c>
      <c r="BB269" s="265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40"/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41"/>
      <c r="P270" s="328" t="s">
        <v>73</v>
      </c>
      <c r="Q270" s="329"/>
      <c r="R270" s="329"/>
      <c r="S270" s="329"/>
      <c r="T270" s="329"/>
      <c r="U270" s="329"/>
      <c r="V270" s="330"/>
      <c r="W270" s="37" t="s">
        <v>70</v>
      </c>
      <c r="X270" s="324">
        <f>IFERROR(SUM(X268:X269),"0")</f>
        <v>120</v>
      </c>
      <c r="Y270" s="324">
        <f>IFERROR(SUM(Y268:Y269),"0")</f>
        <v>120</v>
      </c>
      <c r="Z270" s="324">
        <f>IFERROR(IF(Z268="",0,Z268),"0")+IFERROR(IF(Z269="",0,Z269),"0")</f>
        <v>1.8599999999999999</v>
      </c>
      <c r="AA270" s="325"/>
      <c r="AB270" s="325"/>
      <c r="AC270" s="325"/>
    </row>
    <row r="271" spans="1:68" x14ac:dyDescent="0.2">
      <c r="A271" s="332"/>
      <c r="B271" s="332"/>
      <c r="C271" s="332"/>
      <c r="D271" s="332"/>
      <c r="E271" s="332"/>
      <c r="F271" s="332"/>
      <c r="G271" s="332"/>
      <c r="H271" s="332"/>
      <c r="I271" s="332"/>
      <c r="J271" s="332"/>
      <c r="K271" s="332"/>
      <c r="L271" s="332"/>
      <c r="M271" s="332"/>
      <c r="N271" s="332"/>
      <c r="O271" s="341"/>
      <c r="P271" s="328" t="s">
        <v>73</v>
      </c>
      <c r="Q271" s="329"/>
      <c r="R271" s="329"/>
      <c r="S271" s="329"/>
      <c r="T271" s="329"/>
      <c r="U271" s="329"/>
      <c r="V271" s="330"/>
      <c r="W271" s="37" t="s">
        <v>74</v>
      </c>
      <c r="X271" s="324">
        <f>IFERROR(SUMPRODUCT(X268:X269*H268:H269),"0")</f>
        <v>720</v>
      </c>
      <c r="Y271" s="324">
        <f>IFERROR(SUMPRODUCT(Y268:Y269*H268:H269),"0")</f>
        <v>720</v>
      </c>
      <c r="Z271" s="37"/>
      <c r="AA271" s="325"/>
      <c r="AB271" s="325"/>
      <c r="AC271" s="325"/>
    </row>
    <row r="272" spans="1:68" ht="14.25" customHeight="1" x14ac:dyDescent="0.25">
      <c r="A272" s="354" t="s">
        <v>171</v>
      </c>
      <c r="B272" s="332"/>
      <c r="C272" s="332"/>
      <c r="D272" s="332"/>
      <c r="E272" s="332"/>
      <c r="F272" s="332"/>
      <c r="G272" s="332"/>
      <c r="H272" s="332"/>
      <c r="I272" s="332"/>
      <c r="J272" s="332"/>
      <c r="K272" s="332"/>
      <c r="L272" s="332"/>
      <c r="M272" s="332"/>
      <c r="N272" s="332"/>
      <c r="O272" s="332"/>
      <c r="P272" s="332"/>
      <c r="Q272" s="332"/>
      <c r="R272" s="332"/>
      <c r="S272" s="332"/>
      <c r="T272" s="332"/>
      <c r="U272" s="332"/>
      <c r="V272" s="332"/>
      <c r="W272" s="332"/>
      <c r="X272" s="332"/>
      <c r="Y272" s="332"/>
      <c r="Z272" s="332"/>
      <c r="AA272" s="318"/>
      <c r="AB272" s="318"/>
      <c r="AC272" s="318"/>
    </row>
    <row r="273" spans="1:68" ht="27" customHeight="1" x14ac:dyDescent="0.25">
      <c r="A273" s="54" t="s">
        <v>395</v>
      </c>
      <c r="B273" s="54" t="s">
        <v>396</v>
      </c>
      <c r="C273" s="31">
        <v>4301136028</v>
      </c>
      <c r="D273" s="326">
        <v>4640242180304</v>
      </c>
      <c r="E273" s="327"/>
      <c r="F273" s="321">
        <v>2.7</v>
      </c>
      <c r="G273" s="32">
        <v>1</v>
      </c>
      <c r="H273" s="321">
        <v>2.7</v>
      </c>
      <c r="I273" s="321">
        <v>2.8906000000000001</v>
      </c>
      <c r="J273" s="32">
        <v>126</v>
      </c>
      <c r="K273" s="32" t="s">
        <v>80</v>
      </c>
      <c r="L273" s="32" t="s">
        <v>97</v>
      </c>
      <c r="M273" s="33" t="s">
        <v>69</v>
      </c>
      <c r="N273" s="33"/>
      <c r="O273" s="32">
        <v>180</v>
      </c>
      <c r="P273" s="382" t="s">
        <v>397</v>
      </c>
      <c r="Q273" s="338"/>
      <c r="R273" s="338"/>
      <c r="S273" s="338"/>
      <c r="T273" s="339"/>
      <c r="U273" s="34"/>
      <c r="V273" s="34"/>
      <c r="W273" s="35" t="s">
        <v>70</v>
      </c>
      <c r="X273" s="322">
        <v>0</v>
      </c>
      <c r="Y273" s="323">
        <f>IFERROR(IF(X273="","",X273),"")</f>
        <v>0</v>
      </c>
      <c r="Z273" s="36">
        <f>IFERROR(IF(X273="","",X273*0.00936),"")</f>
        <v>0</v>
      </c>
      <c r="AA273" s="56"/>
      <c r="AB273" s="57"/>
      <c r="AC273" s="266" t="s">
        <v>398</v>
      </c>
      <c r="AG273" s="67"/>
      <c r="AJ273" s="71" t="s">
        <v>99</v>
      </c>
      <c r="AK273" s="71">
        <v>14</v>
      </c>
      <c r="BB273" s="267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4301136026</v>
      </c>
      <c r="D274" s="326">
        <v>4640242180236</v>
      </c>
      <c r="E274" s="327"/>
      <c r="F274" s="321">
        <v>5</v>
      </c>
      <c r="G274" s="32">
        <v>1</v>
      </c>
      <c r="H274" s="321">
        <v>5</v>
      </c>
      <c r="I274" s="321">
        <v>5.2350000000000003</v>
      </c>
      <c r="J274" s="32">
        <v>84</v>
      </c>
      <c r="K274" s="32" t="s">
        <v>67</v>
      </c>
      <c r="L274" s="32" t="s">
        <v>97</v>
      </c>
      <c r="M274" s="33" t="s">
        <v>69</v>
      </c>
      <c r="N274" s="33"/>
      <c r="O274" s="32">
        <v>180</v>
      </c>
      <c r="P274" s="474" t="s">
        <v>401</v>
      </c>
      <c r="Q274" s="338"/>
      <c r="R274" s="338"/>
      <c r="S274" s="338"/>
      <c r="T274" s="339"/>
      <c r="U274" s="34"/>
      <c r="V274" s="34"/>
      <c r="W274" s="35" t="s">
        <v>70</v>
      </c>
      <c r="X274" s="322">
        <v>96</v>
      </c>
      <c r="Y274" s="323">
        <f>IFERROR(IF(X274="","",X274),"")</f>
        <v>96</v>
      </c>
      <c r="Z274" s="36">
        <f>IFERROR(IF(X274="","",X274*0.0155),"")</f>
        <v>1.488</v>
      </c>
      <c r="AA274" s="56"/>
      <c r="AB274" s="57"/>
      <c r="AC274" s="268" t="s">
        <v>398</v>
      </c>
      <c r="AG274" s="67"/>
      <c r="AJ274" s="71" t="s">
        <v>99</v>
      </c>
      <c r="AK274" s="71">
        <v>12</v>
      </c>
      <c r="BB274" s="269" t="s">
        <v>82</v>
      </c>
      <c r="BM274" s="67">
        <f>IFERROR(X274*I274,"0")</f>
        <v>502.56000000000006</v>
      </c>
      <c r="BN274" s="67">
        <f>IFERROR(Y274*I274,"0")</f>
        <v>502.56000000000006</v>
      </c>
      <c r="BO274" s="67">
        <f>IFERROR(X274/J274,"0")</f>
        <v>1.1428571428571428</v>
      </c>
      <c r="BP274" s="67">
        <f>IFERROR(Y274/J274,"0")</f>
        <v>1.1428571428571428</v>
      </c>
    </row>
    <row r="275" spans="1:68" ht="27" customHeight="1" x14ac:dyDescent="0.25">
      <c r="A275" s="54" t="s">
        <v>402</v>
      </c>
      <c r="B275" s="54" t="s">
        <v>403</v>
      </c>
      <c r="C275" s="31">
        <v>4301136029</v>
      </c>
      <c r="D275" s="326">
        <v>4640242180410</v>
      </c>
      <c r="E275" s="327"/>
      <c r="F275" s="321">
        <v>2.2400000000000002</v>
      </c>
      <c r="G275" s="32">
        <v>1</v>
      </c>
      <c r="H275" s="321">
        <v>2.2400000000000002</v>
      </c>
      <c r="I275" s="321">
        <v>2.4319999999999999</v>
      </c>
      <c r="J275" s="32">
        <v>126</v>
      </c>
      <c r="K275" s="32" t="s">
        <v>80</v>
      </c>
      <c r="L275" s="32" t="s">
        <v>97</v>
      </c>
      <c r="M275" s="33" t="s">
        <v>69</v>
      </c>
      <c r="N275" s="33"/>
      <c r="O275" s="32">
        <v>180</v>
      </c>
      <c r="P275" s="3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5" s="338"/>
      <c r="R275" s="338"/>
      <c r="S275" s="338"/>
      <c r="T275" s="339"/>
      <c r="U275" s="34"/>
      <c r="V275" s="34"/>
      <c r="W275" s="35" t="s">
        <v>70</v>
      </c>
      <c r="X275" s="322">
        <v>0</v>
      </c>
      <c r="Y275" s="323">
        <f>IFERROR(IF(X275="","",X275),"")</f>
        <v>0</v>
      </c>
      <c r="Z275" s="36">
        <f>IFERROR(IF(X275="","",X275*0.00936),"")</f>
        <v>0</v>
      </c>
      <c r="AA275" s="56"/>
      <c r="AB275" s="57"/>
      <c r="AC275" s="270" t="s">
        <v>398</v>
      </c>
      <c r="AG275" s="67"/>
      <c r="AJ275" s="71" t="s">
        <v>99</v>
      </c>
      <c r="AK275" s="71">
        <v>14</v>
      </c>
      <c r="BB275" s="271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40"/>
      <c r="B276" s="332"/>
      <c r="C276" s="332"/>
      <c r="D276" s="332"/>
      <c r="E276" s="332"/>
      <c r="F276" s="332"/>
      <c r="G276" s="332"/>
      <c r="H276" s="332"/>
      <c r="I276" s="332"/>
      <c r="J276" s="332"/>
      <c r="K276" s="332"/>
      <c r="L276" s="332"/>
      <c r="M276" s="332"/>
      <c r="N276" s="332"/>
      <c r="O276" s="341"/>
      <c r="P276" s="328" t="s">
        <v>73</v>
      </c>
      <c r="Q276" s="329"/>
      <c r="R276" s="329"/>
      <c r="S276" s="329"/>
      <c r="T276" s="329"/>
      <c r="U276" s="329"/>
      <c r="V276" s="330"/>
      <c r="W276" s="37" t="s">
        <v>70</v>
      </c>
      <c r="X276" s="324">
        <f>IFERROR(SUM(X273:X275),"0")</f>
        <v>96</v>
      </c>
      <c r="Y276" s="324">
        <f>IFERROR(SUM(Y273:Y275),"0")</f>
        <v>96</v>
      </c>
      <c r="Z276" s="324">
        <f>IFERROR(IF(Z273="",0,Z273),"0")+IFERROR(IF(Z274="",0,Z274),"0")+IFERROR(IF(Z275="",0,Z275),"0")</f>
        <v>1.488</v>
      </c>
      <c r="AA276" s="325"/>
      <c r="AB276" s="325"/>
      <c r="AC276" s="325"/>
    </row>
    <row r="277" spans="1:68" x14ac:dyDescent="0.2">
      <c r="A277" s="332"/>
      <c r="B277" s="332"/>
      <c r="C277" s="332"/>
      <c r="D277" s="332"/>
      <c r="E277" s="332"/>
      <c r="F277" s="332"/>
      <c r="G277" s="332"/>
      <c r="H277" s="332"/>
      <c r="I277" s="332"/>
      <c r="J277" s="332"/>
      <c r="K277" s="332"/>
      <c r="L277" s="332"/>
      <c r="M277" s="332"/>
      <c r="N277" s="332"/>
      <c r="O277" s="341"/>
      <c r="P277" s="328" t="s">
        <v>73</v>
      </c>
      <c r="Q277" s="329"/>
      <c r="R277" s="329"/>
      <c r="S277" s="329"/>
      <c r="T277" s="329"/>
      <c r="U277" s="329"/>
      <c r="V277" s="330"/>
      <c r="W277" s="37" t="s">
        <v>74</v>
      </c>
      <c r="X277" s="324">
        <f>IFERROR(SUMPRODUCT(X273:X275*H273:H275),"0")</f>
        <v>480</v>
      </c>
      <c r="Y277" s="324">
        <f>IFERROR(SUMPRODUCT(Y273:Y275*H273:H275),"0")</f>
        <v>480</v>
      </c>
      <c r="Z277" s="37"/>
      <c r="AA277" s="325"/>
      <c r="AB277" s="325"/>
      <c r="AC277" s="325"/>
    </row>
    <row r="278" spans="1:68" ht="14.25" customHeight="1" x14ac:dyDescent="0.25">
      <c r="A278" s="354" t="s">
        <v>141</v>
      </c>
      <c r="B278" s="332"/>
      <c r="C278" s="332"/>
      <c r="D278" s="332"/>
      <c r="E278" s="332"/>
      <c r="F278" s="332"/>
      <c r="G278" s="332"/>
      <c r="H278" s="332"/>
      <c r="I278" s="332"/>
      <c r="J278" s="332"/>
      <c r="K278" s="332"/>
      <c r="L278" s="332"/>
      <c r="M278" s="332"/>
      <c r="N278" s="332"/>
      <c r="O278" s="332"/>
      <c r="P278" s="332"/>
      <c r="Q278" s="332"/>
      <c r="R278" s="332"/>
      <c r="S278" s="332"/>
      <c r="T278" s="332"/>
      <c r="U278" s="332"/>
      <c r="V278" s="332"/>
      <c r="W278" s="332"/>
      <c r="X278" s="332"/>
      <c r="Y278" s="332"/>
      <c r="Z278" s="332"/>
      <c r="AA278" s="318"/>
      <c r="AB278" s="318"/>
      <c r="AC278" s="318"/>
    </row>
    <row r="279" spans="1:68" ht="27" customHeight="1" x14ac:dyDescent="0.25">
      <c r="A279" s="54" t="s">
        <v>404</v>
      </c>
      <c r="B279" s="54" t="s">
        <v>405</v>
      </c>
      <c r="C279" s="31">
        <v>4301135723</v>
      </c>
      <c r="D279" s="326">
        <v>4640242181783</v>
      </c>
      <c r="E279" s="327"/>
      <c r="F279" s="321">
        <v>0.3</v>
      </c>
      <c r="G279" s="32">
        <v>9</v>
      </c>
      <c r="H279" s="321">
        <v>2.7</v>
      </c>
      <c r="I279" s="321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6" t="s">
        <v>406</v>
      </c>
      <c r="Q279" s="338"/>
      <c r="R279" s="338"/>
      <c r="S279" s="338"/>
      <c r="T279" s="339"/>
      <c r="U279" s="34"/>
      <c r="V279" s="34"/>
      <c r="W279" s="35" t="s">
        <v>70</v>
      </c>
      <c r="X279" s="322">
        <v>0</v>
      </c>
      <c r="Y279" s="323">
        <f t="shared" ref="Y279:Y299" si="24">IFERROR(IF(X279="","",X279),"")</f>
        <v>0</v>
      </c>
      <c r="Z279" s="36">
        <f>IFERROR(IF(X279="","",X279*0.00936),"")</f>
        <v>0</v>
      </c>
      <c r="AA279" s="56"/>
      <c r="AB279" s="57" t="s">
        <v>369</v>
      </c>
      <c r="AC279" s="272" t="s">
        <v>407</v>
      </c>
      <c r="AG279" s="67"/>
      <c r="AJ279" s="71" t="s">
        <v>72</v>
      </c>
      <c r="AK279" s="71">
        <v>1</v>
      </c>
      <c r="BB279" s="273" t="s">
        <v>82</v>
      </c>
      <c r="BM279" s="67">
        <f t="shared" ref="BM279:BM299" si="25">IFERROR(X279*I279,"0")</f>
        <v>0</v>
      </c>
      <c r="BN279" s="67">
        <f t="shared" ref="BN279:BN299" si="26">IFERROR(Y279*I279,"0")</f>
        <v>0</v>
      </c>
      <c r="BO279" s="67">
        <f t="shared" ref="BO279:BO299" si="27">IFERROR(X279/J279,"0")</f>
        <v>0</v>
      </c>
      <c r="BP279" s="67">
        <f t="shared" ref="BP279:BP299" si="28">IFERROR(Y279/J279,"0")</f>
        <v>0</v>
      </c>
    </row>
    <row r="280" spans="1:68" ht="27" customHeight="1" x14ac:dyDescent="0.25">
      <c r="A280" s="54" t="s">
        <v>408</v>
      </c>
      <c r="B280" s="54" t="s">
        <v>409</v>
      </c>
      <c r="C280" s="31">
        <v>4301135504</v>
      </c>
      <c r="D280" s="326">
        <v>4640242181554</v>
      </c>
      <c r="E280" s="327"/>
      <c r="F280" s="321">
        <v>3</v>
      </c>
      <c r="G280" s="32">
        <v>1</v>
      </c>
      <c r="H280" s="321">
        <v>3</v>
      </c>
      <c r="I280" s="321">
        <v>3.1920000000000002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7" t="s">
        <v>410</v>
      </c>
      <c r="Q280" s="338"/>
      <c r="R280" s="338"/>
      <c r="S280" s="338"/>
      <c r="T280" s="339"/>
      <c r="U280" s="34"/>
      <c r="V280" s="34"/>
      <c r="W280" s="35" t="s">
        <v>70</v>
      </c>
      <c r="X280" s="322">
        <v>0</v>
      </c>
      <c r="Y280" s="323">
        <f t="shared" si="24"/>
        <v>0</v>
      </c>
      <c r="Z280" s="36">
        <f>IFERROR(IF(X280="","",X280*0.00936),"")</f>
        <v>0</v>
      </c>
      <c r="AA280" s="56"/>
      <c r="AB280" s="57"/>
      <c r="AC280" s="274" t="s">
        <v>411</v>
      </c>
      <c r="AG280" s="67"/>
      <c r="AJ280" s="71" t="s">
        <v>72</v>
      </c>
      <c r="AK280" s="71">
        <v>1</v>
      </c>
      <c r="BB280" s="275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412</v>
      </c>
      <c r="B281" s="54" t="s">
        <v>413</v>
      </c>
      <c r="C281" s="31">
        <v>4301135394</v>
      </c>
      <c r="D281" s="326">
        <v>4640242181561</v>
      </c>
      <c r="E281" s="327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80</v>
      </c>
      <c r="L281" s="32" t="s">
        <v>97</v>
      </c>
      <c r="M281" s="33" t="s">
        <v>69</v>
      </c>
      <c r="N281" s="33"/>
      <c r="O281" s="32">
        <v>180</v>
      </c>
      <c r="P281" s="406" t="s">
        <v>414</v>
      </c>
      <c r="Q281" s="338"/>
      <c r="R281" s="338"/>
      <c r="S281" s="338"/>
      <c r="T281" s="339"/>
      <c r="U281" s="34"/>
      <c r="V281" s="34"/>
      <c r="W281" s="35" t="s">
        <v>70</v>
      </c>
      <c r="X281" s="322">
        <v>56</v>
      </c>
      <c r="Y281" s="323">
        <f t="shared" si="24"/>
        <v>56</v>
      </c>
      <c r="Z281" s="36">
        <f>IFERROR(IF(X281="","",X281*0.00936),"")</f>
        <v>0.52415999999999996</v>
      </c>
      <c r="AA281" s="56"/>
      <c r="AB281" s="57"/>
      <c r="AC281" s="276" t="s">
        <v>415</v>
      </c>
      <c r="AG281" s="67"/>
      <c r="AJ281" s="71" t="s">
        <v>99</v>
      </c>
      <c r="AK281" s="71">
        <v>14</v>
      </c>
      <c r="BB281" s="277" t="s">
        <v>82</v>
      </c>
      <c r="BM281" s="67">
        <f t="shared" si="25"/>
        <v>217.952</v>
      </c>
      <c r="BN281" s="67">
        <f t="shared" si="26"/>
        <v>217.952</v>
      </c>
      <c r="BO281" s="67">
        <f t="shared" si="27"/>
        <v>0.44444444444444442</v>
      </c>
      <c r="BP281" s="67">
        <f t="shared" si="28"/>
        <v>0.44444444444444442</v>
      </c>
    </row>
    <row r="282" spans="1:68" ht="37.5" customHeight="1" x14ac:dyDescent="0.25">
      <c r="A282" s="54" t="s">
        <v>416</v>
      </c>
      <c r="B282" s="54" t="s">
        <v>417</v>
      </c>
      <c r="C282" s="31">
        <v>4301135552</v>
      </c>
      <c r="D282" s="326">
        <v>4640242181431</v>
      </c>
      <c r="E282" s="327"/>
      <c r="F282" s="321">
        <v>3.5</v>
      </c>
      <c r="G282" s="32">
        <v>1</v>
      </c>
      <c r="H282" s="321">
        <v>3.5</v>
      </c>
      <c r="I282" s="321">
        <v>3.6920000000000002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9" t="s">
        <v>418</v>
      </c>
      <c r="Q282" s="338"/>
      <c r="R282" s="338"/>
      <c r="S282" s="338"/>
      <c r="T282" s="339"/>
      <c r="U282" s="34"/>
      <c r="V282" s="34"/>
      <c r="W282" s="35" t="s">
        <v>70</v>
      </c>
      <c r="X282" s="322">
        <v>0</v>
      </c>
      <c r="Y282" s="323">
        <f t="shared" si="24"/>
        <v>0</v>
      </c>
      <c r="Z282" s="36">
        <f>IFERROR(IF(X282="","",X282*0.00936),"")</f>
        <v>0</v>
      </c>
      <c r="AA282" s="56"/>
      <c r="AB282" s="57"/>
      <c r="AC282" s="278" t="s">
        <v>419</v>
      </c>
      <c r="AG282" s="67"/>
      <c r="AJ282" s="71" t="s">
        <v>72</v>
      </c>
      <c r="AK282" s="71">
        <v>1</v>
      </c>
      <c r="BB282" s="279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420</v>
      </c>
      <c r="B283" s="54" t="s">
        <v>421</v>
      </c>
      <c r="C283" s="31">
        <v>4301135374</v>
      </c>
      <c r="D283" s="326">
        <v>4640242181424</v>
      </c>
      <c r="E283" s="327"/>
      <c r="F283" s="321">
        <v>5.5</v>
      </c>
      <c r="G283" s="32">
        <v>1</v>
      </c>
      <c r="H283" s="321">
        <v>5.5</v>
      </c>
      <c r="I283" s="321">
        <v>5.7350000000000003</v>
      </c>
      <c r="J283" s="32">
        <v>84</v>
      </c>
      <c r="K283" s="32" t="s">
        <v>67</v>
      </c>
      <c r="L283" s="32" t="s">
        <v>97</v>
      </c>
      <c r="M283" s="33" t="s">
        <v>69</v>
      </c>
      <c r="N283" s="33"/>
      <c r="O283" s="32">
        <v>180</v>
      </c>
      <c r="P283" s="434" t="s">
        <v>422</v>
      </c>
      <c r="Q283" s="338"/>
      <c r="R283" s="338"/>
      <c r="S283" s="338"/>
      <c r="T283" s="339"/>
      <c r="U283" s="34"/>
      <c r="V283" s="34"/>
      <c r="W283" s="35" t="s">
        <v>70</v>
      </c>
      <c r="X283" s="322">
        <v>0</v>
      </c>
      <c r="Y283" s="323">
        <f t="shared" si="24"/>
        <v>0</v>
      </c>
      <c r="Z283" s="36">
        <f>IFERROR(IF(X283="","",X283*0.0155),"")</f>
        <v>0</v>
      </c>
      <c r="AA283" s="56"/>
      <c r="AB283" s="57"/>
      <c r="AC283" s="280" t="s">
        <v>411</v>
      </c>
      <c r="AG283" s="67"/>
      <c r="AJ283" s="71" t="s">
        <v>99</v>
      </c>
      <c r="AK283" s="71">
        <v>12</v>
      </c>
      <c r="BB283" s="281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423</v>
      </c>
      <c r="B284" s="54" t="s">
        <v>424</v>
      </c>
      <c r="C284" s="31">
        <v>4301135320</v>
      </c>
      <c r="D284" s="326">
        <v>4640242181592</v>
      </c>
      <c r="E284" s="327"/>
      <c r="F284" s="321">
        <v>3.5</v>
      </c>
      <c r="G284" s="32">
        <v>1</v>
      </c>
      <c r="H284" s="321">
        <v>3.5</v>
      </c>
      <c r="I284" s="321">
        <v>3.6850000000000001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92" t="s">
        <v>425</v>
      </c>
      <c r="Q284" s="338"/>
      <c r="R284" s="338"/>
      <c r="S284" s="338"/>
      <c r="T284" s="339"/>
      <c r="U284" s="34"/>
      <c r="V284" s="34"/>
      <c r="W284" s="35" t="s">
        <v>70</v>
      </c>
      <c r="X284" s="322">
        <v>0</v>
      </c>
      <c r="Y284" s="323">
        <f t="shared" si="24"/>
        <v>0</v>
      </c>
      <c r="Z284" s="36">
        <f t="shared" ref="Z284:Z291" si="29">IFERROR(IF(X284="","",X284*0.00936),"")</f>
        <v>0</v>
      </c>
      <c r="AA284" s="56"/>
      <c r="AB284" s="57"/>
      <c r="AC284" s="282" t="s">
        <v>426</v>
      </c>
      <c r="AG284" s="67"/>
      <c r="AJ284" s="71" t="s">
        <v>72</v>
      </c>
      <c r="AK284" s="71">
        <v>1</v>
      </c>
      <c r="BB284" s="283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427</v>
      </c>
      <c r="B285" s="54" t="s">
        <v>428</v>
      </c>
      <c r="C285" s="31">
        <v>4301135405</v>
      </c>
      <c r="D285" s="326">
        <v>4640242181523</v>
      </c>
      <c r="E285" s="327"/>
      <c r="F285" s="321">
        <v>3</v>
      </c>
      <c r="G285" s="32">
        <v>1</v>
      </c>
      <c r="H285" s="321">
        <v>3</v>
      </c>
      <c r="I285" s="321">
        <v>3.1920000000000002</v>
      </c>
      <c r="J285" s="32">
        <v>126</v>
      </c>
      <c r="K285" s="32" t="s">
        <v>80</v>
      </c>
      <c r="L285" s="32" t="s">
        <v>97</v>
      </c>
      <c r="M285" s="33" t="s">
        <v>69</v>
      </c>
      <c r="N285" s="33"/>
      <c r="O285" s="32">
        <v>180</v>
      </c>
      <c r="P285" s="436" t="s">
        <v>429</v>
      </c>
      <c r="Q285" s="338"/>
      <c r="R285" s="338"/>
      <c r="S285" s="338"/>
      <c r="T285" s="339"/>
      <c r="U285" s="34"/>
      <c r="V285" s="34"/>
      <c r="W285" s="35" t="s">
        <v>70</v>
      </c>
      <c r="X285" s="322">
        <v>98</v>
      </c>
      <c r="Y285" s="323">
        <f t="shared" si="24"/>
        <v>98</v>
      </c>
      <c r="Z285" s="36">
        <f t="shared" si="29"/>
        <v>0.91727999999999998</v>
      </c>
      <c r="AA285" s="56"/>
      <c r="AB285" s="57"/>
      <c r="AC285" s="284" t="s">
        <v>415</v>
      </c>
      <c r="AG285" s="67"/>
      <c r="AJ285" s="71" t="s">
        <v>99</v>
      </c>
      <c r="AK285" s="71">
        <v>14</v>
      </c>
      <c r="BB285" s="285" t="s">
        <v>82</v>
      </c>
      <c r="BM285" s="67">
        <f t="shared" si="25"/>
        <v>312.81600000000003</v>
      </c>
      <c r="BN285" s="67">
        <f t="shared" si="26"/>
        <v>312.81600000000003</v>
      </c>
      <c r="BO285" s="67">
        <f t="shared" si="27"/>
        <v>0.77777777777777779</v>
      </c>
      <c r="BP285" s="67">
        <f t="shared" si="28"/>
        <v>0.77777777777777779</v>
      </c>
    </row>
    <row r="286" spans="1:68" ht="27" customHeight="1" x14ac:dyDescent="0.25">
      <c r="A286" s="54" t="s">
        <v>430</v>
      </c>
      <c r="B286" s="54" t="s">
        <v>431</v>
      </c>
      <c r="C286" s="31">
        <v>4301135404</v>
      </c>
      <c r="D286" s="326">
        <v>4640242181516</v>
      </c>
      <c r="E286" s="327"/>
      <c r="F286" s="321">
        <v>3.7</v>
      </c>
      <c r="G286" s="32">
        <v>1</v>
      </c>
      <c r="H286" s="321">
        <v>3.7</v>
      </c>
      <c r="I286" s="321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0" t="s">
        <v>432</v>
      </c>
      <c r="Q286" s="338"/>
      <c r="R286" s="338"/>
      <c r="S286" s="338"/>
      <c r="T286" s="339"/>
      <c r="U286" s="34"/>
      <c r="V286" s="34"/>
      <c r="W286" s="35" t="s">
        <v>70</v>
      </c>
      <c r="X286" s="322">
        <v>0</v>
      </c>
      <c r="Y286" s="323">
        <f t="shared" si="24"/>
        <v>0</v>
      </c>
      <c r="Z286" s="36">
        <f t="shared" si="29"/>
        <v>0</v>
      </c>
      <c r="AA286" s="56"/>
      <c r="AB286" s="57"/>
      <c r="AC286" s="286" t="s">
        <v>419</v>
      </c>
      <c r="AG286" s="67"/>
      <c r="AJ286" s="71" t="s">
        <v>72</v>
      </c>
      <c r="AK286" s="71">
        <v>1</v>
      </c>
      <c r="BB286" s="287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37.5" customHeight="1" x14ac:dyDescent="0.25">
      <c r="A287" s="54" t="s">
        <v>433</v>
      </c>
      <c r="B287" s="54" t="s">
        <v>434</v>
      </c>
      <c r="C287" s="31">
        <v>4301135402</v>
      </c>
      <c r="D287" s="326">
        <v>4640242181493</v>
      </c>
      <c r="E287" s="327"/>
      <c r="F287" s="321">
        <v>3.7</v>
      </c>
      <c r="G287" s="32">
        <v>1</v>
      </c>
      <c r="H287" s="321">
        <v>3.7</v>
      </c>
      <c r="I287" s="321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05" t="s">
        <v>435</v>
      </c>
      <c r="Q287" s="338"/>
      <c r="R287" s="338"/>
      <c r="S287" s="338"/>
      <c r="T287" s="339"/>
      <c r="U287" s="34"/>
      <c r="V287" s="34"/>
      <c r="W287" s="35" t="s">
        <v>70</v>
      </c>
      <c r="X287" s="322">
        <v>0</v>
      </c>
      <c r="Y287" s="323">
        <f t="shared" si="24"/>
        <v>0</v>
      </c>
      <c r="Z287" s="36">
        <f t="shared" si="29"/>
        <v>0</v>
      </c>
      <c r="AA287" s="56"/>
      <c r="AB287" s="57"/>
      <c r="AC287" s="288" t="s">
        <v>411</v>
      </c>
      <c r="AG287" s="67"/>
      <c r="AJ287" s="71" t="s">
        <v>72</v>
      </c>
      <c r="AK287" s="71">
        <v>1</v>
      </c>
      <c r="BB287" s="289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436</v>
      </c>
      <c r="B288" s="54" t="s">
        <v>437</v>
      </c>
      <c r="C288" s="31">
        <v>4301135375</v>
      </c>
      <c r="D288" s="326">
        <v>4640242181486</v>
      </c>
      <c r="E288" s="327"/>
      <c r="F288" s="321">
        <v>3.7</v>
      </c>
      <c r="G288" s="32">
        <v>1</v>
      </c>
      <c r="H288" s="321">
        <v>3.7</v>
      </c>
      <c r="I288" s="321">
        <v>3.8919999999999999</v>
      </c>
      <c r="J288" s="32">
        <v>126</v>
      </c>
      <c r="K288" s="32" t="s">
        <v>80</v>
      </c>
      <c r="L288" s="32" t="s">
        <v>97</v>
      </c>
      <c r="M288" s="33" t="s">
        <v>69</v>
      </c>
      <c r="N288" s="33"/>
      <c r="O288" s="32">
        <v>180</v>
      </c>
      <c r="P288" s="523" t="s">
        <v>438</v>
      </c>
      <c r="Q288" s="338"/>
      <c r="R288" s="338"/>
      <c r="S288" s="338"/>
      <c r="T288" s="339"/>
      <c r="U288" s="34"/>
      <c r="V288" s="34"/>
      <c r="W288" s="35" t="s">
        <v>70</v>
      </c>
      <c r="X288" s="322">
        <v>42</v>
      </c>
      <c r="Y288" s="323">
        <f t="shared" si="24"/>
        <v>42</v>
      </c>
      <c r="Z288" s="36">
        <f t="shared" si="29"/>
        <v>0.39312000000000002</v>
      </c>
      <c r="AA288" s="56"/>
      <c r="AB288" s="57"/>
      <c r="AC288" s="290" t="s">
        <v>411</v>
      </c>
      <c r="AG288" s="67"/>
      <c r="AJ288" s="71" t="s">
        <v>99</v>
      </c>
      <c r="AK288" s="71">
        <v>14</v>
      </c>
      <c r="BB288" s="291" t="s">
        <v>82</v>
      </c>
      <c r="BM288" s="67">
        <f t="shared" si="25"/>
        <v>163.464</v>
      </c>
      <c r="BN288" s="67">
        <f t="shared" si="26"/>
        <v>163.464</v>
      </c>
      <c r="BO288" s="67">
        <f t="shared" si="27"/>
        <v>0.33333333333333331</v>
      </c>
      <c r="BP288" s="67">
        <f t="shared" si="28"/>
        <v>0.33333333333333331</v>
      </c>
    </row>
    <row r="289" spans="1:68" ht="27" customHeight="1" x14ac:dyDescent="0.25">
      <c r="A289" s="54" t="s">
        <v>439</v>
      </c>
      <c r="B289" s="54" t="s">
        <v>440</v>
      </c>
      <c r="C289" s="31">
        <v>4301135403</v>
      </c>
      <c r="D289" s="326">
        <v>4640242181509</v>
      </c>
      <c r="E289" s="327"/>
      <c r="F289" s="321">
        <v>3.7</v>
      </c>
      <c r="G289" s="32">
        <v>1</v>
      </c>
      <c r="H289" s="321">
        <v>3.7</v>
      </c>
      <c r="I289" s="321">
        <v>3.8919999999999999</v>
      </c>
      <c r="J289" s="32">
        <v>126</v>
      </c>
      <c r="K289" s="32" t="s">
        <v>80</v>
      </c>
      <c r="L289" s="32" t="s">
        <v>97</v>
      </c>
      <c r="M289" s="33" t="s">
        <v>69</v>
      </c>
      <c r="N289" s="33"/>
      <c r="O289" s="32">
        <v>180</v>
      </c>
      <c r="P289" s="427" t="s">
        <v>441</v>
      </c>
      <c r="Q289" s="338"/>
      <c r="R289" s="338"/>
      <c r="S289" s="338"/>
      <c r="T289" s="339"/>
      <c r="U289" s="34"/>
      <c r="V289" s="34"/>
      <c r="W289" s="35" t="s">
        <v>70</v>
      </c>
      <c r="X289" s="322">
        <v>0</v>
      </c>
      <c r="Y289" s="323">
        <f t="shared" si="24"/>
        <v>0</v>
      </c>
      <c r="Z289" s="36">
        <f t="shared" si="29"/>
        <v>0</v>
      </c>
      <c r="AA289" s="56"/>
      <c r="AB289" s="57"/>
      <c r="AC289" s="292" t="s">
        <v>411</v>
      </c>
      <c r="AG289" s="67"/>
      <c r="AJ289" s="71" t="s">
        <v>99</v>
      </c>
      <c r="AK289" s="71">
        <v>14</v>
      </c>
      <c r="BB289" s="293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4301135304</v>
      </c>
      <c r="D290" s="326">
        <v>4640242181240</v>
      </c>
      <c r="E290" s="327"/>
      <c r="F290" s="321">
        <v>0.3</v>
      </c>
      <c r="G290" s="32">
        <v>9</v>
      </c>
      <c r="H290" s="321">
        <v>2.7</v>
      </c>
      <c r="I290" s="321">
        <v>2.88</v>
      </c>
      <c r="J290" s="32">
        <v>126</v>
      </c>
      <c r="K290" s="32" t="s">
        <v>80</v>
      </c>
      <c r="L290" s="32" t="s">
        <v>97</v>
      </c>
      <c r="M290" s="33" t="s">
        <v>69</v>
      </c>
      <c r="N290" s="33"/>
      <c r="O290" s="32">
        <v>180</v>
      </c>
      <c r="P290" s="348" t="s">
        <v>444</v>
      </c>
      <c r="Q290" s="338"/>
      <c r="R290" s="338"/>
      <c r="S290" s="338"/>
      <c r="T290" s="339"/>
      <c r="U290" s="34"/>
      <c r="V290" s="34"/>
      <c r="W290" s="35" t="s">
        <v>70</v>
      </c>
      <c r="X290" s="322">
        <v>0</v>
      </c>
      <c r="Y290" s="323">
        <f t="shared" si="24"/>
        <v>0</v>
      </c>
      <c r="Z290" s="36">
        <f t="shared" si="29"/>
        <v>0</v>
      </c>
      <c r="AA290" s="56"/>
      <c r="AB290" s="57"/>
      <c r="AC290" s="294" t="s">
        <v>411</v>
      </c>
      <c r="AG290" s="67"/>
      <c r="AJ290" s="71" t="s">
        <v>99</v>
      </c>
      <c r="AK290" s="71">
        <v>14</v>
      </c>
      <c r="BB290" s="295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445</v>
      </c>
      <c r="B291" s="54" t="s">
        <v>446</v>
      </c>
      <c r="C291" s="31">
        <v>4301135310</v>
      </c>
      <c r="D291" s="326">
        <v>4640242181318</v>
      </c>
      <c r="E291" s="327"/>
      <c r="F291" s="321">
        <v>0.3</v>
      </c>
      <c r="G291" s="32">
        <v>9</v>
      </c>
      <c r="H291" s="321">
        <v>2.7</v>
      </c>
      <c r="I291" s="321">
        <v>2.988</v>
      </c>
      <c r="J291" s="32">
        <v>126</v>
      </c>
      <c r="K291" s="32" t="s">
        <v>80</v>
      </c>
      <c r="L291" s="32" t="s">
        <v>97</v>
      </c>
      <c r="M291" s="33" t="s">
        <v>69</v>
      </c>
      <c r="N291" s="33"/>
      <c r="O291" s="32">
        <v>180</v>
      </c>
      <c r="P291" s="522" t="s">
        <v>447</v>
      </c>
      <c r="Q291" s="338"/>
      <c r="R291" s="338"/>
      <c r="S291" s="338"/>
      <c r="T291" s="339"/>
      <c r="U291" s="34"/>
      <c r="V291" s="34"/>
      <c r="W291" s="35" t="s">
        <v>70</v>
      </c>
      <c r="X291" s="322">
        <v>0</v>
      </c>
      <c r="Y291" s="323">
        <f t="shared" si="24"/>
        <v>0</v>
      </c>
      <c r="Z291" s="36">
        <f t="shared" si="29"/>
        <v>0</v>
      </c>
      <c r="AA291" s="56"/>
      <c r="AB291" s="57"/>
      <c r="AC291" s="296" t="s">
        <v>415</v>
      </c>
      <c r="AG291" s="67"/>
      <c r="AJ291" s="71" t="s">
        <v>99</v>
      </c>
      <c r="AK291" s="71">
        <v>14</v>
      </c>
      <c r="BB291" s="297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448</v>
      </c>
      <c r="B292" s="54" t="s">
        <v>449</v>
      </c>
      <c r="C292" s="31">
        <v>4301135306</v>
      </c>
      <c r="D292" s="326">
        <v>4640242181578</v>
      </c>
      <c r="E292" s="327"/>
      <c r="F292" s="321">
        <v>0.3</v>
      </c>
      <c r="G292" s="32">
        <v>9</v>
      </c>
      <c r="H292" s="321">
        <v>2.7</v>
      </c>
      <c r="I292" s="321">
        <v>2.8450000000000002</v>
      </c>
      <c r="J292" s="32">
        <v>234</v>
      </c>
      <c r="K292" s="32" t="s">
        <v>136</v>
      </c>
      <c r="L292" s="32" t="s">
        <v>97</v>
      </c>
      <c r="M292" s="33" t="s">
        <v>69</v>
      </c>
      <c r="N292" s="33"/>
      <c r="O292" s="32">
        <v>180</v>
      </c>
      <c r="P292" s="527" t="s">
        <v>450</v>
      </c>
      <c r="Q292" s="338"/>
      <c r="R292" s="338"/>
      <c r="S292" s="338"/>
      <c r="T292" s="339"/>
      <c r="U292" s="34"/>
      <c r="V292" s="34"/>
      <c r="W292" s="35" t="s">
        <v>70</v>
      </c>
      <c r="X292" s="322">
        <v>0</v>
      </c>
      <c r="Y292" s="323">
        <f t="shared" si="24"/>
        <v>0</v>
      </c>
      <c r="Z292" s="36">
        <f>IFERROR(IF(X292="","",X292*0.00502),"")</f>
        <v>0</v>
      </c>
      <c r="AA292" s="56"/>
      <c r="AB292" s="57"/>
      <c r="AC292" s="298" t="s">
        <v>411</v>
      </c>
      <c r="AG292" s="67"/>
      <c r="AJ292" s="71" t="s">
        <v>99</v>
      </c>
      <c r="AK292" s="71">
        <v>18</v>
      </c>
      <c r="BB292" s="299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451</v>
      </c>
      <c r="B293" s="54" t="s">
        <v>452</v>
      </c>
      <c r="C293" s="31">
        <v>4301135305</v>
      </c>
      <c r="D293" s="326">
        <v>4640242181394</v>
      </c>
      <c r="E293" s="327"/>
      <c r="F293" s="321">
        <v>0.3</v>
      </c>
      <c r="G293" s="32">
        <v>9</v>
      </c>
      <c r="H293" s="321">
        <v>2.7</v>
      </c>
      <c r="I293" s="321">
        <v>2.8450000000000002</v>
      </c>
      <c r="J293" s="32">
        <v>234</v>
      </c>
      <c r="K293" s="32" t="s">
        <v>136</v>
      </c>
      <c r="L293" s="32" t="s">
        <v>97</v>
      </c>
      <c r="M293" s="33" t="s">
        <v>69</v>
      </c>
      <c r="N293" s="33"/>
      <c r="O293" s="32">
        <v>180</v>
      </c>
      <c r="P293" s="524" t="s">
        <v>453</v>
      </c>
      <c r="Q293" s="338"/>
      <c r="R293" s="338"/>
      <c r="S293" s="338"/>
      <c r="T293" s="339"/>
      <c r="U293" s="34"/>
      <c r="V293" s="34"/>
      <c r="W293" s="35" t="s">
        <v>70</v>
      </c>
      <c r="X293" s="322">
        <v>0</v>
      </c>
      <c r="Y293" s="323">
        <f t="shared" si="24"/>
        <v>0</v>
      </c>
      <c r="Z293" s="36">
        <f>IFERROR(IF(X293="","",X293*0.00502),"")</f>
        <v>0</v>
      </c>
      <c r="AA293" s="56"/>
      <c r="AB293" s="57"/>
      <c r="AC293" s="300" t="s">
        <v>411</v>
      </c>
      <c r="AG293" s="67"/>
      <c r="AJ293" s="71" t="s">
        <v>99</v>
      </c>
      <c r="AK293" s="71">
        <v>18</v>
      </c>
      <c r="BB293" s="301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454</v>
      </c>
      <c r="B294" s="54" t="s">
        <v>455</v>
      </c>
      <c r="C294" s="31">
        <v>4301135309</v>
      </c>
      <c r="D294" s="326">
        <v>4640242181332</v>
      </c>
      <c r="E294" s="327"/>
      <c r="F294" s="321">
        <v>0.3</v>
      </c>
      <c r="G294" s="32">
        <v>9</v>
      </c>
      <c r="H294" s="321">
        <v>2.7</v>
      </c>
      <c r="I294" s="321">
        <v>2.9079999999999999</v>
      </c>
      <c r="J294" s="32">
        <v>234</v>
      </c>
      <c r="K294" s="32" t="s">
        <v>136</v>
      </c>
      <c r="L294" s="32" t="s">
        <v>97</v>
      </c>
      <c r="M294" s="33" t="s">
        <v>69</v>
      </c>
      <c r="N294" s="33"/>
      <c r="O294" s="32">
        <v>180</v>
      </c>
      <c r="P294" s="528" t="s">
        <v>456</v>
      </c>
      <c r="Q294" s="338"/>
      <c r="R294" s="338"/>
      <c r="S294" s="338"/>
      <c r="T294" s="339"/>
      <c r="U294" s="34"/>
      <c r="V294" s="34"/>
      <c r="W294" s="35" t="s">
        <v>70</v>
      </c>
      <c r="X294" s="322">
        <v>0</v>
      </c>
      <c r="Y294" s="323">
        <f t="shared" si="24"/>
        <v>0</v>
      </c>
      <c r="Z294" s="36">
        <f>IFERROR(IF(X294="","",X294*0.00502),"")</f>
        <v>0</v>
      </c>
      <c r="AA294" s="56"/>
      <c r="AB294" s="57"/>
      <c r="AC294" s="302" t="s">
        <v>411</v>
      </c>
      <c r="AG294" s="67"/>
      <c r="AJ294" s="71" t="s">
        <v>99</v>
      </c>
      <c r="AK294" s="71">
        <v>18</v>
      </c>
      <c r="BB294" s="303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457</v>
      </c>
      <c r="B295" s="54" t="s">
        <v>458</v>
      </c>
      <c r="C295" s="31">
        <v>4301135308</v>
      </c>
      <c r="D295" s="326">
        <v>4640242181349</v>
      </c>
      <c r="E295" s="327"/>
      <c r="F295" s="321">
        <v>0.3</v>
      </c>
      <c r="G295" s="32">
        <v>9</v>
      </c>
      <c r="H295" s="321">
        <v>2.7</v>
      </c>
      <c r="I295" s="321">
        <v>2.9079999999999999</v>
      </c>
      <c r="J295" s="32">
        <v>234</v>
      </c>
      <c r="K295" s="32" t="s">
        <v>136</v>
      </c>
      <c r="L295" s="32" t="s">
        <v>97</v>
      </c>
      <c r="M295" s="33" t="s">
        <v>69</v>
      </c>
      <c r="N295" s="33"/>
      <c r="O295" s="32">
        <v>180</v>
      </c>
      <c r="P295" s="493" t="s">
        <v>459</v>
      </c>
      <c r="Q295" s="338"/>
      <c r="R295" s="338"/>
      <c r="S295" s="338"/>
      <c r="T295" s="339"/>
      <c r="U295" s="34"/>
      <c r="V295" s="34"/>
      <c r="W295" s="35" t="s">
        <v>70</v>
      </c>
      <c r="X295" s="322">
        <v>0</v>
      </c>
      <c r="Y295" s="323">
        <f t="shared" si="24"/>
        <v>0</v>
      </c>
      <c r="Z295" s="36">
        <f>IFERROR(IF(X295="","",X295*0.00502),"")</f>
        <v>0</v>
      </c>
      <c r="AA295" s="56"/>
      <c r="AB295" s="57"/>
      <c r="AC295" s="304" t="s">
        <v>411</v>
      </c>
      <c r="AG295" s="67"/>
      <c r="AJ295" s="71" t="s">
        <v>99</v>
      </c>
      <c r="AK295" s="71">
        <v>18</v>
      </c>
      <c r="BB295" s="305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4301135307</v>
      </c>
      <c r="D296" s="326">
        <v>4640242181370</v>
      </c>
      <c r="E296" s="327"/>
      <c r="F296" s="321">
        <v>0.3</v>
      </c>
      <c r="G296" s="32">
        <v>9</v>
      </c>
      <c r="H296" s="321">
        <v>2.7</v>
      </c>
      <c r="I296" s="321">
        <v>2.9079999999999999</v>
      </c>
      <c r="J296" s="32">
        <v>234</v>
      </c>
      <c r="K296" s="32" t="s">
        <v>136</v>
      </c>
      <c r="L296" s="32" t="s">
        <v>68</v>
      </c>
      <c r="M296" s="33" t="s">
        <v>69</v>
      </c>
      <c r="N296" s="33"/>
      <c r="O296" s="32">
        <v>180</v>
      </c>
      <c r="P296" s="446" t="s">
        <v>462</v>
      </c>
      <c r="Q296" s="338"/>
      <c r="R296" s="338"/>
      <c r="S296" s="338"/>
      <c r="T296" s="339"/>
      <c r="U296" s="34"/>
      <c r="V296" s="34"/>
      <c r="W296" s="35" t="s">
        <v>70</v>
      </c>
      <c r="X296" s="322">
        <v>0</v>
      </c>
      <c r="Y296" s="323">
        <f t="shared" si="24"/>
        <v>0</v>
      </c>
      <c r="Z296" s="36">
        <f>IFERROR(IF(X296="","",X296*0.00502),"")</f>
        <v>0</v>
      </c>
      <c r="AA296" s="56"/>
      <c r="AB296" s="57"/>
      <c r="AC296" s="306" t="s">
        <v>463</v>
      </c>
      <c r="AG296" s="67"/>
      <c r="AJ296" s="71" t="s">
        <v>72</v>
      </c>
      <c r="AK296" s="71">
        <v>1</v>
      </c>
      <c r="BB296" s="307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4301135318</v>
      </c>
      <c r="D297" s="326">
        <v>4607111037480</v>
      </c>
      <c r="E297" s="327"/>
      <c r="F297" s="321">
        <v>1</v>
      </c>
      <c r="G297" s="32">
        <v>4</v>
      </c>
      <c r="H297" s="321">
        <v>4</v>
      </c>
      <c r="I297" s="321">
        <v>4.2724000000000002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1" t="s">
        <v>466</v>
      </c>
      <c r="Q297" s="338"/>
      <c r="R297" s="338"/>
      <c r="S297" s="338"/>
      <c r="T297" s="339"/>
      <c r="U297" s="34"/>
      <c r="V297" s="34"/>
      <c r="W297" s="35" t="s">
        <v>70</v>
      </c>
      <c r="X297" s="322">
        <v>0</v>
      </c>
      <c r="Y297" s="323">
        <f t="shared" si="24"/>
        <v>0</v>
      </c>
      <c r="Z297" s="36">
        <f>IFERROR(IF(X297="","",X297*0.0155),"")</f>
        <v>0</v>
      </c>
      <c r="AA297" s="56"/>
      <c r="AB297" s="57"/>
      <c r="AC297" s="308" t="s">
        <v>467</v>
      </c>
      <c r="AG297" s="67"/>
      <c r="AJ297" s="71" t="s">
        <v>72</v>
      </c>
      <c r="AK297" s="71">
        <v>1</v>
      </c>
      <c r="BB297" s="309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4301135319</v>
      </c>
      <c r="D298" s="326">
        <v>4607111037473</v>
      </c>
      <c r="E298" s="327"/>
      <c r="F298" s="321">
        <v>1</v>
      </c>
      <c r="G298" s="32">
        <v>4</v>
      </c>
      <c r="H298" s="321">
        <v>4</v>
      </c>
      <c r="I298" s="321">
        <v>4.2300000000000004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1" t="s">
        <v>470</v>
      </c>
      <c r="Q298" s="338"/>
      <c r="R298" s="338"/>
      <c r="S298" s="338"/>
      <c r="T298" s="339"/>
      <c r="U298" s="34"/>
      <c r="V298" s="34"/>
      <c r="W298" s="35" t="s">
        <v>70</v>
      </c>
      <c r="X298" s="322">
        <v>0</v>
      </c>
      <c r="Y298" s="323">
        <f t="shared" si="24"/>
        <v>0</v>
      </c>
      <c r="Z298" s="36">
        <f>IFERROR(IF(X298="","",X298*0.0155),"")</f>
        <v>0</v>
      </c>
      <c r="AA298" s="56"/>
      <c r="AB298" s="57"/>
      <c r="AC298" s="310" t="s">
        <v>471</v>
      </c>
      <c r="AG298" s="67"/>
      <c r="AJ298" s="71" t="s">
        <v>72</v>
      </c>
      <c r="AK298" s="71">
        <v>1</v>
      </c>
      <c r="BB298" s="311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472</v>
      </c>
      <c r="B299" s="54" t="s">
        <v>473</v>
      </c>
      <c r="C299" s="31">
        <v>4301135198</v>
      </c>
      <c r="D299" s="326">
        <v>4640242180663</v>
      </c>
      <c r="E299" s="327"/>
      <c r="F299" s="321">
        <v>0.9</v>
      </c>
      <c r="G299" s="32">
        <v>4</v>
      </c>
      <c r="H299" s="321">
        <v>3.6</v>
      </c>
      <c r="I299" s="321">
        <v>3.83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7" t="s">
        <v>474</v>
      </c>
      <c r="Q299" s="338"/>
      <c r="R299" s="338"/>
      <c r="S299" s="338"/>
      <c r="T299" s="339"/>
      <c r="U299" s="34"/>
      <c r="V299" s="34"/>
      <c r="W299" s="35" t="s">
        <v>70</v>
      </c>
      <c r="X299" s="322">
        <v>0</v>
      </c>
      <c r="Y299" s="323">
        <f t="shared" si="24"/>
        <v>0</v>
      </c>
      <c r="Z299" s="36">
        <f>IFERROR(IF(X299="","",X299*0.0155),"")</f>
        <v>0</v>
      </c>
      <c r="AA299" s="56"/>
      <c r="AB299" s="57"/>
      <c r="AC299" s="312" t="s">
        <v>475</v>
      </c>
      <c r="AG299" s="67"/>
      <c r="AJ299" s="71" t="s">
        <v>72</v>
      </c>
      <c r="AK299" s="71">
        <v>1</v>
      </c>
      <c r="BB299" s="313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x14ac:dyDescent="0.2">
      <c r="A300" s="340"/>
      <c r="B300" s="332"/>
      <c r="C300" s="332"/>
      <c r="D300" s="332"/>
      <c r="E300" s="332"/>
      <c r="F300" s="332"/>
      <c r="G300" s="332"/>
      <c r="H300" s="332"/>
      <c r="I300" s="332"/>
      <c r="J300" s="332"/>
      <c r="K300" s="332"/>
      <c r="L300" s="332"/>
      <c r="M300" s="332"/>
      <c r="N300" s="332"/>
      <c r="O300" s="341"/>
      <c r="P300" s="328" t="s">
        <v>73</v>
      </c>
      <c r="Q300" s="329"/>
      <c r="R300" s="329"/>
      <c r="S300" s="329"/>
      <c r="T300" s="329"/>
      <c r="U300" s="329"/>
      <c r="V300" s="330"/>
      <c r="W300" s="37" t="s">
        <v>70</v>
      </c>
      <c r="X300" s="324">
        <f>IFERROR(SUM(X279:X299),"0")</f>
        <v>196</v>
      </c>
      <c r="Y300" s="324">
        <f>IFERROR(SUM(Y279:Y299),"0")</f>
        <v>196</v>
      </c>
      <c r="Z300" s="324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1.8345600000000002</v>
      </c>
      <c r="AA300" s="325"/>
      <c r="AB300" s="325"/>
      <c r="AC300" s="325"/>
    </row>
    <row r="301" spans="1:68" x14ac:dyDescent="0.2">
      <c r="A301" s="332"/>
      <c r="B301" s="332"/>
      <c r="C301" s="332"/>
      <c r="D301" s="332"/>
      <c r="E301" s="332"/>
      <c r="F301" s="332"/>
      <c r="G301" s="332"/>
      <c r="H301" s="332"/>
      <c r="I301" s="332"/>
      <c r="J301" s="332"/>
      <c r="K301" s="332"/>
      <c r="L301" s="332"/>
      <c r="M301" s="332"/>
      <c r="N301" s="332"/>
      <c r="O301" s="341"/>
      <c r="P301" s="328" t="s">
        <v>73</v>
      </c>
      <c r="Q301" s="329"/>
      <c r="R301" s="329"/>
      <c r="S301" s="329"/>
      <c r="T301" s="329"/>
      <c r="U301" s="329"/>
      <c r="V301" s="330"/>
      <c r="W301" s="37" t="s">
        <v>74</v>
      </c>
      <c r="X301" s="324">
        <f>IFERROR(SUMPRODUCT(X279:X299*H279:H299),"0")</f>
        <v>656.6</v>
      </c>
      <c r="Y301" s="324">
        <f>IFERROR(SUMPRODUCT(Y279:Y299*H279:H299),"0")</f>
        <v>656.6</v>
      </c>
      <c r="Z301" s="37"/>
      <c r="AA301" s="325"/>
      <c r="AB301" s="325"/>
      <c r="AC301" s="325"/>
    </row>
    <row r="302" spans="1:68" ht="15" customHeight="1" x14ac:dyDescent="0.2">
      <c r="A302" s="349"/>
      <c r="B302" s="332"/>
      <c r="C302" s="332"/>
      <c r="D302" s="332"/>
      <c r="E302" s="332"/>
      <c r="F302" s="332"/>
      <c r="G302" s="332"/>
      <c r="H302" s="332"/>
      <c r="I302" s="332"/>
      <c r="J302" s="332"/>
      <c r="K302" s="332"/>
      <c r="L302" s="332"/>
      <c r="M302" s="332"/>
      <c r="N302" s="332"/>
      <c r="O302" s="350"/>
      <c r="P302" s="430" t="s">
        <v>476</v>
      </c>
      <c r="Q302" s="413"/>
      <c r="R302" s="413"/>
      <c r="S302" s="413"/>
      <c r="T302" s="413"/>
      <c r="U302" s="413"/>
      <c r="V302" s="414"/>
      <c r="W302" s="37" t="s">
        <v>74</v>
      </c>
      <c r="X302" s="324">
        <f>IFERROR(X24+X33+X39+X44+X60+X66+X71+X77+X87+X94+X105+X111+X118+X124+X129+X134+X140+X145+X151+X159+X164+X172+X177+X185+X192+X202+X210+X215+X220+X226+X232+X239+X244+X250+X254+X262+X266+X271+X277+X301,"0")</f>
        <v>9700.4</v>
      </c>
      <c r="Y302" s="324">
        <f>IFERROR(Y24+Y33+Y39+Y44+Y60+Y66+Y71+Y77+Y87+Y94+Y105+Y111+Y118+Y124+Y129+Y134+Y140+Y145+Y151+Y159+Y164+Y172+Y177+Y185+Y192+Y202+Y210+Y215+Y220+Y226+Y232+Y239+Y244+Y250+Y254+Y262+Y266+Y271+Y277+Y301,"0")</f>
        <v>9700.4</v>
      </c>
      <c r="Z302" s="37"/>
      <c r="AA302" s="325"/>
      <c r="AB302" s="325"/>
      <c r="AC302" s="325"/>
    </row>
    <row r="303" spans="1:68" x14ac:dyDescent="0.2">
      <c r="A303" s="332"/>
      <c r="B303" s="332"/>
      <c r="C303" s="332"/>
      <c r="D303" s="332"/>
      <c r="E303" s="332"/>
      <c r="F303" s="332"/>
      <c r="G303" s="332"/>
      <c r="H303" s="332"/>
      <c r="I303" s="332"/>
      <c r="J303" s="332"/>
      <c r="K303" s="332"/>
      <c r="L303" s="332"/>
      <c r="M303" s="332"/>
      <c r="N303" s="332"/>
      <c r="O303" s="350"/>
      <c r="P303" s="430" t="s">
        <v>477</v>
      </c>
      <c r="Q303" s="413"/>
      <c r="R303" s="413"/>
      <c r="S303" s="413"/>
      <c r="T303" s="413"/>
      <c r="U303" s="413"/>
      <c r="V303" s="414"/>
      <c r="W303" s="37" t="s">
        <v>74</v>
      </c>
      <c r="X303" s="324">
        <f>IFERROR(SUM(BM22:BM299),"0")</f>
        <v>10626.819600000001</v>
      </c>
      <c r="Y303" s="324">
        <f>IFERROR(SUM(BN22:BN299),"0")</f>
        <v>10626.819600000001</v>
      </c>
      <c r="Z303" s="37"/>
      <c r="AA303" s="325"/>
      <c r="AB303" s="325"/>
      <c r="AC303" s="325"/>
    </row>
    <row r="304" spans="1:68" x14ac:dyDescent="0.2">
      <c r="A304" s="332"/>
      <c r="B304" s="332"/>
      <c r="C304" s="332"/>
      <c r="D304" s="332"/>
      <c r="E304" s="332"/>
      <c r="F304" s="332"/>
      <c r="G304" s="332"/>
      <c r="H304" s="332"/>
      <c r="I304" s="332"/>
      <c r="J304" s="332"/>
      <c r="K304" s="332"/>
      <c r="L304" s="332"/>
      <c r="M304" s="332"/>
      <c r="N304" s="332"/>
      <c r="O304" s="350"/>
      <c r="P304" s="430" t="s">
        <v>478</v>
      </c>
      <c r="Q304" s="413"/>
      <c r="R304" s="413"/>
      <c r="S304" s="413"/>
      <c r="T304" s="413"/>
      <c r="U304" s="413"/>
      <c r="V304" s="414"/>
      <c r="W304" s="37" t="s">
        <v>479</v>
      </c>
      <c r="X304" s="38">
        <f>ROUNDUP(SUM(BO22:BO299),0)</f>
        <v>27</v>
      </c>
      <c r="Y304" s="38">
        <f>ROUNDUP(SUM(BP22:BP299),0)</f>
        <v>27</v>
      </c>
      <c r="Z304" s="37"/>
      <c r="AA304" s="325"/>
      <c r="AB304" s="325"/>
      <c r="AC304" s="325"/>
    </row>
    <row r="305" spans="1:35" x14ac:dyDescent="0.2">
      <c r="A305" s="332"/>
      <c r="B305" s="332"/>
      <c r="C305" s="332"/>
      <c r="D305" s="332"/>
      <c r="E305" s="332"/>
      <c r="F305" s="332"/>
      <c r="G305" s="332"/>
      <c r="H305" s="332"/>
      <c r="I305" s="332"/>
      <c r="J305" s="332"/>
      <c r="K305" s="332"/>
      <c r="L305" s="332"/>
      <c r="M305" s="332"/>
      <c r="N305" s="332"/>
      <c r="O305" s="350"/>
      <c r="P305" s="430" t="s">
        <v>480</v>
      </c>
      <c r="Q305" s="413"/>
      <c r="R305" s="413"/>
      <c r="S305" s="413"/>
      <c r="T305" s="413"/>
      <c r="U305" s="413"/>
      <c r="V305" s="414"/>
      <c r="W305" s="37" t="s">
        <v>74</v>
      </c>
      <c r="X305" s="324">
        <f>GrossWeightTotal+PalletQtyTotal*25</f>
        <v>11301.819600000001</v>
      </c>
      <c r="Y305" s="324">
        <f>GrossWeightTotalR+PalletQtyTotalR*25</f>
        <v>11301.819600000001</v>
      </c>
      <c r="Z305" s="37"/>
      <c r="AA305" s="325"/>
      <c r="AB305" s="325"/>
      <c r="AC305" s="325"/>
    </row>
    <row r="306" spans="1:35" x14ac:dyDescent="0.2">
      <c r="A306" s="332"/>
      <c r="B306" s="332"/>
      <c r="C306" s="332"/>
      <c r="D306" s="332"/>
      <c r="E306" s="332"/>
      <c r="F306" s="332"/>
      <c r="G306" s="332"/>
      <c r="H306" s="332"/>
      <c r="I306" s="332"/>
      <c r="J306" s="332"/>
      <c r="K306" s="332"/>
      <c r="L306" s="332"/>
      <c r="M306" s="332"/>
      <c r="N306" s="332"/>
      <c r="O306" s="350"/>
      <c r="P306" s="430" t="s">
        <v>481</v>
      </c>
      <c r="Q306" s="413"/>
      <c r="R306" s="413"/>
      <c r="S306" s="413"/>
      <c r="T306" s="413"/>
      <c r="U306" s="413"/>
      <c r="V306" s="414"/>
      <c r="W306" s="37" t="s">
        <v>479</v>
      </c>
      <c r="X306" s="324">
        <f>IFERROR(X23+X32+X38+X43+X59+X65+X70+X76+X86+X93+X104+X110+X117+X123+X128+X133+X139+X144+X150+X158+X163+X171+X176+X184+X191+X201+X209+X214+X219+X225+X231+X238+X243+X249+X253+X261+X265+X270+X276+X300,"0")</f>
        <v>2328</v>
      </c>
      <c r="Y306" s="324">
        <f>IFERROR(Y23+Y32+Y38+Y43+Y59+Y65+Y70+Y76+Y86+Y93+Y104+Y110+Y117+Y123+Y128+Y133+Y139+Y144+Y150+Y158+Y163+Y171+Y176+Y184+Y191+Y201+Y209+Y214+Y219+Y225+Y231+Y238+Y243+Y249+Y253+Y261+Y265+Y270+Y276+Y300,"0")</f>
        <v>2328</v>
      </c>
      <c r="Z306" s="37"/>
      <c r="AA306" s="325"/>
      <c r="AB306" s="325"/>
      <c r="AC306" s="325"/>
    </row>
    <row r="307" spans="1:35" ht="14.25" customHeight="1" x14ac:dyDescent="0.2">
      <c r="A307" s="332"/>
      <c r="B307" s="332"/>
      <c r="C307" s="332"/>
      <c r="D307" s="332"/>
      <c r="E307" s="332"/>
      <c r="F307" s="332"/>
      <c r="G307" s="332"/>
      <c r="H307" s="332"/>
      <c r="I307" s="332"/>
      <c r="J307" s="332"/>
      <c r="K307" s="332"/>
      <c r="L307" s="332"/>
      <c r="M307" s="332"/>
      <c r="N307" s="332"/>
      <c r="O307" s="350"/>
      <c r="P307" s="430" t="s">
        <v>482</v>
      </c>
      <c r="Q307" s="413"/>
      <c r="R307" s="413"/>
      <c r="S307" s="413"/>
      <c r="T307" s="413"/>
      <c r="U307" s="413"/>
      <c r="V307" s="414"/>
      <c r="W307" s="39" t="s">
        <v>483</v>
      </c>
      <c r="X307" s="37"/>
      <c r="Y307" s="37"/>
      <c r="Z307" s="37">
        <f>IFERROR(Z23+Z32+Z38+Z43+Z59+Z65+Z70+Z76+Z86+Z93+Z104+Z110+Z117+Z123+Z128+Z133+Z139+Z144+Z150+Z158+Z163+Z171+Z176+Z184+Z191+Z201+Z209+Z214+Z219+Z225+Z231+Z238+Z243+Z249+Z253+Z261+Z265+Z270+Z276+Z300,"0")</f>
        <v>33.6203</v>
      </c>
      <c r="AA307" s="325"/>
      <c r="AB307" s="325"/>
      <c r="AC307" s="325"/>
    </row>
    <row r="308" spans="1:35" ht="13.5" customHeight="1" thickBot="1" x14ac:dyDescent="0.25"/>
    <row r="309" spans="1:35" ht="27" customHeight="1" thickTop="1" thickBot="1" x14ac:dyDescent="0.25">
      <c r="A309" s="40" t="s">
        <v>484</v>
      </c>
      <c r="B309" s="319" t="s">
        <v>63</v>
      </c>
      <c r="C309" s="333" t="s">
        <v>75</v>
      </c>
      <c r="D309" s="369"/>
      <c r="E309" s="369"/>
      <c r="F309" s="369"/>
      <c r="G309" s="369"/>
      <c r="H309" s="369"/>
      <c r="I309" s="369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70"/>
      <c r="U309" s="333" t="s">
        <v>240</v>
      </c>
      <c r="V309" s="370"/>
      <c r="W309" s="319" t="s">
        <v>266</v>
      </c>
      <c r="X309" s="333" t="s">
        <v>288</v>
      </c>
      <c r="Y309" s="369"/>
      <c r="Z309" s="369"/>
      <c r="AA309" s="369"/>
      <c r="AB309" s="369"/>
      <c r="AC309" s="369"/>
      <c r="AD309" s="370"/>
      <c r="AE309" s="319" t="s">
        <v>348</v>
      </c>
      <c r="AF309" s="333" t="s">
        <v>353</v>
      </c>
      <c r="AG309" s="370"/>
      <c r="AH309" s="319" t="s">
        <v>363</v>
      </c>
      <c r="AI309" s="319" t="s">
        <v>241</v>
      </c>
    </row>
    <row r="310" spans="1:35" ht="14.25" customHeight="1" thickTop="1" x14ac:dyDescent="0.2">
      <c r="A310" s="517" t="s">
        <v>485</v>
      </c>
      <c r="B310" s="333" t="s">
        <v>63</v>
      </c>
      <c r="C310" s="333" t="s">
        <v>76</v>
      </c>
      <c r="D310" s="333" t="s">
        <v>91</v>
      </c>
      <c r="E310" s="333" t="s">
        <v>100</v>
      </c>
      <c r="F310" s="333" t="s">
        <v>106</v>
      </c>
      <c r="G310" s="333" t="s">
        <v>133</v>
      </c>
      <c r="H310" s="333" t="s">
        <v>140</v>
      </c>
      <c r="I310" s="333" t="s">
        <v>145</v>
      </c>
      <c r="J310" s="333" t="s">
        <v>153</v>
      </c>
      <c r="K310" s="333" t="s">
        <v>170</v>
      </c>
      <c r="L310" s="333" t="s">
        <v>181</v>
      </c>
      <c r="M310" s="333" t="s">
        <v>198</v>
      </c>
      <c r="N310" s="320"/>
      <c r="O310" s="333" t="s">
        <v>204</v>
      </c>
      <c r="P310" s="333" t="s">
        <v>213</v>
      </c>
      <c r="Q310" s="333" t="s">
        <v>219</v>
      </c>
      <c r="R310" s="333" t="s">
        <v>224</v>
      </c>
      <c r="S310" s="333" t="s">
        <v>228</v>
      </c>
      <c r="T310" s="333" t="s">
        <v>236</v>
      </c>
      <c r="U310" s="333" t="s">
        <v>241</v>
      </c>
      <c r="V310" s="333" t="s">
        <v>245</v>
      </c>
      <c r="W310" s="333" t="s">
        <v>267</v>
      </c>
      <c r="X310" s="333" t="s">
        <v>289</v>
      </c>
      <c r="Y310" s="333" t="s">
        <v>298</v>
      </c>
      <c r="Z310" s="333" t="s">
        <v>308</v>
      </c>
      <c r="AA310" s="333" t="s">
        <v>323</v>
      </c>
      <c r="AB310" s="333" t="s">
        <v>334</v>
      </c>
      <c r="AC310" s="333" t="s">
        <v>338</v>
      </c>
      <c r="AD310" s="333" t="s">
        <v>342</v>
      </c>
      <c r="AE310" s="333" t="s">
        <v>349</v>
      </c>
      <c r="AF310" s="333" t="s">
        <v>354</v>
      </c>
      <c r="AG310" s="333" t="s">
        <v>360</v>
      </c>
      <c r="AH310" s="333" t="s">
        <v>364</v>
      </c>
      <c r="AI310" s="333" t="s">
        <v>241</v>
      </c>
    </row>
    <row r="311" spans="1:35" ht="13.5" customHeight="1" thickBot="1" x14ac:dyDescent="0.25">
      <c r="A311" s="518"/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20"/>
      <c r="O311" s="334"/>
      <c r="P311" s="334"/>
      <c r="Q311" s="334"/>
      <c r="R311" s="334"/>
      <c r="S311" s="334"/>
      <c r="T311" s="334"/>
      <c r="U311" s="334"/>
      <c r="V311" s="334"/>
      <c r="W311" s="334"/>
      <c r="X311" s="334"/>
      <c r="Y311" s="334"/>
      <c r="Z311" s="334"/>
      <c r="AA311" s="334"/>
      <c r="AB311" s="334"/>
      <c r="AC311" s="334"/>
      <c r="AD311" s="334"/>
      <c r="AE311" s="334"/>
      <c r="AF311" s="334"/>
      <c r="AG311" s="334"/>
      <c r="AH311" s="334"/>
      <c r="AI311" s="334"/>
    </row>
    <row r="312" spans="1:35" ht="18" customHeight="1" thickTop="1" thickBot="1" x14ac:dyDescent="0.25">
      <c r="A312" s="40" t="s">
        <v>486</v>
      </c>
      <c r="B312" s="46">
        <f>IFERROR(X22*H22,"0")</f>
        <v>0</v>
      </c>
      <c r="C312" s="46">
        <f>IFERROR(X28*H28,"0")+IFERROR(X29*H29,"0")+IFERROR(X30*H30,"0")+IFERROR(X31*H31,"0")</f>
        <v>105</v>
      </c>
      <c r="D312" s="46">
        <f>IFERROR(X36*H36,"0")+IFERROR(X37*H37,"0")</f>
        <v>144</v>
      </c>
      <c r="E312" s="46">
        <f>IFERROR(X42*H42,"0")</f>
        <v>0</v>
      </c>
      <c r="F31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244.8</v>
      </c>
      <c r="G312" s="46">
        <f>IFERROR(X63*H63,"0")+IFERROR(X64*H64,"0")</f>
        <v>1266</v>
      </c>
      <c r="H312" s="46">
        <f>IFERROR(X69*H69,"0")</f>
        <v>0</v>
      </c>
      <c r="I312" s="46">
        <f>IFERROR(X74*H74,"0")+IFERROR(X75*H75,"0")</f>
        <v>0</v>
      </c>
      <c r="J312" s="46">
        <f>IFERROR(X80*H80,"0")+IFERROR(X81*H81,"0")+IFERROR(X82*H82,"0")+IFERROR(X83*H83,"0")+IFERROR(X84*H84,"0")+IFERROR(X85*H85,"0")</f>
        <v>865.2</v>
      </c>
      <c r="K312" s="46">
        <f>IFERROR(X90*H90,"0")+IFERROR(X91*H91,"0")+IFERROR(X92*H92,"0")</f>
        <v>0</v>
      </c>
      <c r="L312" s="46">
        <f>IFERROR(X97*H97,"0")+IFERROR(X98*H98,"0")+IFERROR(X99*H99,"0")+IFERROR(X100*H100,"0")+IFERROR(X101*H101,"0")+IFERROR(X102*H102,"0")+IFERROR(X103*H103,"0")</f>
        <v>1300.8</v>
      </c>
      <c r="M312" s="46">
        <f>IFERROR(X108*H108,"0")+IFERROR(X109*H109,"0")</f>
        <v>1176</v>
      </c>
      <c r="N312" s="320"/>
      <c r="O312" s="46">
        <f>IFERROR(X114*H114,"0")+IFERROR(X115*H115,"0")+IFERROR(X116*H116,"0")</f>
        <v>210</v>
      </c>
      <c r="P312" s="46">
        <f>IFERROR(X121*H121,"0")+IFERROR(X122*H122,"0")</f>
        <v>126</v>
      </c>
      <c r="Q312" s="46">
        <f>IFERROR(X127*H127,"0")</f>
        <v>0</v>
      </c>
      <c r="R312" s="46">
        <f>IFERROR(X132*H132,"0")</f>
        <v>0</v>
      </c>
      <c r="S312" s="46">
        <f>IFERROR(X137*H137,"0")+IFERROR(X138*H138,"0")</f>
        <v>0</v>
      </c>
      <c r="T312" s="46">
        <f>IFERROR(X143*H143,"0")</f>
        <v>0</v>
      </c>
      <c r="U312" s="46">
        <f>IFERROR(X149*H149,"0")</f>
        <v>0</v>
      </c>
      <c r="V312" s="46">
        <f>IFERROR(X154*H154,"0")+IFERROR(X155*H155,"0")+IFERROR(X156*H156,"0")+IFERROR(X157*H157,"0")+IFERROR(X161*H161,"0")+IFERROR(X162*H162,"0")</f>
        <v>180</v>
      </c>
      <c r="W312" s="46">
        <f>IFERROR(X168*H168,"0")+IFERROR(X169*H169,"0")+IFERROR(X170*H170,"0")+IFERROR(X174*H174,"0")+IFERROR(X175*H175,"0")</f>
        <v>714</v>
      </c>
      <c r="X312" s="46">
        <f>IFERROR(X181*H181,"0")+IFERROR(X182*H182,"0")+IFERROR(X183*H183,"0")</f>
        <v>33.6</v>
      </c>
      <c r="Y312" s="46">
        <f>IFERROR(X188*H188,"0")+IFERROR(X189*H189,"0")+IFERROR(X190*H190,"0")</f>
        <v>537.59999999999991</v>
      </c>
      <c r="Z312" s="46">
        <f>IFERROR(X195*H195,"0")+IFERROR(X196*H196,"0")+IFERROR(X197*H197,"0")+IFERROR(X198*H198,"0")+IFERROR(X199*H199,"0")+IFERROR(X200*H200,"0")</f>
        <v>0</v>
      </c>
      <c r="AA312" s="46">
        <f>IFERROR(X205*H205,"0")+IFERROR(X206*H206,"0")+IFERROR(X207*H207,"0")+IFERROR(X208*H208,"0")</f>
        <v>864</v>
      </c>
      <c r="AB312" s="46">
        <f>IFERROR(X213*H213,"0")</f>
        <v>0</v>
      </c>
      <c r="AC312" s="46">
        <f>IFERROR(X218*H218,"0")</f>
        <v>0</v>
      </c>
      <c r="AD312" s="46">
        <f>IFERROR(X223*H223,"0")+IFERROR(X224*H224,"0")</f>
        <v>76.800000000000011</v>
      </c>
      <c r="AE312" s="46">
        <f>IFERROR(X230*H230,"0")</f>
        <v>0</v>
      </c>
      <c r="AF312" s="46">
        <f>IFERROR(X236*H236,"0")+IFERROR(X237*H237,"0")</f>
        <v>0</v>
      </c>
      <c r="AG312" s="46">
        <f>IFERROR(X242*H242,"0")</f>
        <v>0</v>
      </c>
      <c r="AH312" s="46">
        <f>IFERROR(X248*H248,"0")+IFERROR(X252*H252,"0")</f>
        <v>0</v>
      </c>
      <c r="AI312" s="46">
        <f>IFERROR(X258*H258,"0")+IFERROR(X259*H259,"0")+IFERROR(X260*H260,"0")+IFERROR(X264*H264,"0")+IFERROR(X268*H268,"0")+IFERROR(X269*H269,"0")+IFERROR(X273*H273,"0")+IFERROR(X274*H274,"0")+IFERROR(X275*H275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1856.6000000000001</v>
      </c>
    </row>
    <row r="313" spans="1:35" ht="13.5" customHeight="1" thickTop="1" x14ac:dyDescent="0.2">
      <c r="C313" s="320"/>
    </row>
    <row r="314" spans="1:35" ht="19.5" customHeight="1" x14ac:dyDescent="0.2">
      <c r="A314" s="58" t="s">
        <v>487</v>
      </c>
      <c r="B314" s="58" t="s">
        <v>488</v>
      </c>
      <c r="C314" s="58" t="s">
        <v>489</v>
      </c>
    </row>
    <row r="315" spans="1:35" x14ac:dyDescent="0.2">
      <c r="A315" s="59">
        <f>SUMPRODUCT(--(BB:BB="ЗПФ"),--(W:W="кор"),H:H,Y:Y)+SUMPRODUCT(--(BB:BB="ЗПФ"),--(W:W="кг"),Y:Y)</f>
        <v>4614.0000000000009</v>
      </c>
      <c r="B315" s="60">
        <f>SUMPRODUCT(--(BB:BB="ПГП"),--(W:W="кор"),H:H,Y:Y)+SUMPRODUCT(--(BB:BB="ПГП"),--(W:W="кг"),Y:Y)</f>
        <v>5086.3999999999987</v>
      </c>
      <c r="C315" s="60">
        <f>SUMPRODUCT(--(BB:BB="КИЗ"),--(W:W="кор"),H:H,Y:Y)+SUMPRODUCT(--(BB:BB="КИЗ"),--(W:W="кг"),Y:Y)</f>
        <v>0</v>
      </c>
    </row>
  </sheetData>
  <sheetProtection algorithmName="SHA-512" hashValue="L7tvKz5yU85PCMzW1yC7gDxBrY5UCXUVwxjD4d+2nCOQFr7VP4K/1avAPLy6tmUQFw5uKbhk6czGD0K8wmlXgA==" saltValue="s7aqeU3NiDIHnFXahK4y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5">
    <mergeCell ref="B310:B311"/>
    <mergeCell ref="D121:E121"/>
    <mergeCell ref="A194:Z194"/>
    <mergeCell ref="D42:E42"/>
    <mergeCell ref="D17:E18"/>
    <mergeCell ref="A131:Z131"/>
    <mergeCell ref="X17:X18"/>
    <mergeCell ref="A163:O164"/>
    <mergeCell ref="P58:T58"/>
    <mergeCell ref="D50:E50"/>
    <mergeCell ref="D286:E286"/>
    <mergeCell ref="D293:E293"/>
    <mergeCell ref="P163:V163"/>
    <mergeCell ref="A153:Z153"/>
    <mergeCell ref="D268:E268"/>
    <mergeCell ref="D97:E97"/>
    <mergeCell ref="P76:V76"/>
    <mergeCell ref="A255:Z255"/>
    <mergeCell ref="A10:C10"/>
    <mergeCell ref="A217:Z217"/>
    <mergeCell ref="P218:T218"/>
    <mergeCell ref="P140:V140"/>
    <mergeCell ref="A136:Z136"/>
    <mergeCell ref="A21:Z21"/>
    <mergeCell ref="AD310:AD311"/>
    <mergeCell ref="P199:T199"/>
    <mergeCell ref="F17:F18"/>
    <mergeCell ref="AF310:AF311"/>
    <mergeCell ref="V310:V311"/>
    <mergeCell ref="P297:T297"/>
    <mergeCell ref="X310:X311"/>
    <mergeCell ref="P291:T291"/>
    <mergeCell ref="P288:T288"/>
    <mergeCell ref="P305:V305"/>
    <mergeCell ref="P293:T293"/>
    <mergeCell ref="A267:Z267"/>
    <mergeCell ref="P200:T200"/>
    <mergeCell ref="P292:T292"/>
    <mergeCell ref="D102:E102"/>
    <mergeCell ref="A204:Z204"/>
    <mergeCell ref="D196:E196"/>
    <mergeCell ref="P294:T294"/>
    <mergeCell ref="P219:V219"/>
    <mergeCell ref="P145:V145"/>
    <mergeCell ref="P23:V23"/>
    <mergeCell ref="P210:V210"/>
    <mergeCell ref="A35:Z35"/>
    <mergeCell ref="A62:Z62"/>
    <mergeCell ref="A310:A311"/>
    <mergeCell ref="C310:C311"/>
    <mergeCell ref="P300:V300"/>
    <mergeCell ref="A125:Z125"/>
    <mergeCell ref="A20:Z20"/>
    <mergeCell ref="D252:E252"/>
    <mergeCell ref="A112:Z112"/>
    <mergeCell ref="P66:V66"/>
    <mergeCell ref="D218:E218"/>
    <mergeCell ref="P239:V239"/>
    <mergeCell ref="A257:Z257"/>
    <mergeCell ref="A107:Z107"/>
    <mergeCell ref="A178:Z178"/>
    <mergeCell ref="D170:E170"/>
    <mergeCell ref="P303:V303"/>
    <mergeCell ref="D49:E49"/>
    <mergeCell ref="D242:E242"/>
    <mergeCell ref="D54:E54"/>
    <mergeCell ref="P185:V185"/>
    <mergeCell ref="P83:T83"/>
    <mergeCell ref="C309:T309"/>
    <mergeCell ref="A265:O266"/>
    <mergeCell ref="A245:Z245"/>
    <mergeCell ref="D237:E237"/>
    <mergeCell ref="AC310:AC311"/>
    <mergeCell ref="AE310:AE311"/>
    <mergeCell ref="A235:Z235"/>
    <mergeCell ref="P102:T102"/>
    <mergeCell ref="A247:Z247"/>
    <mergeCell ref="P196:T196"/>
    <mergeCell ref="P183:T183"/>
    <mergeCell ref="A106:Z106"/>
    <mergeCell ref="P2:W3"/>
    <mergeCell ref="P298:T298"/>
    <mergeCell ref="P127:T127"/>
    <mergeCell ref="P198:T198"/>
    <mergeCell ref="P54:T54"/>
    <mergeCell ref="A23:O24"/>
    <mergeCell ref="P64:T64"/>
    <mergeCell ref="D10:E10"/>
    <mergeCell ref="F10:G10"/>
    <mergeCell ref="D99:E99"/>
    <mergeCell ref="A130:Z130"/>
    <mergeCell ref="AD17:AF18"/>
    <mergeCell ref="D101:E101"/>
    <mergeCell ref="P117:V117"/>
    <mergeCell ref="F5:G5"/>
    <mergeCell ref="M310:M311"/>
    <mergeCell ref="P295:T295"/>
    <mergeCell ref="D213:E213"/>
    <mergeCell ref="P192:V192"/>
    <mergeCell ref="A191:O192"/>
    <mergeCell ref="P49:T49"/>
    <mergeCell ref="A110:O111"/>
    <mergeCell ref="P36:T36"/>
    <mergeCell ref="P129:V129"/>
    <mergeCell ref="P101:T101"/>
    <mergeCell ref="A128:O129"/>
    <mergeCell ref="P250:V250"/>
    <mergeCell ref="A246:Z246"/>
    <mergeCell ref="A233:Z233"/>
    <mergeCell ref="P144:V144"/>
    <mergeCell ref="A221:Z221"/>
    <mergeCell ref="D175:E175"/>
    <mergeCell ref="P82:T82"/>
    <mergeCell ref="P57:T57"/>
    <mergeCell ref="P75:T75"/>
    <mergeCell ref="D223:E223"/>
    <mergeCell ref="D279:E279"/>
    <mergeCell ref="P121:T121"/>
    <mergeCell ref="P181:T181"/>
    <mergeCell ref="P43:V43"/>
    <mergeCell ref="D294:E294"/>
    <mergeCell ref="P39:V39"/>
    <mergeCell ref="P70:V70"/>
    <mergeCell ref="A219:O220"/>
    <mergeCell ref="P32:V32"/>
    <mergeCell ref="P134:V134"/>
    <mergeCell ref="Q13:R13"/>
    <mergeCell ref="P114:T114"/>
    <mergeCell ref="D84:E84"/>
    <mergeCell ref="D155:E155"/>
    <mergeCell ref="D22:E22"/>
    <mergeCell ref="D149:E149"/>
    <mergeCell ref="A222:Z222"/>
    <mergeCell ref="M17:M18"/>
    <mergeCell ref="O17:O18"/>
    <mergeCell ref="A25:Z25"/>
    <mergeCell ref="D29:E29"/>
    <mergeCell ref="N17:N18"/>
    <mergeCell ref="P85:T85"/>
    <mergeCell ref="D291:E291"/>
    <mergeCell ref="P174:T174"/>
    <mergeCell ref="P149:T149"/>
    <mergeCell ref="U17:V17"/>
    <mergeCell ref="Y17:Y18"/>
    <mergeCell ref="D299:E299"/>
    <mergeCell ref="A231:O232"/>
    <mergeCell ref="G17:G18"/>
    <mergeCell ref="P184:V184"/>
    <mergeCell ref="O310:O311"/>
    <mergeCell ref="P171:V171"/>
    <mergeCell ref="A167:Z167"/>
    <mergeCell ref="D80:E80"/>
    <mergeCell ref="P188:T188"/>
    <mergeCell ref="D288:E288"/>
    <mergeCell ref="P123:V123"/>
    <mergeCell ref="P190:T190"/>
    <mergeCell ref="A176:O177"/>
    <mergeCell ref="P282:T282"/>
    <mergeCell ref="D154:E154"/>
    <mergeCell ref="A227:Z227"/>
    <mergeCell ref="D200:E200"/>
    <mergeCell ref="P48:T48"/>
    <mergeCell ref="D292:E292"/>
    <mergeCell ref="A243:O244"/>
    <mergeCell ref="P262:V262"/>
    <mergeCell ref="D58:E58"/>
    <mergeCell ref="A179:Z179"/>
    <mergeCell ref="P310:P311"/>
    <mergeCell ref="P266:V266"/>
    <mergeCell ref="P162:T162"/>
    <mergeCell ref="D83:E83"/>
    <mergeCell ref="A278:Z278"/>
    <mergeCell ref="D143:E143"/>
    <mergeCell ref="A86:O87"/>
    <mergeCell ref="D207:E207"/>
    <mergeCell ref="P269:T269"/>
    <mergeCell ref="A150:O151"/>
    <mergeCell ref="D85:E85"/>
    <mergeCell ref="A212:Z212"/>
    <mergeCell ref="P94:V94"/>
    <mergeCell ref="A41:Z41"/>
    <mergeCell ref="P44:V44"/>
    <mergeCell ref="H5:M5"/>
    <mergeCell ref="A27:Z27"/>
    <mergeCell ref="P158:V158"/>
    <mergeCell ref="P98:T98"/>
    <mergeCell ref="D6:M6"/>
    <mergeCell ref="P175:T175"/>
    <mergeCell ref="A9:C9"/>
    <mergeCell ref="V11:W11"/>
    <mergeCell ref="Q5:R5"/>
    <mergeCell ref="Q6:R6"/>
    <mergeCell ref="V12:W12"/>
    <mergeCell ref="D57:E57"/>
    <mergeCell ref="A8:C8"/>
    <mergeCell ref="AA17:AA18"/>
    <mergeCell ref="H10:M10"/>
    <mergeCell ref="AC17:AC18"/>
    <mergeCell ref="P279:T279"/>
    <mergeCell ref="P108:T108"/>
    <mergeCell ref="U310:U311"/>
    <mergeCell ref="P209:V209"/>
    <mergeCell ref="A72:Z72"/>
    <mergeCell ref="A104:O105"/>
    <mergeCell ref="D310:D311"/>
    <mergeCell ref="D199:E199"/>
    <mergeCell ref="F310:F311"/>
    <mergeCell ref="P109:T109"/>
    <mergeCell ref="P274:T274"/>
    <mergeCell ref="A93:O94"/>
    <mergeCell ref="P84:T84"/>
    <mergeCell ref="P22:T22"/>
    <mergeCell ref="A61:Z61"/>
    <mergeCell ref="A88:Z88"/>
    <mergeCell ref="P80:T80"/>
    <mergeCell ref="Z17:Z18"/>
    <mergeCell ref="AB17:AB18"/>
    <mergeCell ref="P271:V271"/>
    <mergeCell ref="P265:V265"/>
    <mergeCell ref="AB310:AB311"/>
    <mergeCell ref="A147:Z147"/>
    <mergeCell ref="P249:V249"/>
    <mergeCell ref="P207:T207"/>
    <mergeCell ref="P299:T299"/>
    <mergeCell ref="P172:V172"/>
    <mergeCell ref="P150:V150"/>
    <mergeCell ref="D138:E138"/>
    <mergeCell ref="P215:V215"/>
    <mergeCell ref="A211:Z211"/>
    <mergeCell ref="A186:Z186"/>
    <mergeCell ref="A276:O277"/>
    <mergeCell ref="A146:Z146"/>
    <mergeCell ref="P161:T161"/>
    <mergeCell ref="D198:E198"/>
    <mergeCell ref="D269:E269"/>
    <mergeCell ref="D296:E296"/>
    <mergeCell ref="P154:T154"/>
    <mergeCell ref="D206:E206"/>
    <mergeCell ref="D298:E298"/>
    <mergeCell ref="D181:E181"/>
    <mergeCell ref="D273:E273"/>
    <mergeCell ref="P156:T156"/>
    <mergeCell ref="U309:V309"/>
    <mergeCell ref="E310:E311"/>
    <mergeCell ref="G310:G311"/>
    <mergeCell ref="A256:Z256"/>
    <mergeCell ref="P231:V231"/>
    <mergeCell ref="P302:V302"/>
    <mergeCell ref="A15:M15"/>
    <mergeCell ref="D48:E48"/>
    <mergeCell ref="P115:T115"/>
    <mergeCell ref="A193:Z193"/>
    <mergeCell ref="D283:E283"/>
    <mergeCell ref="A65:O66"/>
    <mergeCell ref="D56:E56"/>
    <mergeCell ref="P206:T206"/>
    <mergeCell ref="D127:E127"/>
    <mergeCell ref="P37:T37"/>
    <mergeCell ref="D285:E285"/>
    <mergeCell ref="D114:E114"/>
    <mergeCell ref="P220:V220"/>
    <mergeCell ref="P143:T143"/>
    <mergeCell ref="P248:T248"/>
    <mergeCell ref="D64:E64"/>
    <mergeCell ref="D51:E51"/>
    <mergeCell ref="P86:V86"/>
    <mergeCell ref="Z310:Z311"/>
    <mergeCell ref="D295:E295"/>
    <mergeCell ref="P225:V225"/>
    <mergeCell ref="P51:T51"/>
    <mergeCell ref="A270:O271"/>
    <mergeCell ref="D36:E36"/>
    <mergeCell ref="P71:V71"/>
    <mergeCell ref="P202:V202"/>
    <mergeCell ref="P307:V307"/>
    <mergeCell ref="A13:M13"/>
    <mergeCell ref="A59:O60"/>
    <mergeCell ref="A119:Z119"/>
    <mergeCell ref="P244:V244"/>
    <mergeCell ref="A40:Z40"/>
    <mergeCell ref="A67:Z67"/>
    <mergeCell ref="H17:H18"/>
    <mergeCell ref="P90:T90"/>
    <mergeCell ref="P104:V104"/>
    <mergeCell ref="D75:E75"/>
    <mergeCell ref="P91:T91"/>
    <mergeCell ref="P105:V105"/>
    <mergeCell ref="A160:Z160"/>
    <mergeCell ref="A141:Z141"/>
    <mergeCell ref="A144:O145"/>
    <mergeCell ref="A135:Z135"/>
    <mergeCell ref="D280:E280"/>
    <mergeCell ref="D109:E109"/>
    <mergeCell ref="P138:T138"/>
    <mergeCell ref="T5:U5"/>
    <mergeCell ref="AG310:AG311"/>
    <mergeCell ref="D190:E190"/>
    <mergeCell ref="V5:W5"/>
    <mergeCell ref="AI310:AI311"/>
    <mergeCell ref="AA310:AA311"/>
    <mergeCell ref="D282:E282"/>
    <mergeCell ref="A142:Z142"/>
    <mergeCell ref="Q8:R8"/>
    <mergeCell ref="P69:T69"/>
    <mergeCell ref="D183:E183"/>
    <mergeCell ref="D248:E248"/>
    <mergeCell ref="D275:E275"/>
    <mergeCell ref="P254:V254"/>
    <mergeCell ref="A79:Z79"/>
    <mergeCell ref="T6:U9"/>
    <mergeCell ref="Q10:R10"/>
    <mergeCell ref="P296:T296"/>
    <mergeCell ref="P60:V60"/>
    <mergeCell ref="A272:Z272"/>
    <mergeCell ref="D137:E137"/>
    <mergeCell ref="A5:C5"/>
    <mergeCell ref="AH310:AH311"/>
    <mergeCell ref="P191:V191"/>
    <mergeCell ref="A187:Z187"/>
    <mergeCell ref="P128:V128"/>
    <mergeCell ref="P195:T195"/>
    <mergeCell ref="A17:A18"/>
    <mergeCell ref="K17:K18"/>
    <mergeCell ref="C17:C18"/>
    <mergeCell ref="D103:E103"/>
    <mergeCell ref="S310:S311"/>
    <mergeCell ref="D37:E37"/>
    <mergeCell ref="D230:E230"/>
    <mergeCell ref="D168:E168"/>
    <mergeCell ref="P137:T137"/>
    <mergeCell ref="D9:E9"/>
    <mergeCell ref="P197:T197"/>
    <mergeCell ref="F9:G9"/>
    <mergeCell ref="P53:T53"/>
    <mergeCell ref="P289:T289"/>
    <mergeCell ref="D161:E161"/>
    <mergeCell ref="A263:Z263"/>
    <mergeCell ref="P238:V238"/>
    <mergeCell ref="P264:T264"/>
    <mergeCell ref="A6:C6"/>
    <mergeCell ref="A96:Z96"/>
    <mergeCell ref="A253:O254"/>
    <mergeCell ref="P55:T55"/>
    <mergeCell ref="D115:E115"/>
    <mergeCell ref="P182:T182"/>
    <mergeCell ref="P280:T280"/>
    <mergeCell ref="Q12:R12"/>
    <mergeCell ref="P169:T169"/>
    <mergeCell ref="D90:E90"/>
    <mergeCell ref="A261:O262"/>
    <mergeCell ref="A43:O44"/>
    <mergeCell ref="P133:V133"/>
    <mergeCell ref="D169:E169"/>
    <mergeCell ref="P253:V253"/>
    <mergeCell ref="P132:T132"/>
    <mergeCell ref="A249:O250"/>
    <mergeCell ref="D63:E63"/>
    <mergeCell ref="A38:O39"/>
    <mergeCell ref="A201:O202"/>
    <mergeCell ref="D52:E52"/>
    <mergeCell ref="P110:V110"/>
    <mergeCell ref="P208:T208"/>
    <mergeCell ref="P15:T16"/>
    <mergeCell ref="Q310:Q311"/>
    <mergeCell ref="P287:T287"/>
    <mergeCell ref="P281:T281"/>
    <mergeCell ref="P301:V301"/>
    <mergeCell ref="A120:Z120"/>
    <mergeCell ref="P276:V276"/>
    <mergeCell ref="P214:V214"/>
    <mergeCell ref="P270:V270"/>
    <mergeCell ref="A95:Z95"/>
    <mergeCell ref="A113:Z113"/>
    <mergeCell ref="P205:T205"/>
    <mergeCell ref="D260:E260"/>
    <mergeCell ref="P304:V304"/>
    <mergeCell ref="P306:V306"/>
    <mergeCell ref="D116:E116"/>
    <mergeCell ref="D162:E162"/>
    <mergeCell ref="D156:E156"/>
    <mergeCell ref="P283:T283"/>
    <mergeCell ref="D264:E264"/>
    <mergeCell ref="A133:O134"/>
    <mergeCell ref="A251:Z251"/>
    <mergeCell ref="P122:T122"/>
    <mergeCell ref="P285:T285"/>
    <mergeCell ref="D157:E157"/>
    <mergeCell ref="T310:T311"/>
    <mergeCell ref="A165:Z165"/>
    <mergeCell ref="P277:V277"/>
    <mergeCell ref="D100:E100"/>
    <mergeCell ref="P284:T284"/>
    <mergeCell ref="A173:Z173"/>
    <mergeCell ref="A229:Z229"/>
    <mergeCell ref="P17:T18"/>
    <mergeCell ref="A148:Z148"/>
    <mergeCell ref="P63:T63"/>
    <mergeCell ref="P50:T50"/>
    <mergeCell ref="A166:Z166"/>
    <mergeCell ref="D31:E31"/>
    <mergeCell ref="P286:T286"/>
    <mergeCell ref="A117:O118"/>
    <mergeCell ref="D108:E108"/>
    <mergeCell ref="P258:T258"/>
    <mergeCell ref="P223:T223"/>
    <mergeCell ref="P52:T52"/>
    <mergeCell ref="P201:V201"/>
    <mergeCell ref="P139:V139"/>
    <mergeCell ref="I17:I18"/>
    <mergeCell ref="Y310:Y311"/>
    <mergeCell ref="P176:V176"/>
    <mergeCell ref="I310:I311"/>
    <mergeCell ref="P42:T42"/>
    <mergeCell ref="K310:K311"/>
    <mergeCell ref="D290:E290"/>
    <mergeCell ref="A32:O33"/>
    <mergeCell ref="P259:T259"/>
    <mergeCell ref="D69:E69"/>
    <mergeCell ref="P177:V177"/>
    <mergeCell ref="P33:V33"/>
    <mergeCell ref="P226:V226"/>
    <mergeCell ref="P93:V93"/>
    <mergeCell ref="P164:V164"/>
    <mergeCell ref="A216:Z216"/>
    <mergeCell ref="A45:Z45"/>
    <mergeCell ref="P273:T273"/>
    <mergeCell ref="A123:O124"/>
    <mergeCell ref="A225:O226"/>
    <mergeCell ref="A46:Z46"/>
    <mergeCell ref="A89:Z89"/>
    <mergeCell ref="D274:E274"/>
    <mergeCell ref="P116:T116"/>
    <mergeCell ref="D122:E122"/>
    <mergeCell ref="D224:E224"/>
    <mergeCell ref="P103:T103"/>
    <mergeCell ref="H1:Q1"/>
    <mergeCell ref="AF309:AG309"/>
    <mergeCell ref="D284:E284"/>
    <mergeCell ref="D259:E259"/>
    <mergeCell ref="D28:E28"/>
    <mergeCell ref="D236:E236"/>
    <mergeCell ref="D92:E92"/>
    <mergeCell ref="D55:E55"/>
    <mergeCell ref="P242:T242"/>
    <mergeCell ref="D30:E30"/>
    <mergeCell ref="A214:O215"/>
    <mergeCell ref="D5:E5"/>
    <mergeCell ref="A238:O239"/>
    <mergeCell ref="A26:Z26"/>
    <mergeCell ref="P268:T268"/>
    <mergeCell ref="P230:T230"/>
    <mergeCell ref="P168:T168"/>
    <mergeCell ref="P97:T97"/>
    <mergeCell ref="P59:V59"/>
    <mergeCell ref="D1:F1"/>
    <mergeCell ref="P47:T47"/>
    <mergeCell ref="P111:V111"/>
    <mergeCell ref="A234:Z234"/>
    <mergeCell ref="J17:J18"/>
    <mergeCell ref="X309:AD309"/>
    <mergeCell ref="D208:E208"/>
    <mergeCell ref="D8:M8"/>
    <mergeCell ref="P237:T237"/>
    <mergeCell ref="P31:T31"/>
    <mergeCell ref="P118:V118"/>
    <mergeCell ref="A241:Z241"/>
    <mergeCell ref="A228:Z228"/>
    <mergeCell ref="P38:V38"/>
    <mergeCell ref="D82:E82"/>
    <mergeCell ref="L17:L18"/>
    <mergeCell ref="P189:T189"/>
    <mergeCell ref="Q9:R9"/>
    <mergeCell ref="Q11:R11"/>
    <mergeCell ref="D91:E91"/>
    <mergeCell ref="P65:V65"/>
    <mergeCell ref="A126:Z126"/>
    <mergeCell ref="A12:M12"/>
    <mergeCell ref="A180:Z180"/>
    <mergeCell ref="A240:Z240"/>
    <mergeCell ref="P74:T74"/>
    <mergeCell ref="P243:V243"/>
    <mergeCell ref="A68:Z68"/>
    <mergeCell ref="A19:Z19"/>
    <mergeCell ref="P159:V159"/>
    <mergeCell ref="W17:W18"/>
    <mergeCell ref="P261:V261"/>
    <mergeCell ref="D7:M7"/>
    <mergeCell ref="P236:T236"/>
    <mergeCell ref="P92:T92"/>
    <mergeCell ref="A152:Z152"/>
    <mergeCell ref="A209:O210"/>
    <mergeCell ref="A184:O185"/>
    <mergeCell ref="P29:T29"/>
    <mergeCell ref="P100:T100"/>
    <mergeCell ref="D81:E81"/>
    <mergeCell ref="D182:E182"/>
    <mergeCell ref="A14:M14"/>
    <mergeCell ref="P124:V124"/>
    <mergeCell ref="D74:E74"/>
    <mergeCell ref="P151:V151"/>
    <mergeCell ref="A203:Z203"/>
    <mergeCell ref="D188:E188"/>
    <mergeCell ref="P224:T224"/>
    <mergeCell ref="D132:E132"/>
    <mergeCell ref="P260:T260"/>
    <mergeCell ref="J9:M9"/>
    <mergeCell ref="V6:W9"/>
    <mergeCell ref="R1:T1"/>
    <mergeCell ref="A158:O159"/>
    <mergeCell ref="P28:T28"/>
    <mergeCell ref="A139:O140"/>
    <mergeCell ref="D98:E98"/>
    <mergeCell ref="P30:T30"/>
    <mergeCell ref="P77:V77"/>
    <mergeCell ref="A76:O77"/>
    <mergeCell ref="P290:T290"/>
    <mergeCell ref="P275:T275"/>
    <mergeCell ref="B17:B18"/>
    <mergeCell ref="A73:Z73"/>
    <mergeCell ref="D258:E258"/>
    <mergeCell ref="A171:O172"/>
    <mergeCell ref="P252:T252"/>
    <mergeCell ref="P81:T81"/>
    <mergeCell ref="D195:E195"/>
    <mergeCell ref="P56:T56"/>
    <mergeCell ref="V10:W10"/>
    <mergeCell ref="D189:E189"/>
    <mergeCell ref="P99:T99"/>
    <mergeCell ref="D287:E287"/>
    <mergeCell ref="P170:T170"/>
    <mergeCell ref="D197:E197"/>
    <mergeCell ref="D174:E174"/>
    <mergeCell ref="P87:V87"/>
    <mergeCell ref="A34:Z34"/>
    <mergeCell ref="W310:W311"/>
    <mergeCell ref="H9:I9"/>
    <mergeCell ref="P24:V24"/>
    <mergeCell ref="D281:E281"/>
    <mergeCell ref="D297:E297"/>
    <mergeCell ref="P155:T155"/>
    <mergeCell ref="A78:Z78"/>
    <mergeCell ref="A70:O71"/>
    <mergeCell ref="P157:T157"/>
    <mergeCell ref="P213:T213"/>
    <mergeCell ref="D205:E205"/>
    <mergeCell ref="A302:O307"/>
    <mergeCell ref="H310:H311"/>
    <mergeCell ref="R310:R311"/>
    <mergeCell ref="J310:J311"/>
    <mergeCell ref="L310:L311"/>
    <mergeCell ref="A300:O301"/>
    <mergeCell ref="D53:E53"/>
    <mergeCell ref="P232:V232"/>
    <mergeCell ref="D47:E47"/>
    <mergeCell ref="D289:E2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6:X299 X286:X287 X284 X282 X279:X280 X252 X248 X242 X230 X223 X218 X213 X205:X207 X197:X199 X195 X189 X181:X183 X174:X175 X161:X162 X157 X154:X155 X143 X137:X138 X132 X127 X115 X108:X109 X101:X102 X99 X97 X91:X92 X82:X85 X80 X69 X58 X56 X54 X52 X50 X48 X36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68 X236 X188 X168:X169 X122 X116 X98 X64 X57 X49" xr:uid="{00000000-0002-0000-0000-000014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88:X295 X285 X283 X281 X273:X275 X269 X264 X258:X260 X237 X224 X208 X200 X196 X190 X170 X156 X149 X121 X114 X103 X100 X90 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qAeUGIGiuH6H2rGymDa8ldsyCSmolCKYVoc4FBDYw3F12l5tsBWtIL9Gx2rzu7gOh+bI+wL/gaMiPBg+sdIKvw==" saltValue="dPqUwtZRgWsVfap8ThPP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2024-12-12T10:44:19Z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