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6B7ADF7-4371-47B5-AD4E-137708D0E9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AC683" i="1" s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Y505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W683" i="1" s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3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83" i="1" s="1"/>
  <c r="P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BP156" i="1" s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83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83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83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83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77" i="1" s="1"/>
  <c r="BO22" i="1"/>
  <c r="X675" i="1" s="1"/>
  <c r="BM22" i="1"/>
  <c r="X674" i="1" s="1"/>
  <c r="X676" i="1" s="1"/>
  <c r="Y22" i="1"/>
  <c r="B683" i="1" s="1"/>
  <c r="P22" i="1"/>
  <c r="H10" i="1"/>
  <c r="A9" i="1"/>
  <c r="F10" i="1" s="1"/>
  <c r="D7" i="1"/>
  <c r="Q6" i="1"/>
  <c r="P2" i="1"/>
  <c r="Y41" i="1" l="1"/>
  <c r="Y45" i="1"/>
  <c r="Y55" i="1"/>
  <c r="Y61" i="1"/>
  <c r="Y89" i="1"/>
  <c r="Y112" i="1"/>
  <c r="Y136" i="1"/>
  <c r="Y146" i="1"/>
  <c r="Y152" i="1"/>
  <c r="Y158" i="1"/>
  <c r="Y164" i="1"/>
  <c r="Y169" i="1"/>
  <c r="Y182" i="1"/>
  <c r="Y188" i="1"/>
  <c r="Y194" i="1"/>
  <c r="Y204" i="1"/>
  <c r="Y211" i="1"/>
  <c r="Y215" i="1"/>
  <c r="Y227" i="1"/>
  <c r="Y241" i="1"/>
  <c r="Y249" i="1"/>
  <c r="K683" i="1"/>
  <c r="Y260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Z396" i="1" s="1"/>
  <c r="BP411" i="1"/>
  <c r="BN411" i="1"/>
  <c r="Z411" i="1"/>
  <c r="Z413" i="1" s="1"/>
  <c r="Y413" i="1"/>
  <c r="J683" i="1"/>
  <c r="H9" i="1"/>
  <c r="A10" i="1"/>
  <c r="Y24" i="1"/>
  <c r="Y37" i="1"/>
  <c r="Y73" i="1"/>
  <c r="Y81" i="1"/>
  <c r="Y99" i="1"/>
  <c r="Y105" i="1"/>
  <c r="Y121" i="1"/>
  <c r="Y130" i="1"/>
  <c r="F9" i="1"/>
  <c r="J9" i="1"/>
  <c r="Z22" i="1"/>
  <c r="Z23" i="1" s="1"/>
  <c r="BN22" i="1"/>
  <c r="BP22" i="1"/>
  <c r="Y23" i="1"/>
  <c r="X67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8" i="1" s="1"/>
  <c r="BN93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Z146" i="1" s="1"/>
  <c r="BN140" i="1"/>
  <c r="Z142" i="1"/>
  <c r="BN142" i="1"/>
  <c r="Z144" i="1"/>
  <c r="BN144" i="1"/>
  <c r="Z150" i="1"/>
  <c r="Z151" i="1" s="1"/>
  <c r="BN150" i="1"/>
  <c r="G683" i="1"/>
  <c r="Z156" i="1"/>
  <c r="Z158" i="1" s="1"/>
  <c r="BN156" i="1"/>
  <c r="Y159" i="1"/>
  <c r="Z162" i="1"/>
  <c r="Z163" i="1" s="1"/>
  <c r="BN162" i="1"/>
  <c r="Z167" i="1"/>
  <c r="Z169" i="1" s="1"/>
  <c r="BN167" i="1"/>
  <c r="H683" i="1"/>
  <c r="Y175" i="1"/>
  <c r="Z178" i="1"/>
  <c r="Z182" i="1" s="1"/>
  <c r="BN178" i="1"/>
  <c r="Z180" i="1"/>
  <c r="BN180" i="1"/>
  <c r="Z186" i="1"/>
  <c r="Z187" i="1" s="1"/>
  <c r="BN186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Z209" i="1"/>
  <c r="Z210" i="1" s="1"/>
  <c r="BN209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Z389" i="1" s="1"/>
  <c r="Y397" i="1"/>
  <c r="Y396" i="1"/>
  <c r="Z402" i="1"/>
  <c r="BP400" i="1"/>
  <c r="BN400" i="1"/>
  <c r="Z400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Z468" i="1" s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Z429" i="1" s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Z505" i="1" s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18" i="1" l="1"/>
  <c r="Z455" i="1"/>
  <c r="Z367" i="1"/>
  <c r="Y675" i="1"/>
  <c r="Y673" i="1"/>
  <c r="Z291" i="1"/>
  <c r="Z653" i="1"/>
  <c r="Z635" i="1"/>
  <c r="Z546" i="1"/>
  <c r="Z530" i="1"/>
  <c r="Z248" i="1"/>
  <c r="Z136" i="1"/>
  <c r="Z129" i="1"/>
  <c r="Z104" i="1"/>
  <c r="Z36" i="1"/>
  <c r="Z678" i="1" s="1"/>
  <c r="Y677" i="1"/>
  <c r="Y674" i="1"/>
  <c r="Y676" i="1" s="1"/>
  <c r="Z273" i="1"/>
</calcChain>
</file>

<file path=xl/sharedStrings.xml><?xml version="1.0" encoding="utf-8"?>
<sst xmlns="http://schemas.openxmlformats.org/spreadsheetml/2006/main" count="3172" uniqueCount="1092">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</sst>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57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45635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88">
        <v>4607091383911</v>
      </c>
      <c r="E33" s="789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88">
        <v>4680115885905</v>
      </c>
      <c r="E34" s="789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8">
        <v>4607091385670</v>
      </c>
      <c r="E49" s="789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4"/>
      <c r="V49" s="34"/>
      <c r="W49" s="35" t="s">
        <v>69</v>
      </c>
      <c r="X49" s="781">
        <v>0</v>
      </c>
      <c r="Y49" s="782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88">
        <v>4607091385670</v>
      </c>
      <c r="E50" s="789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4"/>
      <c r="V52" s="34"/>
      <c r="W52" s="35" t="s">
        <v>69</v>
      </c>
      <c r="X52" s="781">
        <v>0</v>
      </c>
      <c r="Y52" s="78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88">
        <v>4680115882539</v>
      </c>
      <c r="E53" s="789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0</v>
      </c>
      <c r="Y55" s="783">
        <f>IFERROR(Y49/H49,"0")+IFERROR(Y50/H50,"0")+IFERROR(Y51/H51,"0")+IFERROR(Y52/H52,"0")+IFERROR(Y53/H53,"0")+IFERROR(Y54/H54,"0")</f>
        <v>0</v>
      </c>
      <c r="Z55" s="783">
        <f>IFERROR(IF(Z49="",0,Z49),"0")+IFERROR(IF(Z50="",0,Z50),"0")+IFERROR(IF(Z51="",0,Z51),"0")+IFERROR(IF(Z52="",0,Z52),"0")+IFERROR(IF(Z53="",0,Z53),"0")+IFERROR(IF(Z54="",0,Z54),"0")</f>
        <v>0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0</v>
      </c>
      <c r="Y56" s="783">
        <f>IFERROR(SUM(Y49:Y54),"0")</f>
        <v>0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200</v>
      </c>
      <c r="Y65" s="782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27" customHeight="1" x14ac:dyDescent="0.25">
      <c r="A66" s="54" t="s">
        <v>147</v>
      </c>
      <c r="B66" s="54" t="s">
        <v>150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03" t="s">
        <v>161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4301011192</v>
      </c>
      <c r="D70" s="788">
        <v>4607091382952</v>
      </c>
      <c r="E70" s="789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166</v>
      </c>
      <c r="B71" s="54" t="s">
        <v>167</v>
      </c>
      <c r="C71" s="31">
        <v>4301011589</v>
      </c>
      <c r="D71" s="788">
        <v>4680115885899</v>
      </c>
      <c r="E71" s="789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18.518518518518519</v>
      </c>
      <c r="Y73" s="783">
        <f>IFERROR(Y64/H64,"0")+IFERROR(Y65/H65,"0")+IFERROR(Y66/H66,"0")+IFERROR(Y67/H67,"0")+IFERROR(Y68/H68,"0")+IFERROR(Y69/H69,"0")+IFERROR(Y70/H70,"0")+IFERROR(Y71/H71,"0")+IFERROR(Y72/H72,"0")</f>
        <v>19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0.41324999999999995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200</v>
      </c>
      <c r="Y74" s="783">
        <f>IFERROR(SUM(Y64:Y72),"0")</f>
        <v>205.20000000000002</v>
      </c>
      <c r="Z74" s="37"/>
      <c r="AA74" s="784"/>
      <c r="AB74" s="784"/>
      <c r="AC74" s="784"/>
    </row>
    <row r="75" spans="1:68" ht="14.25" customHeight="1" x14ac:dyDescent="0.25">
      <c r="A75" s="796" t="s">
        <v>173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180</v>
      </c>
      <c r="B78" s="54" t="s">
        <v>181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185</v>
      </c>
      <c r="B83" s="54" t="s">
        <v>186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191</v>
      </c>
      <c r="B85" s="54" t="s">
        <v>192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6</v>
      </c>
      <c r="Y88" s="782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3.333333333333333</v>
      </c>
      <c r="Y89" s="783">
        <f>IFERROR(Y83/H83,"0")+IFERROR(Y84/H84,"0")+IFERROR(Y85/H85,"0")+IFERROR(Y86/H86,"0")+IFERROR(Y87/H87,"0")+IFERROR(Y88/H88,"0")</f>
        <v>4</v>
      </c>
      <c r="Z89" s="783">
        <f>IFERROR(IF(Z83="",0,Z83),"0")+IFERROR(IF(Z84="",0,Z84),"0")+IFERROR(IF(Z85="",0,Z85),"0")+IFERROR(IF(Z86="",0,Z86),"0")+IFERROR(IF(Z87="",0,Z87),"0")+IFERROR(IF(Z88="",0,Z88),"0")</f>
        <v>2.0080000000000001E-2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6</v>
      </c>
      <c r="Y90" s="783">
        <f>IFERROR(SUM(Y83:Y88),"0")</f>
        <v>7.2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213</v>
      </c>
      <c r="B97" s="54" t="s">
        <v>214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215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216</v>
      </c>
      <c r="B101" s="54" t="s">
        <v>217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30</v>
      </c>
      <c r="Y102" s="782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customHeight="1" x14ac:dyDescent="0.25">
      <c r="A103" s="54" t="s">
        <v>220</v>
      </c>
      <c r="B103" s="54" t="s">
        <v>221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3.5714285714285712</v>
      </c>
      <c r="Y104" s="783">
        <f>IFERROR(Y101/H101,"0")+IFERROR(Y102/H102,"0")+IFERROR(Y103/H103,"0")</f>
        <v>4</v>
      </c>
      <c r="Z104" s="783">
        <f>IFERROR(IF(Z101="",0,Z101),"0")+IFERROR(IF(Z102="",0,Z102),"0")+IFERROR(IF(Z103="",0,Z103),"0")</f>
        <v>8.6999999999999994E-2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30</v>
      </c>
      <c r="Y105" s="783">
        <f>IFERROR(SUM(Y101:Y103),"0")</f>
        <v>33.6</v>
      </c>
      <c r="Z105" s="37"/>
      <c r="AA105" s="784"/>
      <c r="AB105" s="784"/>
      <c r="AC105" s="784"/>
    </row>
    <row r="106" spans="1:68" ht="16.5" customHeight="1" x14ac:dyDescent="0.25">
      <c r="A106" s="872" t="s">
        <v>223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0</v>
      </c>
      <c r="Y110" s="78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0</v>
      </c>
      <c r="Y111" s="783">
        <f>IFERROR(Y108/H108,"0")+IFERROR(Y109/H109,"0")+IFERROR(Y110/H110,"0")</f>
        <v>0</v>
      </c>
      <c r="Z111" s="783">
        <f>IFERROR(IF(Z108="",0,Z108),"0")+IFERROR(IF(Z109="",0,Z109),"0")+IFERROR(IF(Z110="",0,Z110),"0")</f>
        <v>0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0</v>
      </c>
      <c r="Y112" s="783">
        <f>IFERROR(SUM(Y108:Y110),"0")</f>
        <v>0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8">
        <v>4607091386967</v>
      </c>
      <c r="E114" s="789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0</v>
      </c>
      <c r="Y114" s="782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4301051437</v>
      </c>
      <c r="D115" s="788">
        <v>4607091386967</v>
      </c>
      <c r="E115" s="789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0</v>
      </c>
      <c r="Y116" s="782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238</v>
      </c>
      <c r="B117" s="54" t="s">
        <v>239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241</v>
      </c>
      <c r="B119" s="54" t="s">
        <v>244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0</v>
      </c>
      <c r="Y120" s="783">
        <f>IFERROR(Y114/H114,"0")+IFERROR(Y115/H115,"0")+IFERROR(Y116/H116,"0")+IFERROR(Y117/H117,"0")+IFERROR(Y118/H118,"0")+IFERROR(Y119/H119,"0")</f>
        <v>0</v>
      </c>
      <c r="Z120" s="783">
        <f>IFERROR(IF(Z114="",0,Z114),"0")+IFERROR(IF(Z115="",0,Z115),"0")+IFERROR(IF(Z116="",0,Z116),"0")+IFERROR(IF(Z117="",0,Z117),"0")+IFERROR(IF(Z118="",0,Z118),"0")+IFERROR(IF(Z119="",0,Z119),"0")</f>
        <v>0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0</v>
      </c>
      <c r="Y121" s="783">
        <f>IFERROR(SUM(Y114:Y119),"0")</f>
        <v>0</v>
      </c>
      <c r="Z121" s="37"/>
      <c r="AA121" s="784"/>
      <c r="AB121" s="784"/>
      <c r="AC121" s="784"/>
    </row>
    <row r="122" spans="1:68" ht="16.5" customHeight="1" x14ac:dyDescent="0.25">
      <c r="A122" s="872" t="s">
        <v>247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8">
        <v>4680115882133</v>
      </c>
      <c r="E124" s="789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0</v>
      </c>
      <c r="Y124" s="78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251</v>
      </c>
      <c r="C125" s="31">
        <v>4301011514</v>
      </c>
      <c r="D125" s="788">
        <v>4680115882133</v>
      </c>
      <c r="E125" s="789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135</v>
      </c>
      <c r="Y127" s="782">
        <f>IFERROR(IF(X127="",0,CEILING((X127/$H127),1)*$H127),"")</f>
        <v>135</v>
      </c>
      <c r="Z127" s="36">
        <f>IFERROR(IF(Y127=0,"",ROUNDUP(Y127/H127,0)*0.00902),"")</f>
        <v>0.27060000000000001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141.30000000000001</v>
      </c>
      <c r="BN127" s="64">
        <f>IFERROR(Y127*I127/H127,"0")</f>
        <v>141.30000000000001</v>
      </c>
      <c r="BO127" s="64">
        <f>IFERROR(1/J127*(X127/H127),"0")</f>
        <v>0.22727272727272729</v>
      </c>
      <c r="BP127" s="64">
        <f>IFERROR(1/J127*(Y127/H127),"0")</f>
        <v>0.22727272727272729</v>
      </c>
    </row>
    <row r="128" spans="1:68" ht="27" customHeight="1" x14ac:dyDescent="0.25">
      <c r="A128" s="54" t="s">
        <v>257</v>
      </c>
      <c r="B128" s="54" t="s">
        <v>258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30</v>
      </c>
      <c r="Y129" s="783">
        <f>IFERROR(Y124/H124,"0")+IFERROR(Y125/H125,"0")+IFERROR(Y126/H126,"0")+IFERROR(Y127/H127,"0")+IFERROR(Y128/H128,"0")</f>
        <v>30</v>
      </c>
      <c r="Z129" s="783">
        <f>IFERROR(IF(Z124="",0,Z124),"0")+IFERROR(IF(Z125="",0,Z125),"0")+IFERROR(IF(Z126="",0,Z126),"0")+IFERROR(IF(Z127="",0,Z127),"0")+IFERROR(IF(Z128="",0,Z128),"0")</f>
        <v>0.27060000000000001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135</v>
      </c>
      <c r="Y130" s="783">
        <f>IFERROR(SUM(Y124:Y128),"0")</f>
        <v>135</v>
      </c>
      <c r="Z130" s="37"/>
      <c r="AA130" s="784"/>
      <c r="AB130" s="784"/>
      <c r="AC130" s="784"/>
    </row>
    <row r="131" spans="1:68" ht="14.25" customHeight="1" x14ac:dyDescent="0.25">
      <c r="A131" s="796" t="s">
        <v>173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259</v>
      </c>
      <c r="B132" s="54" t="s">
        <v>260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263</v>
      </c>
      <c r="C133" s="31">
        <v>4301020258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265</v>
      </c>
      <c r="C134" s="31">
        <v>4301020346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266</v>
      </c>
      <c r="B135" s="54" t="s">
        <v>267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8">
        <v>4607091385168</v>
      </c>
      <c r="E139" s="789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0</v>
      </c>
      <c r="Y139" s="782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customHeight="1" x14ac:dyDescent="0.25">
      <c r="A140" s="54" t="s">
        <v>268</v>
      </c>
      <c r="B140" s="54" t="s">
        <v>271</v>
      </c>
      <c r="C140" s="31">
        <v>4301051360</v>
      </c>
      <c r="D140" s="788">
        <v>4607091385168</v>
      </c>
      <c r="E140" s="789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273</v>
      </c>
      <c r="B141" s="54" t="s">
        <v>274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276</v>
      </c>
      <c r="B142" s="54" t="s">
        <v>277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0</v>
      </c>
      <c r="Y143" s="782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18</v>
      </c>
      <c r="Y144" s="782">
        <f t="shared" si="31"/>
        <v>18</v>
      </c>
      <c r="Z144" s="36">
        <f>IFERROR(IF(Y144=0,"",ROUNDUP(Y144/H144,0)*0.00651),"")</f>
        <v>6.5100000000000005E-2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19.8</v>
      </c>
      <c r="BN144" s="64">
        <f t="shared" si="33"/>
        <v>19.8</v>
      </c>
      <c r="BO144" s="64">
        <f t="shared" si="34"/>
        <v>5.4945054945054951E-2</v>
      </c>
      <c r="BP144" s="64">
        <f t="shared" si="35"/>
        <v>5.4945054945054951E-2</v>
      </c>
    </row>
    <row r="145" spans="1:68" ht="37.5" customHeight="1" x14ac:dyDescent="0.25">
      <c r="A145" s="54" t="s">
        <v>284</v>
      </c>
      <c r="B145" s="54" t="s">
        <v>285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10</v>
      </c>
      <c r="Y146" s="783">
        <f>IFERROR(Y139/H139,"0")+IFERROR(Y140/H140,"0")+IFERROR(Y141/H141,"0")+IFERROR(Y142/H142,"0")+IFERROR(Y143/H143,"0")+IFERROR(Y144/H144,"0")+IFERROR(Y145/H145,"0")</f>
        <v>10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6.5100000000000005E-2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18</v>
      </c>
      <c r="Y147" s="783">
        <f>IFERROR(SUM(Y139:Y145),"0")</f>
        <v>18</v>
      </c>
      <c r="Z147" s="37"/>
      <c r="AA147" s="784"/>
      <c r="AB147" s="784"/>
      <c r="AC147" s="784"/>
    </row>
    <row r="148" spans="1:68" ht="14.25" customHeight="1" x14ac:dyDescent="0.25">
      <c r="A148" s="796" t="s">
        <v>215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287</v>
      </c>
      <c r="B149" s="54" t="s">
        <v>288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customHeight="1" x14ac:dyDescent="0.25">
      <c r="A153" s="872" t="s">
        <v>293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294</v>
      </c>
      <c r="B155" s="54" t="s">
        <v>295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07" t="s">
        <v>297</v>
      </c>
      <c r="Q155" s="786"/>
      <c r="R155" s="786"/>
      <c r="S155" s="786"/>
      <c r="T155" s="787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301</v>
      </c>
      <c r="B156" s="54" t="s">
        <v>302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80</v>
      </c>
      <c r="Y157" s="782">
        <f>IFERROR(IF(X157="",0,CEILING((X157/$H157),1)*$H157),"")</f>
        <v>80</v>
      </c>
      <c r="Z157" s="36">
        <f>IFERROR(IF(Y157=0,"",ROUNDUP(Y157/H157,0)*0.00753),"")</f>
        <v>0.18825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85</v>
      </c>
      <c r="BN157" s="64">
        <f>IFERROR(Y157*I157/H157,"0")</f>
        <v>85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25</v>
      </c>
      <c r="Y158" s="783">
        <f>IFERROR(Y155/H155,"0")+IFERROR(Y156/H156,"0")+IFERROR(Y157/H157,"0")</f>
        <v>25</v>
      </c>
      <c r="Z158" s="783">
        <f>IFERROR(IF(Z155="",0,Z155),"0")+IFERROR(IF(Z156="",0,Z156),"0")+IFERROR(IF(Z157="",0,Z157),"0")</f>
        <v>0.18825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80</v>
      </c>
      <c r="Y159" s="783">
        <f>IFERROR(SUM(Y155:Y157),"0")</f>
        <v>80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0</v>
      </c>
      <c r="Y161" s="78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305</v>
      </c>
      <c r="B162" s="54" t="s">
        <v>308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0</v>
      </c>
      <c r="Y163" s="783">
        <f>IFERROR(Y161/H161,"0")+IFERROR(Y162/H162,"0")</f>
        <v>0</v>
      </c>
      <c r="Z163" s="783">
        <f>IFERROR(IF(Z161="",0,Z161),"0")+IFERROR(IF(Z162="",0,Z162),"0")</f>
        <v>0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0</v>
      </c>
      <c r="Y164" s="783">
        <f>IFERROR(SUM(Y161:Y162),"0")</f>
        <v>0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309</v>
      </c>
      <c r="B166" s="54" t="s">
        <v>310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890" t="s">
        <v>311</v>
      </c>
      <c r="Q166" s="786"/>
      <c r="R166" s="786"/>
      <c r="S166" s="786"/>
      <c r="T166" s="787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312</v>
      </c>
      <c r="B167" s="54" t="s">
        <v>313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0</v>
      </c>
      <c r="Y168" s="782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0</v>
      </c>
      <c r="Y169" s="783">
        <f>IFERROR(Y166/H166,"0")+IFERROR(Y167/H167,"0")+IFERROR(Y168/H168,"0")</f>
        <v>0</v>
      </c>
      <c r="Z169" s="783">
        <f>IFERROR(IF(Z166="",0,Z166),"0")+IFERROR(IF(Z167="",0,Z167),"0")+IFERROR(IF(Z168="",0,Z168),"0")</f>
        <v>0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0</v>
      </c>
      <c r="Y170" s="783">
        <f>IFERROR(SUM(Y166:Y168),"0")</f>
        <v>0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315</v>
      </c>
      <c r="B173" s="54" t="s">
        <v>316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318</v>
      </c>
      <c r="B177" s="54" t="s">
        <v>319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324</v>
      </c>
      <c r="B179" s="54" t="s">
        <v>325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327</v>
      </c>
      <c r="B180" s="54" t="s">
        <v>328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329</v>
      </c>
      <c r="B181" s="54" t="s">
        <v>330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331</v>
      </c>
      <c r="B185" s="54" t="s">
        <v>332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334</v>
      </c>
      <c r="B186" s="54" t="s">
        <v>335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337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338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173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60</v>
      </c>
      <c r="Y198" s="782">
        <f t="shared" si="36"/>
        <v>63</v>
      </c>
      <c r="Z198" s="36">
        <f>IFERROR(IF(Y198=0,"",ROUNDUP(Y198/H198,0)*0.00753),"")</f>
        <v>0.11295000000000001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62.857142857142854</v>
      </c>
      <c r="BN198" s="64">
        <f t="shared" si="38"/>
        <v>66.000000000000014</v>
      </c>
      <c r="BO198" s="64">
        <f t="shared" si="39"/>
        <v>9.1575091575091569E-2</v>
      </c>
      <c r="BP198" s="64">
        <f t="shared" si="40"/>
        <v>9.6153846153846145E-2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0</v>
      </c>
      <c r="Y201" s="782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359</v>
      </c>
      <c r="B203" s="54" t="s">
        <v>360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14.285714285714285</v>
      </c>
      <c r="Y204" s="783">
        <f>IFERROR(Y196/H196,"0")+IFERROR(Y197/H197,"0")+IFERROR(Y198/H198,"0")+IFERROR(Y199/H199,"0")+IFERROR(Y200/H200,"0")+IFERROR(Y201/H201,"0")+IFERROR(Y202/H202,"0")+IFERROR(Y203/H203,"0")</f>
        <v>15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0.11295000000000001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60</v>
      </c>
      <c r="Y205" s="783">
        <f>IFERROR(SUM(Y196:Y203),"0")</f>
        <v>63</v>
      </c>
      <c r="Z205" s="37"/>
      <c r="AA205" s="784"/>
      <c r="AB205" s="784"/>
      <c r="AC205" s="784"/>
    </row>
    <row r="206" spans="1:68" ht="16.5" customHeight="1" x14ac:dyDescent="0.25">
      <c r="A206" s="872" t="s">
        <v>362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363</v>
      </c>
      <c r="B208" s="54" t="s">
        <v>364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366</v>
      </c>
      <c r="B209" s="54" t="s">
        <v>367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173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369</v>
      </c>
      <c r="B213" s="54" t="s">
        <v>370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372</v>
      </c>
      <c r="B214" s="54" t="s">
        <v>373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170</v>
      </c>
      <c r="Y220" s="782">
        <f t="shared" si="41"/>
        <v>172.8</v>
      </c>
      <c r="Z220" s="36">
        <f>IFERROR(IF(Y220=0,"",ROUNDUP(Y220/H220,0)*0.00902),"")</f>
        <v>0.28864000000000001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176.61111111111111</v>
      </c>
      <c r="BN220" s="64">
        <f t="shared" si="43"/>
        <v>179.52</v>
      </c>
      <c r="BO220" s="64">
        <f t="shared" si="44"/>
        <v>0.23849607182940516</v>
      </c>
      <c r="BP220" s="64">
        <f t="shared" si="45"/>
        <v>0.24242424242424243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15</v>
      </c>
      <c r="Y223" s="782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15.833333333333332</v>
      </c>
      <c r="BN223" s="64">
        <f t="shared" si="43"/>
        <v>17.099999999999998</v>
      </c>
      <c r="BO223" s="64">
        <f t="shared" si="44"/>
        <v>3.561253561253562E-2</v>
      </c>
      <c r="BP223" s="64">
        <f t="shared" si="45"/>
        <v>3.8461538461538464E-2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39.814814814814817</v>
      </c>
      <c r="Y226" s="783">
        <f>IFERROR(Y218/H218,"0")+IFERROR(Y219/H219,"0")+IFERROR(Y220/H220,"0")+IFERROR(Y221/H221,"0")+IFERROR(Y222/H222,"0")+IFERROR(Y223/H223,"0")+IFERROR(Y224/H224,"0")+IFERROR(Y225/H225,"0")</f>
        <v>41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0.33382000000000001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185</v>
      </c>
      <c r="Y227" s="783">
        <f>IFERROR(SUM(Y218:Y225),"0")</f>
        <v>189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394</v>
      </c>
      <c r="B229" s="54" t="s">
        <v>395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0</v>
      </c>
      <c r="Y232" s="782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0</v>
      </c>
      <c r="Y233" s="782">
        <f t="shared" si="46"/>
        <v>0</v>
      </c>
      <c r="Z233" s="36" t="str">
        <f>IFERROR(IF(Y233=0,"",ROUNDUP(Y233/H233,0)*0.00651),"")</f>
        <v/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408</v>
      </c>
      <c r="B234" s="54" t="s">
        <v>409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120</v>
      </c>
      <c r="Y235" s="782">
        <f t="shared" si="46"/>
        <v>120</v>
      </c>
      <c r="Z235" s="36">
        <f>IFERROR(IF(Y235=0,"",ROUNDUP(Y235/H235,0)*0.00753),"")</f>
        <v>0.3765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133.60000000000002</v>
      </c>
      <c r="BN235" s="64">
        <f t="shared" si="48"/>
        <v>133.60000000000002</v>
      </c>
      <c r="BO235" s="64">
        <f t="shared" si="49"/>
        <v>0.32051282051282048</v>
      </c>
      <c r="BP235" s="64">
        <f t="shared" si="50"/>
        <v>0.32051282051282048</v>
      </c>
    </row>
    <row r="236" spans="1:68" ht="27" customHeight="1" x14ac:dyDescent="0.25">
      <c r="A236" s="54" t="s">
        <v>414</v>
      </c>
      <c r="B236" s="54" t="s">
        <v>415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416</v>
      </c>
      <c r="B237" s="54" t="s">
        <v>417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80</v>
      </c>
      <c r="Y238" s="782">
        <f t="shared" si="46"/>
        <v>81.599999999999994</v>
      </c>
      <c r="Z238" s="36">
        <f>IFERROR(IF(Y238=0,"",ROUNDUP(Y238/H238,0)*0.00753),"")</f>
        <v>0.25602000000000003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89.066666666666677</v>
      </c>
      <c r="BN238" s="64">
        <f t="shared" si="48"/>
        <v>90.847999999999999</v>
      </c>
      <c r="BO238" s="64">
        <f t="shared" si="49"/>
        <v>0.21367521367521369</v>
      </c>
      <c r="BP238" s="64">
        <f t="shared" si="50"/>
        <v>0.21794871794871795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0</v>
      </c>
      <c r="Y239" s="782">
        <f t="shared" si="46"/>
        <v>0</v>
      </c>
      <c r="Z239" s="36" t="str">
        <f>IFERROR(IF(Y239=0,"",ROUNDUP(Y239/H239,0)*0.00651),"")</f>
        <v/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83.333333333333343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84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0.63251999999999997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200</v>
      </c>
      <c r="Y241" s="783">
        <f>IFERROR(SUM(Y229:Y239),"0")</f>
        <v>201.6</v>
      </c>
      <c r="Z241" s="37"/>
      <c r="AA241" s="784"/>
      <c r="AB241" s="784"/>
      <c r="AC241" s="784"/>
    </row>
    <row r="242" spans="1:68" ht="14.25" customHeight="1" x14ac:dyDescent="0.25">
      <c r="A242" s="796" t="s">
        <v>215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423</v>
      </c>
      <c r="B243" s="54" t="s">
        <v>424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423</v>
      </c>
      <c r="B244" s="54" t="s">
        <v>426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customHeight="1" x14ac:dyDescent="0.25">
      <c r="A250" s="872" t="s">
        <v>437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customHeight="1" x14ac:dyDescent="0.25">
      <c r="A262" s="872" t="s">
        <v>458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10</v>
      </c>
      <c r="Y266" s="782">
        <f t="shared" si="56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10.413793103448276</v>
      </c>
      <c r="BN266" s="64">
        <f t="shared" si="58"/>
        <v>12.079999999999998</v>
      </c>
      <c r="BO266" s="64">
        <f t="shared" si="59"/>
        <v>1.5394088669950739E-2</v>
      </c>
      <c r="BP266" s="64">
        <f t="shared" si="60"/>
        <v>1.7857142857142856E-2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20</v>
      </c>
      <c r="Y269" s="782">
        <f t="shared" si="56"/>
        <v>20</v>
      </c>
      <c r="Z269" s="36">
        <f>IFERROR(IF(Y269=0,"",ROUNDUP(Y269/H269,0)*0.00902),"")</f>
        <v>4.5100000000000001E-2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21.05</v>
      </c>
      <c r="BN269" s="64">
        <f t="shared" si="58"/>
        <v>21.05</v>
      </c>
      <c r="BO269" s="64">
        <f t="shared" si="59"/>
        <v>3.787878787878788E-2</v>
      </c>
      <c r="BP269" s="64">
        <f t="shared" si="60"/>
        <v>3.787878787878788E-2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88</v>
      </c>
      <c r="Y272" s="782">
        <f t="shared" si="56"/>
        <v>88</v>
      </c>
      <c r="Z272" s="36">
        <f>IFERROR(IF(Y272=0,"",ROUNDUP(Y272/H272,0)*0.00902),"")</f>
        <v>0.19844000000000001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92.62</v>
      </c>
      <c r="BN272" s="64">
        <f t="shared" si="58"/>
        <v>92.62</v>
      </c>
      <c r="BO272" s="64">
        <f t="shared" si="59"/>
        <v>0.16666666666666669</v>
      </c>
      <c r="BP272" s="64">
        <f t="shared" si="60"/>
        <v>0.16666666666666669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27.862068965517242</v>
      </c>
      <c r="Y273" s="783">
        <f>IFERROR(Y264/H264,"0")+IFERROR(Y265/H265,"0")+IFERROR(Y266/H266,"0")+IFERROR(Y267/H267,"0")+IFERROR(Y268/H268,"0")+IFERROR(Y269/H269,"0")+IFERROR(Y270/H270,"0")+IFERROR(Y271/H271,"0")+IFERROR(Y272/H272,"0")</f>
        <v>28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0.26529000000000003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118</v>
      </c>
      <c r="Y274" s="783">
        <f>IFERROR(SUM(Y264:Y272),"0")</f>
        <v>119.6</v>
      </c>
      <c r="Z274" s="37"/>
      <c r="AA274" s="784"/>
      <c r="AB274" s="784"/>
      <c r="AC274" s="784"/>
    </row>
    <row r="275" spans="1:68" ht="14.25" customHeight="1" x14ac:dyDescent="0.25">
      <c r="A275" s="796" t="s">
        <v>173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482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8">
        <v>4607091387452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8">
        <v>4680115885837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8">
        <v>4607091385984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8">
        <v>4680115885851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8">
        <v>4607091387469</v>
      </c>
      <c r="E287" s="789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8">
        <v>4680115885844</v>
      </c>
      <c r="E288" s="789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8">
        <v>4607091387438</v>
      </c>
      <c r="E289" s="789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8">
        <v>4680115885820</v>
      </c>
      <c r="E290" s="789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512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521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120</v>
      </c>
      <c r="Y311" s="782">
        <f t="shared" si="66"/>
        <v>120</v>
      </c>
      <c r="Z311" s="36">
        <f>IFERROR(IF(Y311=0,"",ROUNDUP(Y311/H311,0)*0.00753),"")</f>
        <v>0.3765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130</v>
      </c>
      <c r="BN311" s="64">
        <f t="shared" si="68"/>
        <v>130</v>
      </c>
      <c r="BO311" s="64">
        <f t="shared" si="69"/>
        <v>0.32051282051282048</v>
      </c>
      <c r="BP311" s="64">
        <f t="shared" si="70"/>
        <v>0.32051282051282048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50</v>
      </c>
      <c r="Y313" s="783">
        <f>IFERROR(Y307/H307,"0")+IFERROR(Y308/H308,"0")+IFERROR(Y309/H309,"0")+IFERROR(Y310/H310,"0")+IFERROR(Y311/H311,"0")+IFERROR(Y312/H312,"0")</f>
        <v>50</v>
      </c>
      <c r="Z313" s="783">
        <f>IFERROR(IF(Z307="",0,Z307),"0")+IFERROR(IF(Z308="",0,Z308),"0")+IFERROR(IF(Z309="",0,Z309),"0")+IFERROR(IF(Z310="",0,Z310),"0")+IFERROR(IF(Z311="",0,Z311),"0")+IFERROR(IF(Z312="",0,Z312),"0")</f>
        <v>0.3765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120</v>
      </c>
      <c r="Y314" s="783">
        <f>IFERROR(SUM(Y307:Y312),"0")</f>
        <v>120</v>
      </c>
      <c r="Z314" s="37"/>
      <c r="AA314" s="784"/>
      <c r="AB314" s="784"/>
      <c r="AC314" s="784"/>
    </row>
    <row r="315" spans="1:68" ht="16.5" customHeight="1" x14ac:dyDescent="0.25">
      <c r="A315" s="872" t="s">
        <v>537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547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560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105</v>
      </c>
      <c r="Y348" s="782">
        <f>IFERROR(IF(X348="",0,CEILING((X348/$H348),1)*$H348),"")</f>
        <v>105</v>
      </c>
      <c r="Z348" s="36">
        <f>IFERROR(IF(Y348=0,"",ROUNDUP(Y348/H348,0)*0.00502),"")</f>
        <v>0.251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110.00000000000001</v>
      </c>
      <c r="BN348" s="64">
        <f>IFERROR(Y348*I348/H348,"0")</f>
        <v>110.00000000000001</v>
      </c>
      <c r="BO348" s="64">
        <f>IFERROR(1/J348*(X348/H348),"0")</f>
        <v>0.21367521367521369</v>
      </c>
      <c r="BP348" s="64">
        <f>IFERROR(1/J348*(Y348/H348),"0")</f>
        <v>0.21367521367521369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50</v>
      </c>
      <c r="Y350" s="783">
        <f>IFERROR(Y348/H348,"0")+IFERROR(Y349/H349,"0")</f>
        <v>50</v>
      </c>
      <c r="Z350" s="783">
        <f>IFERROR(IF(Z348="",0,Z348),"0")+IFERROR(IF(Z349="",0,Z349),"0")</f>
        <v>0.251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105</v>
      </c>
      <c r="Y351" s="783">
        <f>IFERROR(SUM(Y348:Y349),"0")</f>
        <v>105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571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1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4301011323</v>
      </c>
      <c r="D365" s="788">
        <v>4607091386011</v>
      </c>
      <c r="E365" s="789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4301011859</v>
      </c>
      <c r="D366" s="788">
        <v>4680115885608</v>
      </c>
      <c r="E366" s="789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215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50</v>
      </c>
      <c r="Y387" s="782">
        <f>IFERROR(IF(X387="",0,CEILING((X387/$H387),1)*$H387),"")</f>
        <v>54.6</v>
      </c>
      <c r="Z387" s="36">
        <f>IFERROR(IF(Y387=0,"",ROUNDUP(Y387/H387,0)*0.02175),"")</f>
        <v>0.15225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53.61538461538462</v>
      </c>
      <c r="BN387" s="64">
        <f>IFERROR(Y387*I387/H387,"0")</f>
        <v>58.548000000000009</v>
      </c>
      <c r="BO387" s="64">
        <f>IFERROR(1/J387*(X387/H387),"0")</f>
        <v>0.11446886446886446</v>
      </c>
      <c r="BP387" s="64">
        <f>IFERROR(1/J387*(Y387/H387),"0")</f>
        <v>0.125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20</v>
      </c>
      <c r="Y388" s="782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8.791208791208792</v>
      </c>
      <c r="Y389" s="783">
        <f>IFERROR(Y386/H386,"0")+IFERROR(Y387/H387,"0")+IFERROR(Y388/H388,"0")</f>
        <v>10</v>
      </c>
      <c r="Z389" s="783">
        <f>IFERROR(IF(Z386="",0,Z386),"0")+IFERROR(IF(Z387="",0,Z387),"0")+IFERROR(IF(Z388="",0,Z388),"0")</f>
        <v>0.2175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70</v>
      </c>
      <c r="Y390" s="783">
        <f>IFERROR(SUM(Y386:Y388),"0")</f>
        <v>79.800000000000011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0</v>
      </c>
      <c r="Y406" s="78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0</v>
      </c>
      <c r="Y407" s="783">
        <f>IFERROR(Y406/H406,"0")</f>
        <v>0</v>
      </c>
      <c r="Z407" s="783">
        <f>IFERROR(IF(Z406="",0,Z406),"0")</f>
        <v>0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0</v>
      </c>
      <c r="Y408" s="783">
        <f>IFERROR(SUM(Y406:Y406),"0")</f>
        <v>0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0</v>
      </c>
      <c r="Y411" s="78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0</v>
      </c>
      <c r="Y412" s="7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0</v>
      </c>
      <c r="Y413" s="783">
        <f>IFERROR(Y410/H410,"0")+IFERROR(Y411/H411,"0")+IFERROR(Y412/H412,"0")</f>
        <v>0</v>
      </c>
      <c r="Z413" s="783">
        <f>IFERROR(IF(Z410="",0,Z410),"0")+IFERROR(IF(Z411="",0,Z411),"0")+IFERROR(IF(Z412="",0,Z412),"0")</f>
        <v>0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0</v>
      </c>
      <c r="Y414" s="783">
        <f>IFERROR(SUM(Y410:Y412),"0")</f>
        <v>0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0</v>
      </c>
      <c r="Y418" s="782">
        <f t="shared" ref="Y418:Y428" si="81"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0</v>
      </c>
      <c r="BN418" s="64">
        <f t="shared" ref="BN418:BN428" si="83">IFERROR(Y418*I418/H418,"0")</f>
        <v>0</v>
      </c>
      <c r="BO418" s="64">
        <f t="shared" ref="BO418:BO428" si="84">IFERROR(1/J418*(X418/H418),"0")</f>
        <v>0</v>
      </c>
      <c r="BP418" s="64">
        <f t="shared" ref="BP418:BP428" si="85">IFERROR(1/J418*(Y418/H418),"0")</f>
        <v>0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0</v>
      </c>
      <c r="Y420" s="782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0</v>
      </c>
      <c r="Y424" s="782">
        <f t="shared" si="81"/>
        <v>0</v>
      </c>
      <c r="Z424" s="36" t="str">
        <f>IFERROR(IF(Y424=0,"",ROUNDUP(Y424/H424,0)*0.02175),"")</f>
        <v/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0</v>
      </c>
      <c r="Y430" s="783">
        <f>IFERROR(SUM(Y418:Y428),"0")</f>
        <v>0</v>
      </c>
      <c r="Z430" s="37"/>
      <c r="AA430" s="784"/>
      <c r="AB430" s="784"/>
      <c r="AC430" s="784"/>
    </row>
    <row r="431" spans="1:68" ht="14.25" customHeight="1" x14ac:dyDescent="0.25">
      <c r="A431" s="796" t="s">
        <v>173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400</v>
      </c>
      <c r="Y432" s="782">
        <f>IFERROR(IF(X432="",0,CEILING((X432/$H432),1)*$H432),"")</f>
        <v>405</v>
      </c>
      <c r="Z432" s="36">
        <f>IFERROR(IF(Y432=0,"",ROUNDUP(Y432/H432,0)*0.02175),"")</f>
        <v>0.58724999999999994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412.8</v>
      </c>
      <c r="BN432" s="64">
        <f>IFERROR(Y432*I432/H432,"0")</f>
        <v>417.96000000000004</v>
      </c>
      <c r="BO432" s="64">
        <f>IFERROR(1/J432*(X432/H432),"0")</f>
        <v>0.55555555555555558</v>
      </c>
      <c r="BP432" s="64">
        <f>IFERROR(1/J432*(Y432/H432),"0")</f>
        <v>0.5625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26.666666666666668</v>
      </c>
      <c r="Y434" s="783">
        <f>IFERROR(Y432/H432,"0")+IFERROR(Y433/H433,"0")</f>
        <v>27</v>
      </c>
      <c r="Z434" s="783">
        <f>IFERROR(IF(Z432="",0,Z432),"0")+IFERROR(IF(Z433="",0,Z433),"0")</f>
        <v>0.58724999999999994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400</v>
      </c>
      <c r="Y435" s="783">
        <f>IFERROR(SUM(Y432:Y433),"0")</f>
        <v>405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20</v>
      </c>
      <c r="Y438" s="782">
        <f>IFERROR(IF(X438="",0,CEILING((X438/$H438),1)*$H438),"")</f>
        <v>27</v>
      </c>
      <c r="Z438" s="36">
        <f>IFERROR(IF(Y438=0,"",ROUNDUP(Y438/H438,0)*0.02175),"")</f>
        <v>6.5250000000000002E-2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21.253333333333334</v>
      </c>
      <c r="BN438" s="64">
        <f>IFERROR(Y438*I438/H438,"0")</f>
        <v>28.692</v>
      </c>
      <c r="BO438" s="64">
        <f>IFERROR(1/J438*(X438/H438),"0")</f>
        <v>3.968253968253968E-2</v>
      </c>
      <c r="BP438" s="64">
        <f>IFERROR(1/J438*(Y438/H438),"0")</f>
        <v>5.3571428571428568E-2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2.2222222222222223</v>
      </c>
      <c r="Y439" s="783">
        <f>IFERROR(Y437/H437,"0")+IFERROR(Y438/H438,"0")</f>
        <v>3</v>
      </c>
      <c r="Z439" s="783">
        <f>IFERROR(IF(Z437="",0,Z437),"0")+IFERROR(IF(Z438="",0,Z438),"0")</f>
        <v>6.5250000000000002E-2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20</v>
      </c>
      <c r="Y440" s="783">
        <f>IFERROR(SUM(Y437:Y438),"0")</f>
        <v>27</v>
      </c>
      <c r="Z440" s="37"/>
      <c r="AA440" s="784"/>
      <c r="AB440" s="784"/>
      <c r="AC440" s="784"/>
    </row>
    <row r="441" spans="1:68" ht="14.25" customHeight="1" x14ac:dyDescent="0.25">
      <c r="A441" s="796" t="s">
        <v>215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20</v>
      </c>
      <c r="Y442" s="782">
        <f>IFERROR(IF(X442="",0,CEILING((X442/$H442),1)*$H442),"")</f>
        <v>27</v>
      </c>
      <c r="Z442" s="36">
        <f>IFERROR(IF(Y442=0,"",ROUNDUP(Y442/H442,0)*0.02175),"")</f>
        <v>6.5250000000000002E-2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21.253333333333334</v>
      </c>
      <c r="BN442" s="64">
        <f>IFERROR(Y442*I442/H442,"0")</f>
        <v>28.692</v>
      </c>
      <c r="BO442" s="64">
        <f>IFERROR(1/J442*(X442/H442),"0")</f>
        <v>3.968253968253968E-2</v>
      </c>
      <c r="BP442" s="64">
        <f>IFERROR(1/J442*(Y442/H442),"0")</f>
        <v>5.3571428571428568E-2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2.2222222222222223</v>
      </c>
      <c r="Y443" s="783">
        <f>IFERROR(Y442/H442,"0")</f>
        <v>3</v>
      </c>
      <c r="Z443" s="783">
        <f>IFERROR(IF(Z442="",0,Z442),"0")</f>
        <v>6.5250000000000002E-2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20</v>
      </c>
      <c r="Y444" s="783">
        <f>IFERROR(SUM(Y442:Y442),"0")</f>
        <v>27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4301011873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4301011483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4301011872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4301011655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4301051297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747</v>
      </c>
      <c r="B466" s="54" t="s">
        <v>750</v>
      </c>
      <c r="C466" s="31">
        <v>4301051634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customHeight="1" x14ac:dyDescent="0.25">
      <c r="A470" s="796" t="s">
        <v>215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4301031322</v>
      </c>
      <c r="D481" s="788">
        <v>4607091389753</v>
      </c>
      <c r="E481" s="789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764</v>
      </c>
      <c r="B483" s="54" t="s">
        <v>768</v>
      </c>
      <c r="C483" s="31">
        <v>4301031405</v>
      </c>
      <c r="D483" s="788">
        <v>4680115886100</v>
      </c>
      <c r="E483" s="789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9" t="s">
        <v>769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4301031323</v>
      </c>
      <c r="D484" s="788">
        <v>4607091389760</v>
      </c>
      <c r="E484" s="789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773</v>
      </c>
      <c r="C485" s="31">
        <v>4301031406</v>
      </c>
      <c r="D485" s="788">
        <v>4680115886117</v>
      </c>
      <c r="E485" s="789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77" t="s">
        <v>774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4301031335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781</v>
      </c>
      <c r="C489" s="31">
        <v>4301031366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">
        <v>782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0</v>
      </c>
      <c r="Y490" s="782">
        <f t="shared" si="92"/>
        <v>0</v>
      </c>
      <c r="Z490" s="36" t="str">
        <f t="shared" si="97"/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4301031336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789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791</v>
      </c>
      <c r="C494" s="31">
        <v>4301031374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">
        <v>792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0</v>
      </c>
      <c r="Y495" s="782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4301031337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799</v>
      </c>
      <c r="C498" s="31">
        <v>4301031364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800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4301031333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0</v>
      </c>
      <c r="Y500" s="782">
        <f t="shared" si="92"/>
        <v>0</v>
      </c>
      <c r="Z500" s="36" t="str">
        <f t="shared" si="97"/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4301031338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809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811</v>
      </c>
      <c r="C504" s="31">
        <v>4301031368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">
        <v>812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0</v>
      </c>
      <c r="Y506" s="783">
        <f>IFERROR(SUM(Y481:Y504),"0")</f>
        <v>0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1.5</v>
      </c>
      <c r="Y515" s="783">
        <f>IFERROR(Y513/H513,"0")+IFERROR(Y514/H514,"0")</f>
        <v>2</v>
      </c>
      <c r="Z515" s="783">
        <f>IFERROR(IF(Z513="",0,Z513),"0")+IFERROR(IF(Z514="",0,Z514),"0")</f>
        <v>1.2540000000000001E-2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1.8</v>
      </c>
      <c r="Y516" s="783">
        <f>IFERROR(SUM(Y513:Y514),"0")</f>
        <v>2.4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173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8">
        <v>4607091389739</v>
      </c>
      <c r="E523" s="789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2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customHeight="1" x14ac:dyDescent="0.25">
      <c r="A524" s="54" t="s">
        <v>831</v>
      </c>
      <c r="B524" s="54" t="s">
        <v>834</v>
      </c>
      <c r="C524" s="31">
        <v>4301031403</v>
      </c>
      <c r="D524" s="788">
        <v>4680115886094</v>
      </c>
      <c r="E524" s="789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69" t="s">
        <v>835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4301031334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842</v>
      </c>
      <c r="C527" s="31">
        <v>4301031373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">
        <v>843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0</v>
      </c>
      <c r="Y528" s="782">
        <f t="shared" si="98"/>
        <v>0</v>
      </c>
      <c r="Z528" s="36" t="str">
        <f>IFERROR(IF(Y528=0,"",ROUNDUP(Y528/H528,0)*0.00502),"")</f>
        <v/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0</v>
      </c>
      <c r="BN528" s="64">
        <f t="shared" si="100"/>
        <v>0</v>
      </c>
      <c r="BO528" s="64">
        <f t="shared" si="101"/>
        <v>0</v>
      </c>
      <c r="BP528" s="64">
        <f t="shared" si="102"/>
        <v>0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0</v>
      </c>
      <c r="Y530" s="783">
        <f>IFERROR(Y523/H523,"0")+IFERROR(Y524/H524,"0")+IFERROR(Y525/H525,"0")+IFERROR(Y526/H526,"0")+IFERROR(Y527/H527,"0")+IFERROR(Y528/H528,"0")+IFERROR(Y529/H529,"0")</f>
        <v>0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0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0</v>
      </c>
      <c r="Y531" s="783">
        <f>IFERROR(SUM(Y523:Y529),"0")</f>
        <v>0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28</v>
      </c>
      <c r="Y545" s="782">
        <f>IFERROR(IF(X545="",0,CEILING((X545/$H545),1)*$H545),"")</f>
        <v>28.56</v>
      </c>
      <c r="Z545" s="36">
        <f>IFERROR(IF(Y545=0,"",ROUNDUP(Y545/H545,0)*0.00502),"")</f>
        <v>8.5339999999999999E-2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41.666666666666671</v>
      </c>
      <c r="BN545" s="64">
        <f>IFERROR(Y545*I545/H545,"0")</f>
        <v>42.5</v>
      </c>
      <c r="BO545" s="64">
        <f>IFERROR(1/J545*(X545/H545),"0")</f>
        <v>7.122507122507124E-2</v>
      </c>
      <c r="BP545" s="64">
        <f>IFERROR(1/J545*(Y545/H545),"0")</f>
        <v>7.2649572649572655E-2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16.666666666666668</v>
      </c>
      <c r="Y546" s="783">
        <f>IFERROR(Y542/H542,"0")+IFERROR(Y543/H543,"0")+IFERROR(Y544/H544,"0")+IFERROR(Y545/H545,"0")</f>
        <v>17</v>
      </c>
      <c r="Z546" s="783">
        <f>IFERROR(IF(Z542="",0,Z542),"0")+IFERROR(IF(Z543="",0,Z543),"0")+IFERROR(IF(Z544="",0,Z544),"0")+IFERROR(IF(Z545="",0,Z545),"0")</f>
        <v>8.5339999999999999E-2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28</v>
      </c>
      <c r="Y547" s="783">
        <f>IFERROR(SUM(Y542:Y545),"0")</f>
        <v>28.56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100</v>
      </c>
      <c r="Y556" s="782">
        <f t="shared" ref="Y556:Y566" si="103">IFERROR(IF(X556="",0,CEILING((X556/$H556),1)*$H556),"")</f>
        <v>100.32000000000001</v>
      </c>
      <c r="Z556" s="36">
        <f t="shared" ref="Z556:Z561" si="104">IFERROR(IF(Y556=0,"",ROUNDUP(Y556/H556,0)*0.01196),"")</f>
        <v>0.22724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106.81818181818181</v>
      </c>
      <c r="BN556" s="64">
        <f t="shared" ref="BN556:BN566" si="106">IFERROR(Y556*I556/H556,"0")</f>
        <v>107.16</v>
      </c>
      <c r="BO556" s="64">
        <f t="shared" ref="BO556:BO566" si="107">IFERROR(1/J556*(X556/H556),"0")</f>
        <v>0.18210955710955709</v>
      </c>
      <c r="BP556" s="64">
        <f t="shared" ref="BP556:BP566" si="108">IFERROR(1/J556*(Y556/H556),"0")</f>
        <v>0.18269230769230771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0</v>
      </c>
      <c r="Y559" s="782">
        <f t="shared" si="103"/>
        <v>0</v>
      </c>
      <c r="Z559" s="36" t="str">
        <f t="shared" si="104"/>
        <v/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0</v>
      </c>
      <c r="Y561" s="782">
        <f t="shared" si="103"/>
        <v>0</v>
      </c>
      <c r="Z561" s="36" t="str">
        <f t="shared" si="104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8">
        <v>4680115880603</v>
      </c>
      <c r="E562" s="789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IFERROR(IF(Y562=0,"",ROUNDUP(Y562/H562,0)*0.00902),"")</f>
        <v/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887</v>
      </c>
      <c r="B563" s="54" t="s">
        <v>889</v>
      </c>
      <c r="C563" s="31">
        <v>4301012035</v>
      </c>
      <c r="D563" s="788">
        <v>4680115880603</v>
      </c>
      <c r="E563" s="789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8">
        <v>4607091389982</v>
      </c>
      <c r="E565" s="789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60</v>
      </c>
      <c r="Y565" s="782">
        <f t="shared" si="103"/>
        <v>61.2</v>
      </c>
      <c r="Z565" s="36">
        <f>IFERROR(IF(Y565=0,"",ROUNDUP(Y565/H565,0)*0.00902),"")</f>
        <v>0.15334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63.5</v>
      </c>
      <c r="BN565" s="64">
        <f t="shared" si="106"/>
        <v>64.77000000000001</v>
      </c>
      <c r="BO565" s="64">
        <f t="shared" si="107"/>
        <v>0.12626262626262627</v>
      </c>
      <c r="BP565" s="64">
        <f t="shared" si="108"/>
        <v>0.12878787878787878</v>
      </c>
    </row>
    <row r="566" spans="1:68" ht="27" customHeight="1" x14ac:dyDescent="0.25">
      <c r="A566" s="54" t="s">
        <v>892</v>
      </c>
      <c r="B566" s="54" t="s">
        <v>894</v>
      </c>
      <c r="C566" s="31">
        <v>4301012034</v>
      </c>
      <c r="D566" s="788">
        <v>4607091389982</v>
      </c>
      <c r="E566" s="789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35.606060606060609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36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0.38058000000000003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160</v>
      </c>
      <c r="Y568" s="783">
        <f>IFERROR(SUM(Y556:Y566),"0")</f>
        <v>161.52000000000001</v>
      </c>
      <c r="Z568" s="37"/>
      <c r="AA568" s="784"/>
      <c r="AB568" s="784"/>
      <c r="AC568" s="784"/>
    </row>
    <row r="569" spans="1:68" ht="14.25" customHeight="1" x14ac:dyDescent="0.25">
      <c r="A569" s="796" t="s">
        <v>173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0</v>
      </c>
      <c r="Y570" s="782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898</v>
      </c>
      <c r="B571" s="54" t="s">
        <v>899</v>
      </c>
      <c r="C571" s="31">
        <v>4301020206</v>
      </c>
      <c r="D571" s="788">
        <v>4680115880054</v>
      </c>
      <c r="E571" s="789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4301020364</v>
      </c>
      <c r="D572" s="788">
        <v>4680115880054</v>
      </c>
      <c r="E572" s="789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0</v>
      </c>
      <c r="Y573" s="783">
        <f>IFERROR(Y570/H570,"0")+IFERROR(Y571/H571,"0")+IFERROR(Y572/H572,"0")</f>
        <v>0</v>
      </c>
      <c r="Z573" s="783">
        <f>IFERROR(IF(Z570="",0,Z570),"0")+IFERROR(IF(Z571="",0,Z571),"0")+IFERROR(IF(Z572="",0,Z572),"0")</f>
        <v>0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0</v>
      </c>
      <c r="Y574" s="783">
        <f>IFERROR(SUM(Y570:Y572),"0")</f>
        <v>0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8">
        <v>4680115882072</v>
      </c>
      <c r="E579" s="789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0</v>
      </c>
      <c r="Y579" s="782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910</v>
      </c>
      <c r="B580" s="54" t="s">
        <v>913</v>
      </c>
      <c r="C580" s="31">
        <v>4301031383</v>
      </c>
      <c r="D580" s="788">
        <v>4680115882072</v>
      </c>
      <c r="E580" s="789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8">
        <v>4680115882102</v>
      </c>
      <c r="E581" s="789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914</v>
      </c>
      <c r="B582" s="54" t="s">
        <v>916</v>
      </c>
      <c r="C582" s="31">
        <v>4301031385</v>
      </c>
      <c r="D582" s="788">
        <v>4680115882102</v>
      </c>
      <c r="E582" s="789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8">
        <v>4680115882096</v>
      </c>
      <c r="E583" s="789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4301031384</v>
      </c>
      <c r="D584" s="788">
        <v>4680115882096</v>
      </c>
      <c r="E584" s="789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0</v>
      </c>
      <c r="Y585" s="783">
        <f>IFERROR(Y576/H576,"0")+IFERROR(Y577/H577,"0")+IFERROR(Y578/H578,"0")+IFERROR(Y579/H579,"0")+IFERROR(Y580/H580,"0")+IFERROR(Y581/H581,"0")+IFERROR(Y582/H582,"0")+IFERROR(Y583/H583,"0")+IFERROR(Y584/H584,"0")</f>
        <v>0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0</v>
      </c>
      <c r="Y586" s="783">
        <f>IFERROR(SUM(Y576:Y584),"0")</f>
        <v>0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215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20</v>
      </c>
      <c r="Y595" s="782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2.5641025641025643</v>
      </c>
      <c r="Y596" s="783">
        <f>IFERROR(Y594/H594,"0")+IFERROR(Y595/H595,"0")</f>
        <v>3</v>
      </c>
      <c r="Z596" s="783">
        <f>IFERROR(IF(Z594="",0,Z594),"0")+IFERROR(IF(Z595="",0,Z595),"0")</f>
        <v>6.5250000000000002E-2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20</v>
      </c>
      <c r="Y597" s="783">
        <f>IFERROR(SUM(Y594:Y595),"0")</f>
        <v>23.4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customHeight="1" x14ac:dyDescent="0.25">
      <c r="A620" s="796" t="s">
        <v>173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0</v>
      </c>
      <c r="Y638" s="782">
        <f t="shared" ref="Y638:Y645" si="124"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0</v>
      </c>
      <c r="BN638" s="64">
        <f t="shared" ref="BN638:BN645" si="126">IFERROR(Y638*I638/H638,"0")</f>
        <v>0</v>
      </c>
      <c r="BO638" s="64">
        <f t="shared" ref="BO638:BO645" si="127">IFERROR(1/J638*(X638/H638),"0")</f>
        <v>0</v>
      </c>
      <c r="BP638" s="64">
        <f t="shared" ref="BP638:BP645" si="128">IFERROR(1/J638*(Y638/H638),"0")</f>
        <v>0</v>
      </c>
    </row>
    <row r="639" spans="1:68" ht="27" customHeight="1" x14ac:dyDescent="0.25">
      <c r="A639" s="54" t="s">
        <v>1011</v>
      </c>
      <c r="B639" s="54" t="s">
        <v>1015</v>
      </c>
      <c r="C639" s="31">
        <v>4301051887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4301051510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4301051933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4301051390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4301051920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4301051448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4301051921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0</v>
      </c>
      <c r="Y646" s="783">
        <f>IFERROR(Y638/H638,"0")+IFERROR(Y639/H639,"0")+IFERROR(Y640/H640,"0")+IFERROR(Y641/H641,"0")+IFERROR(Y642/H642,"0")+IFERROR(Y643/H643,"0")+IFERROR(Y644/H644,"0")+IFERROR(Y645/H645,"0")</f>
        <v>0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0</v>
      </c>
      <c r="Y647" s="783">
        <f>IFERROR(SUM(Y638:Y645),"0")</f>
        <v>0</v>
      </c>
      <c r="Z647" s="37"/>
      <c r="AA647" s="784"/>
      <c r="AB647" s="784"/>
      <c r="AC647" s="784"/>
    </row>
    <row r="648" spans="1:68" ht="14.25" customHeight="1" x14ac:dyDescent="0.25">
      <c r="A648" s="796" t="s">
        <v>215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4301060408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4301060354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4301060407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4301060355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1996.8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2055.88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2122.3690811487363</v>
      </c>
      <c r="Y674" s="783">
        <f>IFERROR(SUM(BN22:BN670),"0")</f>
        <v>2185.308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4</v>
      </c>
      <c r="Y675" s="38">
        <f>ROUNDUP(SUM(BP22:BP670),0)</f>
        <v>4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2222.3690811487363</v>
      </c>
      <c r="Y676" s="783">
        <f>GrossWeightTotalR+PalletQtyTotalR*25</f>
        <v>2285.308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453.62502822847659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463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4.5388199999999994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337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223</v>
      </c>
      <c r="F681" s="804" t="s">
        <v>247</v>
      </c>
      <c r="G681" s="804" t="s">
        <v>293</v>
      </c>
      <c r="H681" s="804" t="s">
        <v>116</v>
      </c>
      <c r="I681" s="804" t="s">
        <v>338</v>
      </c>
      <c r="J681" s="804" t="s">
        <v>362</v>
      </c>
      <c r="K681" s="804" t="s">
        <v>437</v>
      </c>
      <c r="L681" s="804" t="s">
        <v>458</v>
      </c>
      <c r="M681" s="804" t="s">
        <v>482</v>
      </c>
      <c r="N681" s="779"/>
      <c r="O681" s="804" t="s">
        <v>509</v>
      </c>
      <c r="P681" s="804" t="s">
        <v>512</v>
      </c>
      <c r="Q681" s="804" t="s">
        <v>521</v>
      </c>
      <c r="R681" s="804" t="s">
        <v>537</v>
      </c>
      <c r="S681" s="804" t="s">
        <v>547</v>
      </c>
      <c r="T681" s="804" t="s">
        <v>560</v>
      </c>
      <c r="U681" s="804" t="s">
        <v>571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0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246</v>
      </c>
      <c r="E683" s="46">
        <f>IFERROR(Y108*1,"0")+IFERROR(Y109*1,"0")+IFERROR(Y110*1,"0")+IFERROR(Y114*1,"0")+IFERROR(Y115*1,"0")+IFERROR(Y116*1,"0")+IFERROR(Y117*1,"0")+IFERROR(Y118*1,"0")+IFERROR(Y119*1,"0")</f>
        <v>0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153</v>
      </c>
      <c r="G683" s="46">
        <f>IFERROR(Y155*1,"0")+IFERROR(Y156*1,"0")+IFERROR(Y157*1,"0")+IFERROR(Y161*1,"0")+IFERROR(Y162*1,"0")+IFERROR(Y166*1,"0")+IFERROR(Y167*1,"0")+IFERROR(Y168*1,"0")</f>
        <v>80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63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390.6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119.6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120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105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79.800000000000011</v>
      </c>
      <c r="V683" s="46">
        <f>IFERROR(Y406*1,"0")+IFERROR(Y410*1,"0")+IFERROR(Y411*1,"0")+IFERROR(Y412*1,"0")</f>
        <v>0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459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2.4</v>
      </c>
      <c r="Z683" s="46">
        <f>IFERROR(Y519*1,"0")+IFERROR(Y523*1,"0")+IFERROR(Y524*1,"0")+IFERROR(Y525*1,"0")+IFERROR(Y526*1,"0")+IFERROR(Y527*1,"0")+IFERROR(Y528*1,"0")+IFERROR(Y529*1,"0")+IFERROR(Y533*1,"0")+IFERROR(Y537*1,"0")</f>
        <v>0</v>
      </c>
      <c r="AA683" s="46">
        <f>IFERROR(Y542*1,"0")+IFERROR(Y543*1,"0")+IFERROR(Y544*1,"0")+IFERROR(Y545*1,"0")</f>
        <v>28.56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184.92000000000002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24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