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A645FFC-C922-4C2C-941B-D51B4FCC1C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O565" i="1"/>
  <c r="BM565" i="1"/>
  <c r="Y565" i="1"/>
  <c r="BP565" i="1" s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BP557" i="1" s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O429" i="1"/>
  <c r="BM429" i="1"/>
  <c r="Y429" i="1"/>
  <c r="BP429" i="1" s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X342" i="1"/>
  <c r="X341" i="1"/>
  <c r="BO340" i="1"/>
  <c r="BM340" i="1"/>
  <c r="Y340" i="1"/>
  <c r="P340" i="1"/>
  <c r="BO339" i="1"/>
  <c r="BM339" i="1"/>
  <c r="Y339" i="1"/>
  <c r="Y341" i="1" s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5" i="1"/>
  <c r="Y304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O272" i="1"/>
  <c r="BM272" i="1"/>
  <c r="Y272" i="1"/>
  <c r="P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2" i="1"/>
  <c r="X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I673" i="1" s="1"/>
  <c r="P193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X183" i="1"/>
  <c r="X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Y165" i="1" s="1"/>
  <c r="P162" i="1"/>
  <c r="X160" i="1"/>
  <c r="X159" i="1"/>
  <c r="BO158" i="1"/>
  <c r="BM158" i="1"/>
  <c r="Y158" i="1"/>
  <c r="BP158" i="1" s="1"/>
  <c r="P158" i="1"/>
  <c r="BO157" i="1"/>
  <c r="BM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O146" i="1"/>
  <c r="BM146" i="1"/>
  <c r="Y146" i="1"/>
  <c r="P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BP127" i="1" s="1"/>
  <c r="P127" i="1"/>
  <c r="BO126" i="1"/>
  <c r="BM126" i="1"/>
  <c r="Y126" i="1"/>
  <c r="BP126" i="1" s="1"/>
  <c r="P126" i="1"/>
  <c r="X123" i="1"/>
  <c r="X122" i="1"/>
  <c r="BO121" i="1"/>
  <c r="BM121" i="1"/>
  <c r="Y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Y101" i="1" s="1"/>
  <c r="P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BP61" i="1" s="1"/>
  <c r="P61" i="1"/>
  <c r="BO60" i="1"/>
  <c r="BM60" i="1"/>
  <c r="Y60" i="1"/>
  <c r="Y62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X664" i="1" l="1"/>
  <c r="X667" i="1"/>
  <c r="Z27" i="1"/>
  <c r="BN27" i="1"/>
  <c r="Z30" i="1"/>
  <c r="BN30" i="1"/>
  <c r="Z31" i="1"/>
  <c r="BN31" i="1"/>
  <c r="Z34" i="1"/>
  <c r="BN34" i="1"/>
  <c r="Z97" i="1"/>
  <c r="BN97" i="1"/>
  <c r="Z99" i="1"/>
  <c r="BN99" i="1"/>
  <c r="Z144" i="1"/>
  <c r="BN144" i="1"/>
  <c r="Z221" i="1"/>
  <c r="BN221" i="1"/>
  <c r="Z270" i="1"/>
  <c r="BN270" i="1"/>
  <c r="Z372" i="1"/>
  <c r="BN372" i="1"/>
  <c r="Z429" i="1"/>
  <c r="BN429" i="1"/>
  <c r="Z457" i="1"/>
  <c r="BN457" i="1"/>
  <c r="Z496" i="1"/>
  <c r="BN496" i="1"/>
  <c r="Z565" i="1"/>
  <c r="BN565" i="1"/>
  <c r="Z56" i="1"/>
  <c r="BN56" i="1"/>
  <c r="Z85" i="1"/>
  <c r="BN85" i="1"/>
  <c r="Z112" i="1"/>
  <c r="BN112" i="1"/>
  <c r="Z130" i="1"/>
  <c r="BN130" i="1"/>
  <c r="Z163" i="1"/>
  <c r="BN163" i="1"/>
  <c r="Z204" i="1"/>
  <c r="BN204" i="1"/>
  <c r="Z233" i="1"/>
  <c r="BN233" i="1"/>
  <c r="Z257" i="1"/>
  <c r="BN257" i="1"/>
  <c r="Z287" i="1"/>
  <c r="BN287" i="1"/>
  <c r="Z360" i="1"/>
  <c r="BN360" i="1"/>
  <c r="Z382" i="1"/>
  <c r="BN382" i="1"/>
  <c r="Z421" i="1"/>
  <c r="BN421" i="1"/>
  <c r="Z504" i="1"/>
  <c r="BN504" i="1"/>
  <c r="Z557" i="1"/>
  <c r="BN557" i="1"/>
  <c r="Z581" i="1"/>
  <c r="BN581" i="1"/>
  <c r="BP364" i="1"/>
  <c r="BN364" i="1"/>
  <c r="BP378" i="1"/>
  <c r="BN378" i="1"/>
  <c r="Z378" i="1"/>
  <c r="Y408" i="1"/>
  <c r="BP407" i="1"/>
  <c r="BN407" i="1"/>
  <c r="Z407" i="1"/>
  <c r="Z408" i="1" s="1"/>
  <c r="BP411" i="1"/>
  <c r="BN411" i="1"/>
  <c r="Z411" i="1"/>
  <c r="BP445" i="1"/>
  <c r="BN445" i="1"/>
  <c r="Z445" i="1"/>
  <c r="BP463" i="1"/>
  <c r="BN463" i="1"/>
  <c r="Z463" i="1"/>
  <c r="BP471" i="1"/>
  <c r="BN471" i="1"/>
  <c r="Z471" i="1"/>
  <c r="BP500" i="1"/>
  <c r="BN500" i="1"/>
  <c r="Z500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52" i="1"/>
  <c r="BN52" i="1"/>
  <c r="Z67" i="1"/>
  <c r="BN67" i="1"/>
  <c r="Z79" i="1"/>
  <c r="BN79" i="1"/>
  <c r="Z89" i="1"/>
  <c r="BN89" i="1"/>
  <c r="Z105" i="1"/>
  <c r="BN105" i="1"/>
  <c r="Z118" i="1"/>
  <c r="BN118" i="1"/>
  <c r="Z126" i="1"/>
  <c r="BN126" i="1"/>
  <c r="Z136" i="1"/>
  <c r="BN136" i="1"/>
  <c r="Z152" i="1"/>
  <c r="BN152" i="1"/>
  <c r="Z178" i="1"/>
  <c r="BN178" i="1"/>
  <c r="Z200" i="1"/>
  <c r="BN200" i="1"/>
  <c r="Z215" i="1"/>
  <c r="BN215" i="1"/>
  <c r="Z225" i="1"/>
  <c r="BN225" i="1"/>
  <c r="Z237" i="1"/>
  <c r="BN237" i="1"/>
  <c r="Z253" i="1"/>
  <c r="BN253" i="1"/>
  <c r="Z266" i="1"/>
  <c r="BN266" i="1"/>
  <c r="Z283" i="1"/>
  <c r="BN283" i="1"/>
  <c r="Z291" i="1"/>
  <c r="BN291" i="1"/>
  <c r="Z312" i="1"/>
  <c r="BN312" i="1"/>
  <c r="Z364" i="1"/>
  <c r="BP396" i="1"/>
  <c r="BN396" i="1"/>
  <c r="Z396" i="1"/>
  <c r="BP425" i="1"/>
  <c r="BN425" i="1"/>
  <c r="Z425" i="1"/>
  <c r="BP453" i="1"/>
  <c r="BN453" i="1"/>
  <c r="Z453" i="1"/>
  <c r="BP470" i="1"/>
  <c r="BN470" i="1"/>
  <c r="Z470" i="1"/>
  <c r="Y507" i="1"/>
  <c r="BP492" i="1"/>
  <c r="BN492" i="1"/>
  <c r="Z492" i="1"/>
  <c r="BP510" i="1"/>
  <c r="BN510" i="1"/>
  <c r="Z510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476" i="1"/>
  <c r="Y107" i="1"/>
  <c r="BP103" i="1"/>
  <c r="BN103" i="1"/>
  <c r="Z103" i="1"/>
  <c r="Y123" i="1"/>
  <c r="BP116" i="1"/>
  <c r="BN116" i="1"/>
  <c r="Z116" i="1"/>
  <c r="BP121" i="1"/>
  <c r="BN121" i="1"/>
  <c r="Z121" i="1"/>
  <c r="Y138" i="1"/>
  <c r="BP134" i="1"/>
  <c r="BN134" i="1"/>
  <c r="Z134" i="1"/>
  <c r="BP146" i="1"/>
  <c r="BN146" i="1"/>
  <c r="Z146" i="1"/>
  <c r="Y169" i="1"/>
  <c r="BP167" i="1"/>
  <c r="BN167" i="1"/>
  <c r="Z167" i="1"/>
  <c r="BP198" i="1"/>
  <c r="BN198" i="1"/>
  <c r="Z198" i="1"/>
  <c r="BP209" i="1"/>
  <c r="BN209" i="1"/>
  <c r="Z209" i="1"/>
  <c r="BP223" i="1"/>
  <c r="BN223" i="1"/>
  <c r="Z223" i="1"/>
  <c r="BP235" i="1"/>
  <c r="BN235" i="1"/>
  <c r="Z235" i="1"/>
  <c r="BP247" i="1"/>
  <c r="BN247" i="1"/>
  <c r="Z247" i="1"/>
  <c r="BP259" i="1"/>
  <c r="BN259" i="1"/>
  <c r="Z259" i="1"/>
  <c r="BP272" i="1"/>
  <c r="BN272" i="1"/>
  <c r="Z272" i="1"/>
  <c r="BP289" i="1"/>
  <c r="BN289" i="1"/>
  <c r="Z289" i="1"/>
  <c r="BP310" i="1"/>
  <c r="BN310" i="1"/>
  <c r="Z310" i="1"/>
  <c r="BP362" i="1"/>
  <c r="BN362" i="1"/>
  <c r="Z362" i="1"/>
  <c r="BP374" i="1"/>
  <c r="BN374" i="1"/>
  <c r="Z374" i="1"/>
  <c r="BP388" i="1"/>
  <c r="BN388" i="1"/>
  <c r="Z388" i="1"/>
  <c r="BP394" i="1"/>
  <c r="BN394" i="1"/>
  <c r="Z394" i="1"/>
  <c r="BP413" i="1"/>
  <c r="BN413" i="1"/>
  <c r="Z413" i="1"/>
  <c r="BP419" i="1"/>
  <c r="BN419" i="1"/>
  <c r="Z419" i="1"/>
  <c r="BP427" i="1"/>
  <c r="BN427" i="1"/>
  <c r="Z427" i="1"/>
  <c r="BP440" i="1"/>
  <c r="BN440" i="1"/>
  <c r="Z440" i="1"/>
  <c r="BP455" i="1"/>
  <c r="BN455" i="1"/>
  <c r="Z455" i="1"/>
  <c r="BP473" i="1"/>
  <c r="BN473" i="1"/>
  <c r="Z473" i="1"/>
  <c r="B673" i="1"/>
  <c r="X665" i="1"/>
  <c r="X666" i="1" s="1"/>
  <c r="X663" i="1"/>
  <c r="Y38" i="1"/>
  <c r="Z36" i="1"/>
  <c r="BN36" i="1"/>
  <c r="C673" i="1"/>
  <c r="Z54" i="1"/>
  <c r="BN54" i="1"/>
  <c r="Z60" i="1"/>
  <c r="BN60" i="1"/>
  <c r="BP60" i="1"/>
  <c r="D673" i="1"/>
  <c r="Z69" i="1"/>
  <c r="BN69" i="1"/>
  <c r="Z73" i="1"/>
  <c r="BN73" i="1"/>
  <c r="Y83" i="1"/>
  <c r="Z81" i="1"/>
  <c r="BN81" i="1"/>
  <c r="Y91" i="1"/>
  <c r="Z87" i="1"/>
  <c r="BN87" i="1"/>
  <c r="Z95" i="1"/>
  <c r="BN95" i="1"/>
  <c r="BP110" i="1"/>
  <c r="BN110" i="1"/>
  <c r="Z110" i="1"/>
  <c r="BP120" i="1"/>
  <c r="BN120" i="1"/>
  <c r="Z120" i="1"/>
  <c r="BP128" i="1"/>
  <c r="BN128" i="1"/>
  <c r="Z128" i="1"/>
  <c r="Y148" i="1"/>
  <c r="BP142" i="1"/>
  <c r="BN142" i="1"/>
  <c r="Z142" i="1"/>
  <c r="BP157" i="1"/>
  <c r="BN157" i="1"/>
  <c r="Z157" i="1"/>
  <c r="BP180" i="1"/>
  <c r="BN180" i="1"/>
  <c r="Z180" i="1"/>
  <c r="BP202" i="1"/>
  <c r="BN202" i="1"/>
  <c r="Z202" i="1"/>
  <c r="Y227" i="1"/>
  <c r="BP219" i="1"/>
  <c r="BN219" i="1"/>
  <c r="Z219" i="1"/>
  <c r="Y241" i="1"/>
  <c r="BP231" i="1"/>
  <c r="BN231" i="1"/>
  <c r="Z231" i="1"/>
  <c r="BP239" i="1"/>
  <c r="BN239" i="1"/>
  <c r="Z239" i="1"/>
  <c r="BP255" i="1"/>
  <c r="BN255" i="1"/>
  <c r="Z255" i="1"/>
  <c r="BP268" i="1"/>
  <c r="BN268" i="1"/>
  <c r="Z268" i="1"/>
  <c r="BP285" i="1"/>
  <c r="BN285" i="1"/>
  <c r="Z285" i="1"/>
  <c r="O673" i="1"/>
  <c r="Y297" i="1"/>
  <c r="BP296" i="1"/>
  <c r="BN296" i="1"/>
  <c r="Z296" i="1"/>
  <c r="Z297" i="1" s="1"/>
  <c r="BP301" i="1"/>
  <c r="BN301" i="1"/>
  <c r="Z301" i="1"/>
  <c r="BP340" i="1"/>
  <c r="BN340" i="1"/>
  <c r="Z340" i="1"/>
  <c r="Y346" i="1"/>
  <c r="BP345" i="1"/>
  <c r="BN345" i="1"/>
  <c r="Z345" i="1"/>
  <c r="Z346" i="1" s="1"/>
  <c r="Y351" i="1"/>
  <c r="BP349" i="1"/>
  <c r="BN349" i="1"/>
  <c r="Z349" i="1"/>
  <c r="BP366" i="1"/>
  <c r="BN366" i="1"/>
  <c r="Z366" i="1"/>
  <c r="BP380" i="1"/>
  <c r="BN380" i="1"/>
  <c r="Z380" i="1"/>
  <c r="Y398" i="1"/>
  <c r="BP393" i="1"/>
  <c r="BN393" i="1"/>
  <c r="Z393" i="1"/>
  <c r="Y397" i="1"/>
  <c r="BP402" i="1"/>
  <c r="BN402" i="1"/>
  <c r="Z402" i="1"/>
  <c r="BP423" i="1"/>
  <c r="BN423" i="1"/>
  <c r="Z423" i="1"/>
  <c r="Y435" i="1"/>
  <c r="BP433" i="1"/>
  <c r="BN433" i="1"/>
  <c r="Z433" i="1"/>
  <c r="BP441" i="1"/>
  <c r="BN441" i="1"/>
  <c r="Z441" i="1"/>
  <c r="BP459" i="1"/>
  <c r="BN459" i="1"/>
  <c r="Z459" i="1"/>
  <c r="BP490" i="1"/>
  <c r="BN490" i="1"/>
  <c r="Z490" i="1"/>
  <c r="BP498" i="1"/>
  <c r="BN498" i="1"/>
  <c r="Z498" i="1"/>
  <c r="BP506" i="1"/>
  <c r="BN506" i="1"/>
  <c r="Z506" i="1"/>
  <c r="BP529" i="1"/>
  <c r="BN529" i="1"/>
  <c r="Z529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H673" i="1"/>
  <c r="Y182" i="1"/>
  <c r="Y188" i="1"/>
  <c r="Y250" i="1"/>
  <c r="Y292" i="1"/>
  <c r="Y384" i="1"/>
  <c r="V673" i="1"/>
  <c r="Y415" i="1"/>
  <c r="Y414" i="1"/>
  <c r="Y430" i="1"/>
  <c r="Y448" i="1"/>
  <c r="BP494" i="1"/>
  <c r="BN494" i="1"/>
  <c r="Z494" i="1"/>
  <c r="BP502" i="1"/>
  <c r="BN502" i="1"/>
  <c r="Z502" i="1"/>
  <c r="BP516" i="1"/>
  <c r="BN516" i="1"/>
  <c r="Z516" i="1"/>
  <c r="Y523" i="1"/>
  <c r="Y522" i="1"/>
  <c r="BP521" i="1"/>
  <c r="BN521" i="1"/>
  <c r="Z521" i="1"/>
  <c r="Z522" i="1" s="1"/>
  <c r="BP525" i="1"/>
  <c r="BN525" i="1"/>
  <c r="Z525" i="1"/>
  <c r="BP544" i="1"/>
  <c r="BN544" i="1"/>
  <c r="Z544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512" i="1"/>
  <c r="H9" i="1"/>
  <c r="A10" i="1"/>
  <c r="Y24" i="1"/>
  <c r="Y39" i="1"/>
  <c r="Y43" i="1"/>
  <c r="Y47" i="1"/>
  <c r="Y57" i="1"/>
  <c r="Y63" i="1"/>
  <c r="Y76" i="1"/>
  <c r="Y82" i="1"/>
  <c r="Y92" i="1"/>
  <c r="Y100" i="1"/>
  <c r="Y106" i="1"/>
  <c r="Y113" i="1"/>
  <c r="Y122" i="1"/>
  <c r="Y131" i="1"/>
  <c r="Y139" i="1"/>
  <c r="Y149" i="1"/>
  <c r="Y153" i="1"/>
  <c r="Y160" i="1"/>
  <c r="Y164" i="1"/>
  <c r="Y170" i="1"/>
  <c r="Y175" i="1"/>
  <c r="Y183" i="1"/>
  <c r="Y189" i="1"/>
  <c r="Y195" i="1"/>
  <c r="Y205" i="1"/>
  <c r="Y212" i="1"/>
  <c r="Y216" i="1"/>
  <c r="Y228" i="1"/>
  <c r="Y242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BP302" i="1"/>
  <c r="BN302" i="1"/>
  <c r="Z302" i="1"/>
  <c r="Z304" i="1" s="1"/>
  <c r="BP311" i="1"/>
  <c r="BN311" i="1"/>
  <c r="Z311" i="1"/>
  <c r="BP350" i="1"/>
  <c r="BN350" i="1"/>
  <c r="Z350" i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Y375" i="1"/>
  <c r="BP379" i="1"/>
  <c r="BN379" i="1"/>
  <c r="Z379" i="1"/>
  <c r="BP383" i="1"/>
  <c r="BN383" i="1"/>
  <c r="Z383" i="1"/>
  <c r="Y385" i="1"/>
  <c r="Y390" i="1"/>
  <c r="Y391" i="1"/>
  <c r="BP387" i="1"/>
  <c r="BN387" i="1"/>
  <c r="Z387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1" i="1"/>
  <c r="Z62" i="1" s="1"/>
  <c r="BN61" i="1"/>
  <c r="Z66" i="1"/>
  <c r="BN66" i="1"/>
  <c r="BP66" i="1"/>
  <c r="Z68" i="1"/>
  <c r="BN68" i="1"/>
  <c r="Z70" i="1"/>
  <c r="BN70" i="1"/>
  <c r="Z72" i="1"/>
  <c r="BN72" i="1"/>
  <c r="Z74" i="1"/>
  <c r="BN74" i="1"/>
  <c r="Y75" i="1"/>
  <c r="Z78" i="1"/>
  <c r="BN78" i="1"/>
  <c r="BP78" i="1"/>
  <c r="Z80" i="1"/>
  <c r="BN80" i="1"/>
  <c r="Z86" i="1"/>
  <c r="BN86" i="1"/>
  <c r="Z88" i="1"/>
  <c r="BN88" i="1"/>
  <c r="Z90" i="1"/>
  <c r="BN90" i="1"/>
  <c r="Z94" i="1"/>
  <c r="BN94" i="1"/>
  <c r="BP94" i="1"/>
  <c r="Z96" i="1"/>
  <c r="BN96" i="1"/>
  <c r="Z98" i="1"/>
  <c r="BN98" i="1"/>
  <c r="Z104" i="1"/>
  <c r="BN104" i="1"/>
  <c r="E673" i="1"/>
  <c r="Z111" i="1"/>
  <c r="BN111" i="1"/>
  <c r="Y114" i="1"/>
  <c r="Z117" i="1"/>
  <c r="BN117" i="1"/>
  <c r="Z119" i="1"/>
  <c r="BN119" i="1"/>
  <c r="F673" i="1"/>
  <c r="Z127" i="1"/>
  <c r="BN127" i="1"/>
  <c r="Z129" i="1"/>
  <c r="BN129" i="1"/>
  <c r="Y132" i="1"/>
  <c r="Z135" i="1"/>
  <c r="BN135" i="1"/>
  <c r="Z137" i="1"/>
  <c r="BN137" i="1"/>
  <c r="Z141" i="1"/>
  <c r="BN141" i="1"/>
  <c r="BP141" i="1"/>
  <c r="Z143" i="1"/>
  <c r="BN143" i="1"/>
  <c r="Z145" i="1"/>
  <c r="BN145" i="1"/>
  <c r="Z147" i="1"/>
  <c r="BN147" i="1"/>
  <c r="Z151" i="1"/>
  <c r="Z153" i="1" s="1"/>
  <c r="BN151" i="1"/>
  <c r="BP151" i="1"/>
  <c r="G673" i="1"/>
  <c r="Z158" i="1"/>
  <c r="Z159" i="1" s="1"/>
  <c r="BN158" i="1"/>
  <c r="Y159" i="1"/>
  <c r="Z162" i="1"/>
  <c r="Z164" i="1" s="1"/>
  <c r="BN162" i="1"/>
  <c r="BP162" i="1"/>
  <c r="Z168" i="1"/>
  <c r="Z169" i="1" s="1"/>
  <c r="BN168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Z185" i="1"/>
  <c r="BN185" i="1"/>
  <c r="BP185" i="1"/>
  <c r="Z187" i="1"/>
  <c r="BN187" i="1"/>
  <c r="Z193" i="1"/>
  <c r="Z194" i="1" s="1"/>
  <c r="BN193" i="1"/>
  <c r="BP193" i="1"/>
  <c r="Y194" i="1"/>
  <c r="Z197" i="1"/>
  <c r="BN197" i="1"/>
  <c r="BP197" i="1"/>
  <c r="Z199" i="1"/>
  <c r="BN199" i="1"/>
  <c r="Z201" i="1"/>
  <c r="BN201" i="1"/>
  <c r="Z203" i="1"/>
  <c r="BN203" i="1"/>
  <c r="J673" i="1"/>
  <c r="Z210" i="1"/>
  <c r="Z211" i="1" s="1"/>
  <c r="BN210" i="1"/>
  <c r="Y211" i="1"/>
  <c r="Z214" i="1"/>
  <c r="Z216" i="1" s="1"/>
  <c r="BN214" i="1"/>
  <c r="BP214" i="1"/>
  <c r="Z220" i="1"/>
  <c r="BN220" i="1"/>
  <c r="Z222" i="1"/>
  <c r="BN222" i="1"/>
  <c r="Z224" i="1"/>
  <c r="BN224" i="1"/>
  <c r="Z226" i="1"/>
  <c r="BN226" i="1"/>
  <c r="Z230" i="1"/>
  <c r="BN230" i="1"/>
  <c r="BP230" i="1"/>
  <c r="Z232" i="1"/>
  <c r="BN232" i="1"/>
  <c r="Z234" i="1"/>
  <c r="BN234" i="1"/>
  <c r="Z236" i="1"/>
  <c r="BN236" i="1"/>
  <c r="Z238" i="1"/>
  <c r="BN238" i="1"/>
  <c r="Z240" i="1"/>
  <c r="BN240" i="1"/>
  <c r="Z244" i="1"/>
  <c r="BN244" i="1"/>
  <c r="BP244" i="1"/>
  <c r="Z246" i="1"/>
  <c r="BN246" i="1"/>
  <c r="Z248" i="1"/>
  <c r="BN248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K673" i="1"/>
  <c r="Y261" i="1"/>
  <c r="Y298" i="1"/>
  <c r="P673" i="1"/>
  <c r="Y305" i="1"/>
  <c r="Q673" i="1"/>
  <c r="Y314" i="1"/>
  <c r="T673" i="1"/>
  <c r="Y347" i="1"/>
  <c r="BP395" i="1"/>
  <c r="BN395" i="1"/>
  <c r="Z395" i="1"/>
  <c r="Y404" i="1"/>
  <c r="BP412" i="1"/>
  <c r="BN412" i="1"/>
  <c r="Z412" i="1"/>
  <c r="BP422" i="1"/>
  <c r="BN422" i="1"/>
  <c r="Z422" i="1"/>
  <c r="BP426" i="1"/>
  <c r="BN426" i="1"/>
  <c r="Z426" i="1"/>
  <c r="BP434" i="1"/>
  <c r="BN434" i="1"/>
  <c r="Z434" i="1"/>
  <c r="Y436" i="1"/>
  <c r="Y443" i="1"/>
  <c r="BP438" i="1"/>
  <c r="BN438" i="1"/>
  <c r="Z438" i="1"/>
  <c r="Y442" i="1"/>
  <c r="BP446" i="1"/>
  <c r="BN446" i="1"/>
  <c r="Z446" i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Y513" i="1"/>
  <c r="Y518" i="1"/>
  <c r="BP515" i="1"/>
  <c r="BN515" i="1"/>
  <c r="Z515" i="1"/>
  <c r="Y531" i="1"/>
  <c r="BP528" i="1"/>
  <c r="BN528" i="1"/>
  <c r="Z528" i="1"/>
  <c r="BP401" i="1"/>
  <c r="BN401" i="1"/>
  <c r="Z401" i="1"/>
  <c r="Z403" i="1" s="1"/>
  <c r="BP420" i="1"/>
  <c r="BN420" i="1"/>
  <c r="Z420" i="1"/>
  <c r="BP424" i="1"/>
  <c r="BN424" i="1"/>
  <c r="Z424" i="1"/>
  <c r="BP428" i="1"/>
  <c r="BN428" i="1"/>
  <c r="Z428" i="1"/>
  <c r="BP439" i="1"/>
  <c r="BN439" i="1"/>
  <c r="Z439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BP526" i="1"/>
  <c r="BN526" i="1"/>
  <c r="Z526" i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46" i="1" l="1"/>
  <c r="Z530" i="1"/>
  <c r="Z512" i="1"/>
  <c r="Z414" i="1"/>
  <c r="Z397" i="1"/>
  <c r="Z314" i="1"/>
  <c r="Z113" i="1"/>
  <c r="Z384" i="1"/>
  <c r="Z351" i="1"/>
  <c r="Z643" i="1"/>
  <c r="Z435" i="1"/>
  <c r="Z625" i="1"/>
  <c r="Z227" i="1"/>
  <c r="Z131" i="1"/>
  <c r="Z91" i="1"/>
  <c r="Z261" i="1"/>
  <c r="Z608" i="1"/>
  <c r="Z430" i="1"/>
  <c r="Z517" i="1"/>
  <c r="Z249" i="1"/>
  <c r="Z188" i="1"/>
  <c r="Z148" i="1"/>
  <c r="Z138" i="1"/>
  <c r="Z122" i="1"/>
  <c r="Z106" i="1"/>
  <c r="Z82" i="1"/>
  <c r="Z75" i="1"/>
  <c r="Z57" i="1"/>
  <c r="Z636" i="1"/>
  <c r="Z649" i="1"/>
  <c r="Z615" i="1"/>
  <c r="Z585" i="1"/>
  <c r="Z596" i="1"/>
  <c r="Z475" i="1"/>
  <c r="Z460" i="1"/>
  <c r="Z480" i="1"/>
  <c r="Z274" i="1"/>
  <c r="Z241" i="1"/>
  <c r="Z205" i="1"/>
  <c r="Z182" i="1"/>
  <c r="Z100" i="1"/>
  <c r="Z38" i="1"/>
  <c r="Y665" i="1"/>
  <c r="Z375" i="1"/>
  <c r="Y663" i="1"/>
  <c r="Z567" i="1"/>
  <c r="Z573" i="1"/>
  <c r="Z507" i="1"/>
  <c r="Z448" i="1"/>
  <c r="Z442" i="1"/>
  <c r="Z292" i="1"/>
  <c r="Y667" i="1"/>
  <c r="Y664" i="1"/>
  <c r="Y666" i="1" s="1"/>
  <c r="Z390" i="1"/>
  <c r="Z368" i="1"/>
  <c r="Z668" i="1" l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<sst xmlns="http://schemas.openxmlformats.org/spreadsheetml/2006/main" count="3126" uniqueCount="1078">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</sst>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6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9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91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1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5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77" t="s">
        <v>0</v>
      </c>
      <c r="E1" s="820"/>
      <c r="F1" s="820"/>
      <c r="G1" s="12" t="s">
        <v>1</v>
      </c>
      <c r="H1" s="877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47" t="s">
        <v>8</v>
      </c>
      <c r="B5" s="948"/>
      <c r="C5" s="949"/>
      <c r="D5" s="897"/>
      <c r="E5" s="898"/>
      <c r="F5" s="1157" t="s">
        <v>9</v>
      </c>
      <c r="G5" s="949"/>
      <c r="H5" s="897" t="s">
        <v>1077</v>
      </c>
      <c r="I5" s="1195"/>
      <c r="J5" s="1195"/>
      <c r="K5" s="1195"/>
      <c r="L5" s="1195"/>
      <c r="M5" s="898"/>
      <c r="N5" s="58"/>
      <c r="P5" s="24" t="s">
        <v>10</v>
      </c>
      <c r="Q5" s="1189">
        <v>45631</v>
      </c>
      <c r="R5" s="946"/>
      <c r="T5" s="1019" t="s">
        <v>11</v>
      </c>
      <c r="U5" s="969"/>
      <c r="V5" s="995" t="s">
        <v>12</v>
      </c>
      <c r="W5" s="946"/>
      <c r="AB5" s="51"/>
      <c r="AC5" s="51"/>
      <c r="AD5" s="51"/>
      <c r="AE5" s="51"/>
    </row>
    <row r="6" spans="1:32" s="774" customFormat="1" ht="24" customHeight="1" x14ac:dyDescent="0.2">
      <c r="A6" s="947" t="s">
        <v>13</v>
      </c>
      <c r="B6" s="948"/>
      <c r="C6" s="949"/>
      <c r="D6" s="1196" t="s">
        <v>14</v>
      </c>
      <c r="E6" s="1197"/>
      <c r="F6" s="1197"/>
      <c r="G6" s="1197"/>
      <c r="H6" s="1197"/>
      <c r="I6" s="1197"/>
      <c r="J6" s="1197"/>
      <c r="K6" s="1197"/>
      <c r="L6" s="1197"/>
      <c r="M6" s="946"/>
      <c r="N6" s="59"/>
      <c r="P6" s="24" t="s">
        <v>15</v>
      </c>
      <c r="Q6" s="1205" t="str">
        <f>IF(Q5=0," ",CHOOSE(WEEKDAY(Q5,2),"Понедельник","Вторник","Среда","Четверг","Пятница","Суббота","Воскресенье"))</f>
        <v>Четверг</v>
      </c>
      <c r="R6" s="782"/>
      <c r="T6" s="1005" t="s">
        <v>16</v>
      </c>
      <c r="U6" s="969"/>
      <c r="V6" s="1198" t="s">
        <v>17</v>
      </c>
      <c r="W6" s="794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86"/>
      <c r="U7" s="969"/>
      <c r="V7" s="1199"/>
      <c r="W7" s="1200"/>
      <c r="AB7" s="51"/>
      <c r="AC7" s="51"/>
      <c r="AD7" s="51"/>
      <c r="AE7" s="51"/>
    </row>
    <row r="8" spans="1:32" s="774" customFormat="1" ht="25.5" customHeight="1" x14ac:dyDescent="0.2">
      <c r="A8" s="1218" t="s">
        <v>18</v>
      </c>
      <c r="B8" s="788"/>
      <c r="C8" s="789"/>
      <c r="D8" s="855" t="s">
        <v>19</v>
      </c>
      <c r="E8" s="856"/>
      <c r="F8" s="856"/>
      <c r="G8" s="856"/>
      <c r="H8" s="856"/>
      <c r="I8" s="856"/>
      <c r="J8" s="856"/>
      <c r="K8" s="856"/>
      <c r="L8" s="856"/>
      <c r="M8" s="857"/>
      <c r="N8" s="61"/>
      <c r="P8" s="24" t="s">
        <v>20</v>
      </c>
      <c r="Q8" s="934">
        <v>0.5</v>
      </c>
      <c r="R8" s="836"/>
      <c r="T8" s="786"/>
      <c r="U8" s="969"/>
      <c r="V8" s="1199"/>
      <c r="W8" s="1200"/>
      <c r="AB8" s="51"/>
      <c r="AC8" s="51"/>
      <c r="AD8" s="51"/>
      <c r="AE8" s="51"/>
    </row>
    <row r="9" spans="1:32" s="774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1"/>
      <c r="E9" s="784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5"/>
      <c r="P9" s="26" t="s">
        <v>21</v>
      </c>
      <c r="Q9" s="916"/>
      <c r="R9" s="917"/>
      <c r="T9" s="786"/>
      <c r="U9" s="969"/>
      <c r="V9" s="1201"/>
      <c r="W9" s="1202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1"/>
      <c r="E10" s="784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75" t="str">
        <f>IFERROR(VLOOKUP($D$10,Proxy,2,FALSE),"")</f>
        <v/>
      </c>
      <c r="I10" s="786"/>
      <c r="J10" s="786"/>
      <c r="K10" s="786"/>
      <c r="L10" s="786"/>
      <c r="M10" s="786"/>
      <c r="N10" s="773"/>
      <c r="P10" s="26" t="s">
        <v>22</v>
      </c>
      <c r="Q10" s="1006"/>
      <c r="R10" s="1007"/>
      <c r="U10" s="24" t="s">
        <v>23</v>
      </c>
      <c r="V10" s="793" t="s">
        <v>24</v>
      </c>
      <c r="W10" s="794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5"/>
      <c r="R11" s="946"/>
      <c r="U11" s="24" t="s">
        <v>27</v>
      </c>
      <c r="V11" s="1081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5" t="s">
        <v>29</v>
      </c>
      <c r="B12" s="948"/>
      <c r="C12" s="948"/>
      <c r="D12" s="948"/>
      <c r="E12" s="948"/>
      <c r="F12" s="948"/>
      <c r="G12" s="948"/>
      <c r="H12" s="948"/>
      <c r="I12" s="948"/>
      <c r="J12" s="948"/>
      <c r="K12" s="948"/>
      <c r="L12" s="948"/>
      <c r="M12" s="949"/>
      <c r="N12" s="62"/>
      <c r="P12" s="24" t="s">
        <v>30</v>
      </c>
      <c r="Q12" s="934"/>
      <c r="R12" s="836"/>
      <c r="S12" s="23"/>
      <c r="U12" s="24"/>
      <c r="V12" s="820"/>
      <c r="W12" s="786"/>
      <c r="AB12" s="51"/>
      <c r="AC12" s="51"/>
      <c r="AD12" s="51"/>
      <c r="AE12" s="51"/>
    </row>
    <row r="13" spans="1:32" s="774" customFormat="1" ht="23.25" customHeight="1" x14ac:dyDescent="0.2">
      <c r="A13" s="985" t="s">
        <v>31</v>
      </c>
      <c r="B13" s="948"/>
      <c r="C13" s="948"/>
      <c r="D13" s="948"/>
      <c r="E13" s="948"/>
      <c r="F13" s="948"/>
      <c r="G13" s="948"/>
      <c r="H13" s="948"/>
      <c r="I13" s="948"/>
      <c r="J13" s="948"/>
      <c r="K13" s="948"/>
      <c r="L13" s="948"/>
      <c r="M13" s="949"/>
      <c r="N13" s="62"/>
      <c r="O13" s="26"/>
      <c r="P13" s="26" t="s">
        <v>32</v>
      </c>
      <c r="Q13" s="1081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5" t="s">
        <v>33</v>
      </c>
      <c r="B14" s="948"/>
      <c r="C14" s="948"/>
      <c r="D14" s="948"/>
      <c r="E14" s="948"/>
      <c r="F14" s="948"/>
      <c r="G14" s="948"/>
      <c r="H14" s="948"/>
      <c r="I14" s="948"/>
      <c r="J14" s="948"/>
      <c r="K14" s="948"/>
      <c r="L14" s="948"/>
      <c r="M14" s="94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24" t="s">
        <v>34</v>
      </c>
      <c r="B15" s="948"/>
      <c r="C15" s="948"/>
      <c r="D15" s="948"/>
      <c r="E15" s="948"/>
      <c r="F15" s="948"/>
      <c r="G15" s="948"/>
      <c r="H15" s="948"/>
      <c r="I15" s="948"/>
      <c r="J15" s="948"/>
      <c r="K15" s="948"/>
      <c r="L15" s="948"/>
      <c r="M15" s="949"/>
      <c r="N15" s="63"/>
      <c r="P15" s="102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23"/>
      <c r="Q16" s="1023"/>
      <c r="R16" s="1023"/>
      <c r="S16" s="1023"/>
      <c r="T16" s="102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8" t="s">
        <v>36</v>
      </c>
      <c r="B17" s="798" t="s">
        <v>37</v>
      </c>
      <c r="C17" s="960" t="s">
        <v>38</v>
      </c>
      <c r="D17" s="798" t="s">
        <v>39</v>
      </c>
      <c r="E17" s="924"/>
      <c r="F17" s="798" t="s">
        <v>40</v>
      </c>
      <c r="G17" s="798" t="s">
        <v>41</v>
      </c>
      <c r="H17" s="798" t="s">
        <v>42</v>
      </c>
      <c r="I17" s="798" t="s">
        <v>43</v>
      </c>
      <c r="J17" s="798" t="s">
        <v>44</v>
      </c>
      <c r="K17" s="798" t="s">
        <v>45</v>
      </c>
      <c r="L17" s="798" t="s">
        <v>46</v>
      </c>
      <c r="M17" s="798" t="s">
        <v>47</v>
      </c>
      <c r="N17" s="798" t="s">
        <v>48</v>
      </c>
      <c r="O17" s="798" t="s">
        <v>49</v>
      </c>
      <c r="P17" s="798" t="s">
        <v>50</v>
      </c>
      <c r="Q17" s="923"/>
      <c r="R17" s="923"/>
      <c r="S17" s="923"/>
      <c r="T17" s="924"/>
      <c r="U17" s="1175" t="s">
        <v>51</v>
      </c>
      <c r="V17" s="949"/>
      <c r="W17" s="798" t="s">
        <v>52</v>
      </c>
      <c r="X17" s="798" t="s">
        <v>53</v>
      </c>
      <c r="Y17" s="1215" t="s">
        <v>54</v>
      </c>
      <c r="Z17" s="1082" t="s">
        <v>55</v>
      </c>
      <c r="AA17" s="1076" t="s">
        <v>56</v>
      </c>
      <c r="AB17" s="1076" t="s">
        <v>57</v>
      </c>
      <c r="AC17" s="1076" t="s">
        <v>58</v>
      </c>
      <c r="AD17" s="1076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799"/>
      <c r="B18" s="799"/>
      <c r="C18" s="799"/>
      <c r="D18" s="925"/>
      <c r="E18" s="927"/>
      <c r="F18" s="799"/>
      <c r="G18" s="799"/>
      <c r="H18" s="799"/>
      <c r="I18" s="799"/>
      <c r="J18" s="799"/>
      <c r="K18" s="799"/>
      <c r="L18" s="799"/>
      <c r="M18" s="799"/>
      <c r="N18" s="799"/>
      <c r="O18" s="799"/>
      <c r="P18" s="925"/>
      <c r="Q18" s="926"/>
      <c r="R18" s="926"/>
      <c r="S18" s="926"/>
      <c r="T18" s="927"/>
      <c r="U18" s="67" t="s">
        <v>61</v>
      </c>
      <c r="V18" s="67" t="s">
        <v>62</v>
      </c>
      <c r="W18" s="799"/>
      <c r="X18" s="799"/>
      <c r="Y18" s="1216"/>
      <c r="Z18" s="1083"/>
      <c r="AA18" s="1077"/>
      <c r="AB18" s="1077"/>
      <c r="AC18" s="1077"/>
      <c r="AD18" s="1154"/>
      <c r="AE18" s="1155"/>
      <c r="AF18" s="1156"/>
      <c r="AG18" s="66"/>
      <c r="BD18" s="65"/>
    </row>
    <row r="19" spans="1:68" ht="27.75" hidden="1" customHeight="1" x14ac:dyDescent="0.2">
      <c r="A19" s="978" t="s">
        <v>63</v>
      </c>
      <c r="B19" s="979"/>
      <c r="C19" s="979"/>
      <c r="D19" s="979"/>
      <c r="E19" s="979"/>
      <c r="F19" s="979"/>
      <c r="G19" s="979"/>
      <c r="H19" s="979"/>
      <c r="I19" s="979"/>
      <c r="J19" s="979"/>
      <c r="K19" s="979"/>
      <c r="L19" s="979"/>
      <c r="M19" s="979"/>
      <c r="N19" s="979"/>
      <c r="O19" s="979"/>
      <c r="P19" s="979"/>
      <c r="Q19" s="979"/>
      <c r="R19" s="979"/>
      <c r="S19" s="979"/>
      <c r="T19" s="979"/>
      <c r="U19" s="979"/>
      <c r="V19" s="979"/>
      <c r="W19" s="979"/>
      <c r="X19" s="979"/>
      <c r="Y19" s="979"/>
      <c r="Z19" s="979"/>
      <c r="AA19" s="48"/>
      <c r="AB19" s="48"/>
      <c r="AC19" s="48"/>
    </row>
    <row r="20" spans="1:68" ht="16.5" hidden="1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72"/>
      <c r="AB20" s="772"/>
      <c r="AC20" s="772"/>
    </row>
    <row r="21" spans="1:68" ht="14.25" hidden="1" customHeight="1" x14ac:dyDescent="0.25">
      <c r="A21" s="800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70"/>
      <c r="AB21" s="770"/>
      <c r="AC21" s="770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1"/>
      <c r="R22" s="791"/>
      <c r="S22" s="791"/>
      <c r="T22" s="792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0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11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11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00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70"/>
      <c r="AB25" s="770"/>
      <c r="AC25" s="770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1"/>
      <c r="R26" s="791"/>
      <c r="S26" s="791"/>
      <c r="T26" s="792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1"/>
      <c r="R27" s="791"/>
      <c r="S27" s="791"/>
      <c r="T27" s="792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1"/>
      <c r="R28" s="791"/>
      <c r="S28" s="791"/>
      <c r="T28" s="792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2" t="s">
        <v>86</v>
      </c>
      <c r="Q29" s="791"/>
      <c r="R29" s="791"/>
      <c r="S29" s="791"/>
      <c r="T29" s="792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1"/>
      <c r="R30" s="791"/>
      <c r="S30" s="791"/>
      <c r="T30" s="792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93</v>
      </c>
      <c r="Q31" s="791"/>
      <c r="R31" s="791"/>
      <c r="S31" s="791"/>
      <c r="T31" s="792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1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1"/>
      <c r="R32" s="791"/>
      <c r="S32" s="791"/>
      <c r="T32" s="792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9" t="s">
        <v>100</v>
      </c>
      <c r="Q33" s="791"/>
      <c r="R33" s="791"/>
      <c r="S33" s="791"/>
      <c r="T33" s="792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91"/>
      <c r="R34" s="791"/>
      <c r="S34" s="791"/>
      <c r="T34" s="792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91"/>
      <c r="R35" s="791"/>
      <c r="S35" s="791"/>
      <c r="T35" s="792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91"/>
      <c r="R36" s="791"/>
      <c r="S36" s="791"/>
      <c r="T36" s="792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1"/>
      <c r="R37" s="791"/>
      <c r="S37" s="791"/>
      <c r="T37" s="792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0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11"/>
      <c r="P38" s="787" t="s">
        <v>71</v>
      </c>
      <c r="Q38" s="788"/>
      <c r="R38" s="788"/>
      <c r="S38" s="788"/>
      <c r="T38" s="788"/>
      <c r="U38" s="788"/>
      <c r="V38" s="78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86"/>
      <c r="B39" s="786"/>
      <c r="C39" s="786"/>
      <c r="D39" s="786"/>
      <c r="E39" s="786"/>
      <c r="F39" s="786"/>
      <c r="G39" s="786"/>
      <c r="H39" s="786"/>
      <c r="I39" s="786"/>
      <c r="J39" s="786"/>
      <c r="K39" s="786"/>
      <c r="L39" s="786"/>
      <c r="M39" s="786"/>
      <c r="N39" s="786"/>
      <c r="O39" s="811"/>
      <c r="P39" s="787" t="s">
        <v>71</v>
      </c>
      <c r="Q39" s="788"/>
      <c r="R39" s="788"/>
      <c r="S39" s="788"/>
      <c r="T39" s="788"/>
      <c r="U39" s="788"/>
      <c r="V39" s="78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800" t="s">
        <v>113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70"/>
      <c r="AB40" s="770"/>
      <c r="AC40" s="770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1"/>
      <c r="R41" s="791"/>
      <c r="S41" s="791"/>
      <c r="T41" s="792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0"/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811"/>
      <c r="P42" s="787" t="s">
        <v>71</v>
      </c>
      <c r="Q42" s="788"/>
      <c r="R42" s="788"/>
      <c r="S42" s="788"/>
      <c r="T42" s="788"/>
      <c r="U42" s="788"/>
      <c r="V42" s="78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86"/>
      <c r="B43" s="786"/>
      <c r="C43" s="786"/>
      <c r="D43" s="786"/>
      <c r="E43" s="786"/>
      <c r="F43" s="786"/>
      <c r="G43" s="786"/>
      <c r="H43" s="786"/>
      <c r="I43" s="786"/>
      <c r="J43" s="786"/>
      <c r="K43" s="786"/>
      <c r="L43" s="786"/>
      <c r="M43" s="786"/>
      <c r="N43" s="786"/>
      <c r="O43" s="811"/>
      <c r="P43" s="787" t="s">
        <v>71</v>
      </c>
      <c r="Q43" s="788"/>
      <c r="R43" s="788"/>
      <c r="S43" s="788"/>
      <c r="T43" s="788"/>
      <c r="U43" s="788"/>
      <c r="V43" s="78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800" t="s">
        <v>119</v>
      </c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6"/>
      <c r="P44" s="786"/>
      <c r="Q44" s="786"/>
      <c r="R44" s="786"/>
      <c r="S44" s="786"/>
      <c r="T44" s="786"/>
      <c r="U44" s="786"/>
      <c r="V44" s="786"/>
      <c r="W44" s="786"/>
      <c r="X44" s="786"/>
      <c r="Y44" s="786"/>
      <c r="Z44" s="786"/>
      <c r="AA44" s="770"/>
      <c r="AB44" s="770"/>
      <c r="AC44" s="770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1"/>
      <c r="R45" s="791"/>
      <c r="S45" s="791"/>
      <c r="T45" s="792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0"/>
      <c r="B46" s="786"/>
      <c r="C46" s="786"/>
      <c r="D46" s="786"/>
      <c r="E46" s="786"/>
      <c r="F46" s="786"/>
      <c r="G46" s="786"/>
      <c r="H46" s="786"/>
      <c r="I46" s="786"/>
      <c r="J46" s="786"/>
      <c r="K46" s="786"/>
      <c r="L46" s="786"/>
      <c r="M46" s="786"/>
      <c r="N46" s="786"/>
      <c r="O46" s="811"/>
      <c r="P46" s="787" t="s">
        <v>71</v>
      </c>
      <c r="Q46" s="788"/>
      <c r="R46" s="788"/>
      <c r="S46" s="788"/>
      <c r="T46" s="788"/>
      <c r="U46" s="788"/>
      <c r="V46" s="78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86"/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811"/>
      <c r="P47" s="787" t="s">
        <v>71</v>
      </c>
      <c r="Q47" s="788"/>
      <c r="R47" s="788"/>
      <c r="S47" s="788"/>
      <c r="T47" s="788"/>
      <c r="U47" s="788"/>
      <c r="V47" s="78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78" t="s">
        <v>122</v>
      </c>
      <c r="B48" s="979"/>
      <c r="C48" s="979"/>
      <c r="D48" s="979"/>
      <c r="E48" s="979"/>
      <c r="F48" s="979"/>
      <c r="G48" s="979"/>
      <c r="H48" s="979"/>
      <c r="I48" s="979"/>
      <c r="J48" s="979"/>
      <c r="K48" s="979"/>
      <c r="L48" s="979"/>
      <c r="M48" s="979"/>
      <c r="N48" s="979"/>
      <c r="O48" s="979"/>
      <c r="P48" s="979"/>
      <c r="Q48" s="979"/>
      <c r="R48" s="979"/>
      <c r="S48" s="979"/>
      <c r="T48" s="979"/>
      <c r="U48" s="979"/>
      <c r="V48" s="979"/>
      <c r="W48" s="979"/>
      <c r="X48" s="979"/>
      <c r="Y48" s="979"/>
      <c r="Z48" s="979"/>
      <c r="AA48" s="48"/>
      <c r="AB48" s="48"/>
      <c r="AC48" s="48"/>
    </row>
    <row r="49" spans="1:68" ht="16.5" hidden="1" customHeight="1" x14ac:dyDescent="0.25">
      <c r="A49" s="785" t="s">
        <v>123</v>
      </c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786"/>
      <c r="P49" s="786"/>
      <c r="Q49" s="786"/>
      <c r="R49" s="786"/>
      <c r="S49" s="786"/>
      <c r="T49" s="786"/>
      <c r="U49" s="786"/>
      <c r="V49" s="786"/>
      <c r="W49" s="786"/>
      <c r="X49" s="786"/>
      <c r="Y49" s="786"/>
      <c r="Z49" s="786"/>
      <c r="AA49" s="772"/>
      <c r="AB49" s="772"/>
      <c r="AC49" s="772"/>
    </row>
    <row r="50" spans="1:68" ht="14.25" hidden="1" customHeight="1" x14ac:dyDescent="0.25">
      <c r="A50" s="800" t="s">
        <v>124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70"/>
      <c r="AB50" s="770"/>
      <c r="AC50" s="770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4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1"/>
      <c r="R51" s="791"/>
      <c r="S51" s="791"/>
      <c r="T51" s="792"/>
      <c r="U51" s="34"/>
      <c r="V51" s="34"/>
      <c r="W51" s="35" t="s">
        <v>69</v>
      </c>
      <c r="X51" s="777">
        <v>40</v>
      </c>
      <c r="Y51" s="778">
        <f t="shared" ref="Y51:Y56" si="6">IFERROR(IF(X51="",0,CEILING((X51/$H51),1)*$H51),"")</f>
        <v>43.2</v>
      </c>
      <c r="Z51" s="36">
        <f>IFERROR(IF(Y51=0,"",ROUNDUP(Y51/H51,0)*0.02175),"")</f>
        <v>8.6999999999999994E-2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41.777777777777771</v>
      </c>
      <c r="BN51" s="64">
        <f t="shared" ref="BN51:BN56" si="8">IFERROR(Y51*I51/H51,"0")</f>
        <v>45.12</v>
      </c>
      <c r="BO51" s="64">
        <f t="shared" ref="BO51:BO56" si="9">IFERROR(1/J51*(X51/H51),"0")</f>
        <v>6.613756613756612E-2</v>
      </c>
      <c r="BP51" s="64">
        <f t="shared" ref="BP51:BP56" si="10">IFERROR(1/J51*(Y51/H51),"0")</f>
        <v>7.1428571428571425E-2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1"/>
      <c r="R52" s="791"/>
      <c r="S52" s="791"/>
      <c r="T52" s="792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2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1"/>
      <c r="R53" s="791"/>
      <c r="S53" s="791"/>
      <c r="T53" s="792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1"/>
      <c r="R54" s="791"/>
      <c r="S54" s="791"/>
      <c r="T54" s="792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95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1"/>
      <c r="R55" s="791"/>
      <c r="S55" s="791"/>
      <c r="T55" s="792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79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1"/>
      <c r="R56" s="791"/>
      <c r="S56" s="791"/>
      <c r="T56" s="792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10"/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811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79">
        <f>IFERROR(X51/H51,"0")+IFERROR(X52/H52,"0")+IFERROR(X53/H53,"0")+IFERROR(X54/H54,"0")+IFERROR(X55/H55,"0")+IFERROR(X56/H56,"0")</f>
        <v>3.7037037037037033</v>
      </c>
      <c r="Y57" s="779">
        <f>IFERROR(Y51/H51,"0")+IFERROR(Y52/H52,"0")+IFERROR(Y53/H53,"0")+IFERROR(Y54/H54,"0")+IFERROR(Y55/H55,"0")+IFERROR(Y56/H56,"0")</f>
        <v>4</v>
      </c>
      <c r="Z57" s="779">
        <f>IFERROR(IF(Z51="",0,Z51),"0")+IFERROR(IF(Z52="",0,Z52),"0")+IFERROR(IF(Z53="",0,Z53),"0")+IFERROR(IF(Z54="",0,Z54),"0")+IFERROR(IF(Z55="",0,Z55),"0")+IFERROR(IF(Z56="",0,Z56),"0")</f>
        <v>8.6999999999999994E-2</v>
      </c>
      <c r="AA57" s="780"/>
      <c r="AB57" s="780"/>
      <c r="AC57" s="780"/>
    </row>
    <row r="58" spans="1:68" x14ac:dyDescent="0.2">
      <c r="A58" s="786"/>
      <c r="B58" s="786"/>
      <c r="C58" s="786"/>
      <c r="D58" s="786"/>
      <c r="E58" s="786"/>
      <c r="F58" s="786"/>
      <c r="G58" s="786"/>
      <c r="H58" s="786"/>
      <c r="I58" s="786"/>
      <c r="J58" s="786"/>
      <c r="K58" s="786"/>
      <c r="L58" s="786"/>
      <c r="M58" s="786"/>
      <c r="N58" s="786"/>
      <c r="O58" s="811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79">
        <f>IFERROR(SUM(X51:X56),"0")</f>
        <v>40</v>
      </c>
      <c r="Y58" s="779">
        <f>IFERROR(SUM(Y51:Y56),"0")</f>
        <v>43.2</v>
      </c>
      <c r="Z58" s="37"/>
      <c r="AA58" s="780"/>
      <c r="AB58" s="780"/>
      <c r="AC58" s="780"/>
    </row>
    <row r="59" spans="1:68" ht="14.25" hidden="1" customHeight="1" x14ac:dyDescent="0.25">
      <c r="A59" s="800" t="s">
        <v>73</v>
      </c>
      <c r="B59" s="786"/>
      <c r="C59" s="786"/>
      <c r="D59" s="786"/>
      <c r="E59" s="786"/>
      <c r="F59" s="786"/>
      <c r="G59" s="786"/>
      <c r="H59" s="786"/>
      <c r="I59" s="786"/>
      <c r="J59" s="786"/>
      <c r="K59" s="786"/>
      <c r="L59" s="786"/>
      <c r="M59" s="786"/>
      <c r="N59" s="786"/>
      <c r="O59" s="786"/>
      <c r="P59" s="786"/>
      <c r="Q59" s="786"/>
      <c r="R59" s="786"/>
      <c r="S59" s="786"/>
      <c r="T59" s="786"/>
      <c r="U59" s="786"/>
      <c r="V59" s="786"/>
      <c r="W59" s="786"/>
      <c r="X59" s="786"/>
      <c r="Y59" s="786"/>
      <c r="Z59" s="786"/>
      <c r="AA59" s="770"/>
      <c r="AB59" s="770"/>
      <c r="AC59" s="770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1"/>
      <c r="R60" s="791"/>
      <c r="S60" s="791"/>
      <c r="T60" s="792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1"/>
      <c r="R61" s="791"/>
      <c r="S61" s="791"/>
      <c r="T61" s="792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0"/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811"/>
      <c r="P62" s="787" t="s">
        <v>71</v>
      </c>
      <c r="Q62" s="788"/>
      <c r="R62" s="788"/>
      <c r="S62" s="788"/>
      <c r="T62" s="788"/>
      <c r="U62" s="788"/>
      <c r="V62" s="78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86"/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811"/>
      <c r="P63" s="787" t="s">
        <v>71</v>
      </c>
      <c r="Q63" s="788"/>
      <c r="R63" s="788"/>
      <c r="S63" s="788"/>
      <c r="T63" s="788"/>
      <c r="U63" s="788"/>
      <c r="V63" s="78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85" t="s">
        <v>149</v>
      </c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786"/>
      <c r="P64" s="786"/>
      <c r="Q64" s="786"/>
      <c r="R64" s="786"/>
      <c r="S64" s="786"/>
      <c r="T64" s="786"/>
      <c r="U64" s="786"/>
      <c r="V64" s="786"/>
      <c r="W64" s="786"/>
      <c r="X64" s="786"/>
      <c r="Y64" s="786"/>
      <c r="Z64" s="786"/>
      <c r="AA64" s="772"/>
      <c r="AB64" s="772"/>
      <c r="AC64" s="772"/>
    </row>
    <row r="65" spans="1:68" ht="14.25" hidden="1" customHeight="1" x14ac:dyDescent="0.25">
      <c r="A65" s="800" t="s">
        <v>124</v>
      </c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786"/>
      <c r="P65" s="786"/>
      <c r="Q65" s="786"/>
      <c r="R65" s="786"/>
      <c r="S65" s="786"/>
      <c r="T65" s="786"/>
      <c r="U65" s="786"/>
      <c r="V65" s="786"/>
      <c r="W65" s="786"/>
      <c r="X65" s="786"/>
      <c r="Y65" s="786"/>
      <c r="Z65" s="786"/>
      <c r="AA65" s="770"/>
      <c r="AB65" s="770"/>
      <c r="AC65" s="770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91"/>
      <c r="R66" s="791"/>
      <c r="S66" s="791"/>
      <c r="T66" s="792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5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1"/>
      <c r="R67" s="791"/>
      <c r="S67" s="791"/>
      <c r="T67" s="792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104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1"/>
      <c r="R68" s="791"/>
      <c r="S68" s="791"/>
      <c r="T68" s="792"/>
      <c r="U68" s="34"/>
      <c r="V68" s="34"/>
      <c r="W68" s="35" t="s">
        <v>69</v>
      </c>
      <c r="X68" s="777">
        <v>70</v>
      </c>
      <c r="Y68" s="778">
        <f t="shared" si="11"/>
        <v>75.600000000000009</v>
      </c>
      <c r="Z68" s="36">
        <f>IFERROR(IF(Y68=0,"",ROUNDUP(Y68/H68,0)*0.02175),"")</f>
        <v>0.15225</v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73.1111111111111</v>
      </c>
      <c r="BN68" s="64">
        <f t="shared" si="13"/>
        <v>78.959999999999994</v>
      </c>
      <c r="BO68" s="64">
        <f t="shared" si="14"/>
        <v>0.11574074074074073</v>
      </c>
      <c r="BP68" s="64">
        <f t="shared" si="15"/>
        <v>0.125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1"/>
      <c r="R69" s="791"/>
      <c r="S69" s="791"/>
      <c r="T69" s="792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1"/>
      <c r="R70" s="791"/>
      <c r="S70" s="791"/>
      <c r="T70" s="792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1"/>
      <c r="R71" s="791"/>
      <c r="S71" s="791"/>
      <c r="T71" s="792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1"/>
      <c r="R72" s="791"/>
      <c r="S72" s="791"/>
      <c r="T72" s="792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80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1"/>
      <c r="R73" s="791"/>
      <c r="S73" s="791"/>
      <c r="T73" s="792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158</v>
      </c>
      <c r="M74" s="33" t="s">
        <v>68</v>
      </c>
      <c r="N74" s="33"/>
      <c r="O74" s="32">
        <v>50</v>
      </c>
      <c r="P74" s="98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1"/>
      <c r="R74" s="791"/>
      <c r="S74" s="791"/>
      <c r="T74" s="792"/>
      <c r="U74" s="34"/>
      <c r="V74" s="34"/>
      <c r="W74" s="35" t="s">
        <v>69</v>
      </c>
      <c r="X74" s="777">
        <v>13.5</v>
      </c>
      <c r="Y74" s="778">
        <f t="shared" si="11"/>
        <v>13.5</v>
      </c>
      <c r="Z74" s="36">
        <f>IFERROR(IF(Y74=0,"",ROUNDUP(Y74/H74,0)*0.00902),"")</f>
        <v>2.7060000000000001E-2</v>
      </c>
      <c r="AA74" s="56"/>
      <c r="AB74" s="57"/>
      <c r="AC74" s="131" t="s">
        <v>179</v>
      </c>
      <c r="AG74" s="64"/>
      <c r="AJ74" s="68" t="s">
        <v>160</v>
      </c>
      <c r="AK74" s="68">
        <v>594</v>
      </c>
      <c r="BB74" s="132" t="s">
        <v>1</v>
      </c>
      <c r="BM74" s="64">
        <f t="shared" si="12"/>
        <v>14.13</v>
      </c>
      <c r="BN74" s="64">
        <f t="shared" si="13"/>
        <v>14.13</v>
      </c>
      <c r="BO74" s="64">
        <f t="shared" si="14"/>
        <v>2.2727272727272728E-2</v>
      </c>
      <c r="BP74" s="64">
        <f t="shared" si="15"/>
        <v>2.2727272727272728E-2</v>
      </c>
    </row>
    <row r="75" spans="1:68" x14ac:dyDescent="0.2">
      <c r="A75" s="810"/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811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9.481481481481481</v>
      </c>
      <c r="Y75" s="779">
        <f>IFERROR(Y66/H66,"0")+IFERROR(Y67/H67,"0")+IFERROR(Y68/H68,"0")+IFERROR(Y69/H69,"0")+IFERROR(Y70/H70,"0")+IFERROR(Y71/H71,"0")+IFERROR(Y72/H72,"0")+IFERROR(Y73/H73,"0")+IFERROR(Y74/H74,"0")</f>
        <v>10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0.17931</v>
      </c>
      <c r="AA75" s="780"/>
      <c r="AB75" s="780"/>
      <c r="AC75" s="780"/>
    </row>
    <row r="76" spans="1:68" x14ac:dyDescent="0.2">
      <c r="A76" s="786"/>
      <c r="B76" s="786"/>
      <c r="C76" s="786"/>
      <c r="D76" s="786"/>
      <c r="E76" s="786"/>
      <c r="F76" s="786"/>
      <c r="G76" s="786"/>
      <c r="H76" s="786"/>
      <c r="I76" s="786"/>
      <c r="J76" s="786"/>
      <c r="K76" s="786"/>
      <c r="L76" s="786"/>
      <c r="M76" s="786"/>
      <c r="N76" s="786"/>
      <c r="O76" s="811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79">
        <f>IFERROR(SUM(X66:X74),"0")</f>
        <v>83.5</v>
      </c>
      <c r="Y76" s="779">
        <f>IFERROR(SUM(Y66:Y74),"0")</f>
        <v>89.100000000000009</v>
      </c>
      <c r="Z76" s="37"/>
      <c r="AA76" s="780"/>
      <c r="AB76" s="780"/>
      <c r="AC76" s="780"/>
    </row>
    <row r="77" spans="1:68" ht="14.25" hidden="1" customHeight="1" x14ac:dyDescent="0.25">
      <c r="A77" s="800" t="s">
        <v>180</v>
      </c>
      <c r="B77" s="786"/>
      <c r="C77" s="786"/>
      <c r="D77" s="786"/>
      <c r="E77" s="786"/>
      <c r="F77" s="786"/>
      <c r="G77" s="786"/>
      <c r="H77" s="786"/>
      <c r="I77" s="786"/>
      <c r="J77" s="786"/>
      <c r="K77" s="786"/>
      <c r="L77" s="786"/>
      <c r="M77" s="786"/>
      <c r="N77" s="786"/>
      <c r="O77" s="786"/>
      <c r="P77" s="786"/>
      <c r="Q77" s="786"/>
      <c r="R77" s="786"/>
      <c r="S77" s="786"/>
      <c r="T77" s="786"/>
      <c r="U77" s="786"/>
      <c r="V77" s="786"/>
      <c r="W77" s="786"/>
      <c r="X77" s="786"/>
      <c r="Y77" s="786"/>
      <c r="Z77" s="786"/>
      <c r="AA77" s="770"/>
      <c r="AB77" s="770"/>
      <c r="AC77" s="770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4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1"/>
      <c r="R78" s="791"/>
      <c r="S78" s="791"/>
      <c r="T78" s="792"/>
      <c r="U78" s="34"/>
      <c r="V78" s="34"/>
      <c r="W78" s="35" t="s">
        <v>69</v>
      </c>
      <c r="X78" s="777">
        <v>50</v>
      </c>
      <c r="Y78" s="778">
        <f>IFERROR(IF(X78="",0,CEILING((X78/$H78),1)*$H78),"")</f>
        <v>54</v>
      </c>
      <c r="Z78" s="36">
        <f>IFERROR(IF(Y78=0,"",ROUNDUP(Y78/H78,0)*0.02175),"")</f>
        <v>0.10874999999999999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52.222222222222221</v>
      </c>
      <c r="BN78" s="64">
        <f>IFERROR(Y78*I78/H78,"0")</f>
        <v>56.4</v>
      </c>
      <c r="BO78" s="64">
        <f>IFERROR(1/J78*(X78/H78),"0")</f>
        <v>8.2671957671957674E-2</v>
      </c>
      <c r="BP78" s="64">
        <f>IFERROR(1/J78*(Y78/H78),"0")</f>
        <v>8.9285714285714274E-2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0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1"/>
      <c r="R79" s="791"/>
      <c r="S79" s="791"/>
      <c r="T79" s="792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91"/>
      <c r="R80" s="791"/>
      <c r="S80" s="791"/>
      <c r="T80" s="792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158</v>
      </c>
      <c r="M81" s="33" t="s">
        <v>128</v>
      </c>
      <c r="N81" s="33"/>
      <c r="O81" s="32">
        <v>50</v>
      </c>
      <c r="P81" s="80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1"/>
      <c r="R81" s="791"/>
      <c r="S81" s="791"/>
      <c r="T81" s="792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160</v>
      </c>
      <c r="AK81" s="68">
        <v>491.4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10"/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811"/>
      <c r="P82" s="787" t="s">
        <v>71</v>
      </c>
      <c r="Q82" s="788"/>
      <c r="R82" s="788"/>
      <c r="S82" s="788"/>
      <c r="T82" s="788"/>
      <c r="U82" s="788"/>
      <c r="V82" s="789"/>
      <c r="W82" s="37" t="s">
        <v>72</v>
      </c>
      <c r="X82" s="779">
        <f>IFERROR(X78/H78,"0")+IFERROR(X79/H79,"0")+IFERROR(X80/H80,"0")+IFERROR(X81/H81,"0")</f>
        <v>4.6296296296296298</v>
      </c>
      <c r="Y82" s="779">
        <f>IFERROR(Y78/H78,"0")+IFERROR(Y79/H79,"0")+IFERROR(Y80/H80,"0")+IFERROR(Y81/H81,"0")</f>
        <v>5</v>
      </c>
      <c r="Z82" s="779">
        <f>IFERROR(IF(Z78="",0,Z78),"0")+IFERROR(IF(Z79="",0,Z79),"0")+IFERROR(IF(Z80="",0,Z80),"0")+IFERROR(IF(Z81="",0,Z81),"0")</f>
        <v>0.10874999999999999</v>
      </c>
      <c r="AA82" s="780"/>
      <c r="AB82" s="780"/>
      <c r="AC82" s="780"/>
    </row>
    <row r="83" spans="1:68" x14ac:dyDescent="0.2">
      <c r="A83" s="786"/>
      <c r="B83" s="786"/>
      <c r="C83" s="786"/>
      <c r="D83" s="786"/>
      <c r="E83" s="786"/>
      <c r="F83" s="786"/>
      <c r="G83" s="786"/>
      <c r="H83" s="786"/>
      <c r="I83" s="786"/>
      <c r="J83" s="786"/>
      <c r="K83" s="786"/>
      <c r="L83" s="786"/>
      <c r="M83" s="786"/>
      <c r="N83" s="786"/>
      <c r="O83" s="811"/>
      <c r="P83" s="787" t="s">
        <v>71</v>
      </c>
      <c r="Q83" s="788"/>
      <c r="R83" s="788"/>
      <c r="S83" s="788"/>
      <c r="T83" s="788"/>
      <c r="U83" s="788"/>
      <c r="V83" s="789"/>
      <c r="W83" s="37" t="s">
        <v>69</v>
      </c>
      <c r="X83" s="779">
        <f>IFERROR(SUM(X78:X81),"0")</f>
        <v>50</v>
      </c>
      <c r="Y83" s="779">
        <f>IFERROR(SUM(Y78:Y81),"0")</f>
        <v>54</v>
      </c>
      <c r="Z83" s="37"/>
      <c r="AA83" s="780"/>
      <c r="AB83" s="780"/>
      <c r="AC83" s="780"/>
    </row>
    <row r="84" spans="1:68" ht="14.25" hidden="1" customHeight="1" x14ac:dyDescent="0.25">
      <c r="A84" s="800" t="s">
        <v>64</v>
      </c>
      <c r="B84" s="786"/>
      <c r="C84" s="786"/>
      <c r="D84" s="786"/>
      <c r="E84" s="786"/>
      <c r="F84" s="786"/>
      <c r="G84" s="786"/>
      <c r="H84" s="786"/>
      <c r="I84" s="786"/>
      <c r="J84" s="786"/>
      <c r="K84" s="786"/>
      <c r="L84" s="786"/>
      <c r="M84" s="786"/>
      <c r="N84" s="786"/>
      <c r="O84" s="786"/>
      <c r="P84" s="786"/>
      <c r="Q84" s="786"/>
      <c r="R84" s="786"/>
      <c r="S84" s="786"/>
      <c r="T84" s="786"/>
      <c r="U84" s="786"/>
      <c r="V84" s="786"/>
      <c r="W84" s="786"/>
      <c r="X84" s="786"/>
      <c r="Y84" s="786"/>
      <c r="Z84" s="786"/>
      <c r="AA84" s="770"/>
      <c r="AB84" s="770"/>
      <c r="AC84" s="770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8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1"/>
      <c r="R85" s="791"/>
      <c r="S85" s="791"/>
      <c r="T85" s="792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1"/>
      <c r="R86" s="791"/>
      <c r="S86" s="791"/>
      <c r="T86" s="792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3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1"/>
      <c r="R87" s="791"/>
      <c r="S87" s="791"/>
      <c r="T87" s="792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1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1"/>
      <c r="R88" s="791"/>
      <c r="S88" s="791"/>
      <c r="T88" s="792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1"/>
      <c r="R89" s="791"/>
      <c r="S89" s="791"/>
      <c r="T89" s="792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1"/>
      <c r="R90" s="791"/>
      <c r="S90" s="791"/>
      <c r="T90" s="792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10"/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811"/>
      <c r="P91" s="787" t="s">
        <v>71</v>
      </c>
      <c r="Q91" s="788"/>
      <c r="R91" s="788"/>
      <c r="S91" s="788"/>
      <c r="T91" s="788"/>
      <c r="U91" s="788"/>
      <c r="V91" s="789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86"/>
      <c r="B92" s="786"/>
      <c r="C92" s="786"/>
      <c r="D92" s="786"/>
      <c r="E92" s="786"/>
      <c r="F92" s="786"/>
      <c r="G92" s="786"/>
      <c r="H92" s="786"/>
      <c r="I92" s="786"/>
      <c r="J92" s="786"/>
      <c r="K92" s="786"/>
      <c r="L92" s="786"/>
      <c r="M92" s="786"/>
      <c r="N92" s="786"/>
      <c r="O92" s="811"/>
      <c r="P92" s="787" t="s">
        <v>71</v>
      </c>
      <c r="Q92" s="788"/>
      <c r="R92" s="788"/>
      <c r="S92" s="788"/>
      <c r="T92" s="788"/>
      <c r="U92" s="788"/>
      <c r="V92" s="789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800" t="s">
        <v>73</v>
      </c>
      <c r="B93" s="786"/>
      <c r="C93" s="786"/>
      <c r="D93" s="786"/>
      <c r="E93" s="786"/>
      <c r="F93" s="786"/>
      <c r="G93" s="786"/>
      <c r="H93" s="786"/>
      <c r="I93" s="786"/>
      <c r="J93" s="786"/>
      <c r="K93" s="786"/>
      <c r="L93" s="786"/>
      <c r="M93" s="786"/>
      <c r="N93" s="786"/>
      <c r="O93" s="786"/>
      <c r="P93" s="786"/>
      <c r="Q93" s="786"/>
      <c r="R93" s="786"/>
      <c r="S93" s="786"/>
      <c r="T93" s="786"/>
      <c r="U93" s="786"/>
      <c r="V93" s="786"/>
      <c r="W93" s="786"/>
      <c r="X93" s="786"/>
      <c r="Y93" s="786"/>
      <c r="Z93" s="786"/>
      <c r="AA93" s="770"/>
      <c r="AB93" s="770"/>
      <c r="AC93" s="770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7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91"/>
      <c r="R94" s="791"/>
      <c r="S94" s="791"/>
      <c r="T94" s="792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7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91"/>
      <c r="R95" s="791"/>
      <c r="S95" s="791"/>
      <c r="T95" s="792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4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91"/>
      <c r="R96" s="791"/>
      <c r="S96" s="791"/>
      <c r="T96" s="792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2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91"/>
      <c r="R97" s="791"/>
      <c r="S97" s="791"/>
      <c r="T97" s="792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1"/>
      <c r="R98" s="791"/>
      <c r="S98" s="791"/>
      <c r="T98" s="792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79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1"/>
      <c r="R99" s="791"/>
      <c r="S99" s="791"/>
      <c r="T99" s="792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0"/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811"/>
      <c r="P100" s="787" t="s">
        <v>71</v>
      </c>
      <c r="Q100" s="788"/>
      <c r="R100" s="788"/>
      <c r="S100" s="788"/>
      <c r="T100" s="788"/>
      <c r="U100" s="788"/>
      <c r="V100" s="78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86"/>
      <c r="B101" s="786"/>
      <c r="C101" s="786"/>
      <c r="D101" s="786"/>
      <c r="E101" s="786"/>
      <c r="F101" s="786"/>
      <c r="G101" s="786"/>
      <c r="H101" s="786"/>
      <c r="I101" s="786"/>
      <c r="J101" s="786"/>
      <c r="K101" s="786"/>
      <c r="L101" s="786"/>
      <c r="M101" s="786"/>
      <c r="N101" s="786"/>
      <c r="O101" s="811"/>
      <c r="P101" s="787" t="s">
        <v>71</v>
      </c>
      <c r="Q101" s="788"/>
      <c r="R101" s="788"/>
      <c r="S101" s="788"/>
      <c r="T101" s="788"/>
      <c r="U101" s="788"/>
      <c r="V101" s="78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800" t="s">
        <v>222</v>
      </c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786"/>
      <c r="P102" s="786"/>
      <c r="Q102" s="786"/>
      <c r="R102" s="786"/>
      <c r="S102" s="786"/>
      <c r="T102" s="786"/>
      <c r="U102" s="786"/>
      <c r="V102" s="786"/>
      <c r="W102" s="786"/>
      <c r="X102" s="786"/>
      <c r="Y102" s="786"/>
      <c r="Z102" s="786"/>
      <c r="AA102" s="770"/>
      <c r="AB102" s="770"/>
      <c r="AC102" s="770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1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1"/>
      <c r="R103" s="791"/>
      <c r="S103" s="791"/>
      <c r="T103" s="792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1"/>
      <c r="R104" s="791"/>
      <c r="S104" s="791"/>
      <c r="T104" s="792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2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1"/>
      <c r="R105" s="791"/>
      <c r="S105" s="791"/>
      <c r="T105" s="792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10"/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811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hidden="1" x14ac:dyDescent="0.2">
      <c r="A107" s="786"/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811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hidden="1" customHeight="1" x14ac:dyDescent="0.25">
      <c r="A108" s="785" t="s">
        <v>230</v>
      </c>
      <c r="B108" s="786"/>
      <c r="C108" s="786"/>
      <c r="D108" s="786"/>
      <c r="E108" s="786"/>
      <c r="F108" s="786"/>
      <c r="G108" s="786"/>
      <c r="H108" s="786"/>
      <c r="I108" s="786"/>
      <c r="J108" s="786"/>
      <c r="K108" s="786"/>
      <c r="L108" s="786"/>
      <c r="M108" s="786"/>
      <c r="N108" s="786"/>
      <c r="O108" s="786"/>
      <c r="P108" s="786"/>
      <c r="Q108" s="786"/>
      <c r="R108" s="786"/>
      <c r="S108" s="786"/>
      <c r="T108" s="786"/>
      <c r="U108" s="786"/>
      <c r="V108" s="786"/>
      <c r="W108" s="786"/>
      <c r="X108" s="786"/>
      <c r="Y108" s="786"/>
      <c r="Z108" s="786"/>
      <c r="AA108" s="772"/>
      <c r="AB108" s="772"/>
      <c r="AC108" s="772"/>
    </row>
    <row r="109" spans="1:68" ht="14.25" hidden="1" customHeight="1" x14ac:dyDescent="0.25">
      <c r="A109" s="800" t="s">
        <v>124</v>
      </c>
      <c r="B109" s="786"/>
      <c r="C109" s="786"/>
      <c r="D109" s="786"/>
      <c r="E109" s="786"/>
      <c r="F109" s="786"/>
      <c r="G109" s="786"/>
      <c r="H109" s="786"/>
      <c r="I109" s="786"/>
      <c r="J109" s="786"/>
      <c r="K109" s="786"/>
      <c r="L109" s="786"/>
      <c r="M109" s="786"/>
      <c r="N109" s="786"/>
      <c r="O109" s="786"/>
      <c r="P109" s="786"/>
      <c r="Q109" s="786"/>
      <c r="R109" s="786"/>
      <c r="S109" s="786"/>
      <c r="T109" s="786"/>
      <c r="U109" s="786"/>
      <c r="V109" s="786"/>
      <c r="W109" s="786"/>
      <c r="X109" s="786"/>
      <c r="Y109" s="786"/>
      <c r="Z109" s="786"/>
      <c r="AA109" s="770"/>
      <c r="AB109" s="770"/>
      <c r="AC109" s="770"/>
    </row>
    <row r="110" spans="1:68" ht="27" hidden="1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7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1"/>
      <c r="R110" s="791"/>
      <c r="S110" s="791"/>
      <c r="T110" s="792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1"/>
      <c r="R111" s="791"/>
      <c r="S111" s="791"/>
      <c r="T111" s="792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2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1"/>
      <c r="R112" s="791"/>
      <c r="S112" s="791"/>
      <c r="T112" s="792"/>
      <c r="U112" s="34"/>
      <c r="V112" s="34"/>
      <c r="W112" s="35" t="s">
        <v>69</v>
      </c>
      <c r="X112" s="777">
        <v>4.5</v>
      </c>
      <c r="Y112" s="778">
        <f>IFERROR(IF(X112="",0,CEILING((X112/$H112),1)*$H112),"")</f>
        <v>4.5</v>
      </c>
      <c r="Z112" s="36">
        <f>IFERROR(IF(Y112=0,"",ROUNDUP(Y112/H112,0)*0.00902),"")</f>
        <v>9.0200000000000002E-3</v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4.71</v>
      </c>
      <c r="BN112" s="64">
        <f>IFERROR(Y112*I112/H112,"0")</f>
        <v>4.71</v>
      </c>
      <c r="BO112" s="64">
        <f>IFERROR(1/J112*(X112/H112),"0")</f>
        <v>7.575757575757576E-3</v>
      </c>
      <c r="BP112" s="64">
        <f>IFERROR(1/J112*(Y112/H112),"0")</f>
        <v>7.575757575757576E-3</v>
      </c>
    </row>
    <row r="113" spans="1:68" x14ac:dyDescent="0.2">
      <c r="A113" s="810"/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811"/>
      <c r="P113" s="787" t="s">
        <v>71</v>
      </c>
      <c r="Q113" s="788"/>
      <c r="R113" s="788"/>
      <c r="S113" s="788"/>
      <c r="T113" s="788"/>
      <c r="U113" s="788"/>
      <c r="V113" s="789"/>
      <c r="W113" s="37" t="s">
        <v>72</v>
      </c>
      <c r="X113" s="779">
        <f>IFERROR(X110/H110,"0")+IFERROR(X111/H111,"0")+IFERROR(X112/H112,"0")</f>
        <v>1</v>
      </c>
      <c r="Y113" s="779">
        <f>IFERROR(Y110/H110,"0")+IFERROR(Y111/H111,"0")+IFERROR(Y112/H112,"0")</f>
        <v>1</v>
      </c>
      <c r="Z113" s="779">
        <f>IFERROR(IF(Z110="",0,Z110),"0")+IFERROR(IF(Z111="",0,Z111),"0")+IFERROR(IF(Z112="",0,Z112),"0")</f>
        <v>9.0200000000000002E-3</v>
      </c>
      <c r="AA113" s="780"/>
      <c r="AB113" s="780"/>
      <c r="AC113" s="780"/>
    </row>
    <row r="114" spans="1:68" x14ac:dyDescent="0.2">
      <c r="A114" s="786"/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811"/>
      <c r="P114" s="787" t="s">
        <v>71</v>
      </c>
      <c r="Q114" s="788"/>
      <c r="R114" s="788"/>
      <c r="S114" s="788"/>
      <c r="T114" s="788"/>
      <c r="U114" s="788"/>
      <c r="V114" s="789"/>
      <c r="W114" s="37" t="s">
        <v>69</v>
      </c>
      <c r="X114" s="779">
        <f>IFERROR(SUM(X110:X112),"0")</f>
        <v>4.5</v>
      </c>
      <c r="Y114" s="779">
        <f>IFERROR(SUM(Y110:Y112),"0")</f>
        <v>4.5</v>
      </c>
      <c r="Z114" s="37"/>
      <c r="AA114" s="780"/>
      <c r="AB114" s="780"/>
      <c r="AC114" s="780"/>
    </row>
    <row r="115" spans="1:68" ht="14.25" hidden="1" customHeight="1" x14ac:dyDescent="0.25">
      <c r="A115" s="800" t="s">
        <v>73</v>
      </c>
      <c r="B115" s="786"/>
      <c r="C115" s="786"/>
      <c r="D115" s="786"/>
      <c r="E115" s="786"/>
      <c r="F115" s="786"/>
      <c r="G115" s="786"/>
      <c r="H115" s="786"/>
      <c r="I115" s="786"/>
      <c r="J115" s="786"/>
      <c r="K115" s="786"/>
      <c r="L115" s="786"/>
      <c r="M115" s="786"/>
      <c r="N115" s="786"/>
      <c r="O115" s="786"/>
      <c r="P115" s="786"/>
      <c r="Q115" s="786"/>
      <c r="R115" s="786"/>
      <c r="S115" s="786"/>
      <c r="T115" s="786"/>
      <c r="U115" s="786"/>
      <c r="V115" s="786"/>
      <c r="W115" s="786"/>
      <c r="X115" s="786"/>
      <c r="Y115" s="786"/>
      <c r="Z115" s="786"/>
      <c r="AA115" s="770"/>
      <c r="AB115" s="770"/>
      <c r="AC115" s="770"/>
    </row>
    <row r="116" spans="1:68" ht="27" hidden="1" customHeight="1" x14ac:dyDescent="0.25">
      <c r="A116" s="54" t="s">
        <v>239</v>
      </c>
      <c r="B116" s="54" t="s">
        <v>240</v>
      </c>
      <c r="C116" s="31">
        <v>4301051437</v>
      </c>
      <c r="D116" s="781">
        <v>4607091386967</v>
      </c>
      <c r="E116" s="782"/>
      <c r="F116" s="776">
        <v>1.35</v>
      </c>
      <c r="G116" s="32">
        <v>6</v>
      </c>
      <c r="H116" s="776">
        <v>8.1</v>
      </c>
      <c r="I116" s="776">
        <v>8.6639999999999997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1"/>
      <c r="R116" s="791"/>
      <c r="S116" s="791"/>
      <c r="T116" s="792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4301051546</v>
      </c>
      <c r="D117" s="781">
        <v>4607091386967</v>
      </c>
      <c r="E117" s="782"/>
      <c r="F117" s="776">
        <v>1.4</v>
      </c>
      <c r="G117" s="32">
        <v>6</v>
      </c>
      <c r="H117" s="776">
        <v>8.4</v>
      </c>
      <c r="I117" s="776">
        <v>8.9640000000000004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5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1"/>
      <c r="R117" s="791"/>
      <c r="S117" s="791"/>
      <c r="T117" s="792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5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1"/>
      <c r="R118" s="791"/>
      <c r="S118" s="791"/>
      <c r="T118" s="792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1"/>
      <c r="R119" s="791"/>
      <c r="S119" s="791"/>
      <c r="T119" s="792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4301051439</v>
      </c>
      <c r="D120" s="781">
        <v>4680115880214</v>
      </c>
      <c r="E120" s="782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87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1"/>
      <c r="R120" s="791"/>
      <c r="S120" s="791"/>
      <c r="T120" s="792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250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251</v>
      </c>
      <c r="C121" s="31">
        <v>4301051687</v>
      </c>
      <c r="D121" s="781">
        <v>4680115880214</v>
      </c>
      <c r="E121" s="782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1127" t="s">
        <v>252</v>
      </c>
      <c r="Q121" s="791"/>
      <c r="R121" s="791"/>
      <c r="S121" s="791"/>
      <c r="T121" s="792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hidden="1" x14ac:dyDescent="0.2">
      <c r="A122" s="810"/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811"/>
      <c r="P122" s="787" t="s">
        <v>71</v>
      </c>
      <c r="Q122" s="788"/>
      <c r="R122" s="788"/>
      <c r="S122" s="788"/>
      <c r="T122" s="788"/>
      <c r="U122" s="788"/>
      <c r="V122" s="789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hidden="1" x14ac:dyDescent="0.2">
      <c r="A123" s="786"/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811"/>
      <c r="P123" s="787" t="s">
        <v>71</v>
      </c>
      <c r="Q123" s="788"/>
      <c r="R123" s="788"/>
      <c r="S123" s="788"/>
      <c r="T123" s="788"/>
      <c r="U123" s="788"/>
      <c r="V123" s="789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hidden="1" customHeight="1" x14ac:dyDescent="0.25">
      <c r="A124" s="785" t="s">
        <v>254</v>
      </c>
      <c r="B124" s="786"/>
      <c r="C124" s="786"/>
      <c r="D124" s="786"/>
      <c r="E124" s="786"/>
      <c r="F124" s="786"/>
      <c r="G124" s="786"/>
      <c r="H124" s="786"/>
      <c r="I124" s="786"/>
      <c r="J124" s="786"/>
      <c r="K124" s="786"/>
      <c r="L124" s="786"/>
      <c r="M124" s="786"/>
      <c r="N124" s="786"/>
      <c r="O124" s="786"/>
      <c r="P124" s="786"/>
      <c r="Q124" s="786"/>
      <c r="R124" s="786"/>
      <c r="S124" s="786"/>
      <c r="T124" s="786"/>
      <c r="U124" s="786"/>
      <c r="V124" s="786"/>
      <c r="W124" s="786"/>
      <c r="X124" s="786"/>
      <c r="Y124" s="786"/>
      <c r="Z124" s="786"/>
      <c r="AA124" s="772"/>
      <c r="AB124" s="772"/>
      <c r="AC124" s="772"/>
    </row>
    <row r="125" spans="1:68" ht="14.25" hidden="1" customHeight="1" x14ac:dyDescent="0.25">
      <c r="A125" s="800" t="s">
        <v>124</v>
      </c>
      <c r="B125" s="786"/>
      <c r="C125" s="786"/>
      <c r="D125" s="786"/>
      <c r="E125" s="786"/>
      <c r="F125" s="786"/>
      <c r="G125" s="786"/>
      <c r="H125" s="786"/>
      <c r="I125" s="786"/>
      <c r="J125" s="786"/>
      <c r="K125" s="786"/>
      <c r="L125" s="786"/>
      <c r="M125" s="786"/>
      <c r="N125" s="786"/>
      <c r="O125" s="786"/>
      <c r="P125" s="786"/>
      <c r="Q125" s="786"/>
      <c r="R125" s="786"/>
      <c r="S125" s="786"/>
      <c r="T125" s="786"/>
      <c r="U125" s="786"/>
      <c r="V125" s="786"/>
      <c r="W125" s="786"/>
      <c r="X125" s="786"/>
      <c r="Y125" s="786"/>
      <c r="Z125" s="786"/>
      <c r="AA125" s="770"/>
      <c r="AB125" s="770"/>
      <c r="AC125" s="770"/>
    </row>
    <row r="126" spans="1:68" ht="27" hidden="1" customHeight="1" x14ac:dyDescent="0.25">
      <c r="A126" s="54" t="s">
        <v>255</v>
      </c>
      <c r="B126" s="54" t="s">
        <v>256</v>
      </c>
      <c r="C126" s="31">
        <v>4301011514</v>
      </c>
      <c r="D126" s="781">
        <v>4680115882133</v>
      </c>
      <c r="E126" s="782"/>
      <c r="F126" s="776">
        <v>1.35</v>
      </c>
      <c r="G126" s="32">
        <v>8</v>
      </c>
      <c r="H126" s="776">
        <v>10.8</v>
      </c>
      <c r="I126" s="776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1"/>
      <c r="R126" s="791"/>
      <c r="S126" s="791"/>
      <c r="T126" s="792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255</v>
      </c>
      <c r="B127" s="54" t="s">
        <v>258</v>
      </c>
      <c r="C127" s="31">
        <v>4301011703</v>
      </c>
      <c r="D127" s="781">
        <v>4680115882133</v>
      </c>
      <c r="E127" s="782"/>
      <c r="F127" s="776">
        <v>1.4</v>
      </c>
      <c r="G127" s="32">
        <v>8</v>
      </c>
      <c r="H127" s="776">
        <v>11.2</v>
      </c>
      <c r="I127" s="776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4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1"/>
      <c r="R127" s="791"/>
      <c r="S127" s="791"/>
      <c r="T127" s="792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3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1"/>
      <c r="R128" s="791"/>
      <c r="S128" s="791"/>
      <c r="T128" s="792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257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1"/>
      <c r="R129" s="791"/>
      <c r="S129" s="791"/>
      <c r="T129" s="792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257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1"/>
      <c r="R130" s="791"/>
      <c r="S130" s="791"/>
      <c r="T130" s="792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257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10"/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811"/>
      <c r="P131" s="787" t="s">
        <v>71</v>
      </c>
      <c r="Q131" s="788"/>
      <c r="R131" s="788"/>
      <c r="S131" s="788"/>
      <c r="T131" s="788"/>
      <c r="U131" s="788"/>
      <c r="V131" s="789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hidden="1" x14ac:dyDescent="0.2">
      <c r="A132" s="786"/>
      <c r="B132" s="786"/>
      <c r="C132" s="786"/>
      <c r="D132" s="786"/>
      <c r="E132" s="786"/>
      <c r="F132" s="786"/>
      <c r="G132" s="786"/>
      <c r="H132" s="786"/>
      <c r="I132" s="786"/>
      <c r="J132" s="786"/>
      <c r="K132" s="786"/>
      <c r="L132" s="786"/>
      <c r="M132" s="786"/>
      <c r="N132" s="786"/>
      <c r="O132" s="811"/>
      <c r="P132" s="787" t="s">
        <v>71</v>
      </c>
      <c r="Q132" s="788"/>
      <c r="R132" s="788"/>
      <c r="S132" s="788"/>
      <c r="T132" s="788"/>
      <c r="U132" s="788"/>
      <c r="V132" s="789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hidden="1" customHeight="1" x14ac:dyDescent="0.25">
      <c r="A133" s="800" t="s">
        <v>180</v>
      </c>
      <c r="B133" s="786"/>
      <c r="C133" s="786"/>
      <c r="D133" s="786"/>
      <c r="E133" s="786"/>
      <c r="F133" s="786"/>
      <c r="G133" s="786"/>
      <c r="H133" s="786"/>
      <c r="I133" s="786"/>
      <c r="J133" s="786"/>
      <c r="K133" s="786"/>
      <c r="L133" s="786"/>
      <c r="M133" s="786"/>
      <c r="N133" s="786"/>
      <c r="O133" s="786"/>
      <c r="P133" s="786"/>
      <c r="Q133" s="786"/>
      <c r="R133" s="786"/>
      <c r="S133" s="786"/>
      <c r="T133" s="786"/>
      <c r="U133" s="786"/>
      <c r="V133" s="786"/>
      <c r="W133" s="786"/>
      <c r="X133" s="786"/>
      <c r="Y133" s="786"/>
      <c r="Z133" s="786"/>
      <c r="AA133" s="770"/>
      <c r="AB133" s="770"/>
      <c r="AC133" s="770"/>
    </row>
    <row r="134" spans="1:68" ht="16.5" hidden="1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91"/>
      <c r="R134" s="791"/>
      <c r="S134" s="791"/>
      <c r="T134" s="792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91"/>
      <c r="R135" s="791"/>
      <c r="S135" s="791"/>
      <c r="T135" s="792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91"/>
      <c r="R136" s="791"/>
      <c r="S136" s="791"/>
      <c r="T136" s="792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91"/>
      <c r="R137" s="791"/>
      <c r="S137" s="791"/>
      <c r="T137" s="792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10"/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811"/>
      <c r="P138" s="787" t="s">
        <v>71</v>
      </c>
      <c r="Q138" s="788"/>
      <c r="R138" s="788"/>
      <c r="S138" s="788"/>
      <c r="T138" s="788"/>
      <c r="U138" s="788"/>
      <c r="V138" s="789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86"/>
      <c r="B139" s="786"/>
      <c r="C139" s="786"/>
      <c r="D139" s="786"/>
      <c r="E139" s="786"/>
      <c r="F139" s="786"/>
      <c r="G139" s="786"/>
      <c r="H139" s="786"/>
      <c r="I139" s="786"/>
      <c r="J139" s="786"/>
      <c r="K139" s="786"/>
      <c r="L139" s="786"/>
      <c r="M139" s="786"/>
      <c r="N139" s="786"/>
      <c r="O139" s="811"/>
      <c r="P139" s="787" t="s">
        <v>71</v>
      </c>
      <c r="Q139" s="788"/>
      <c r="R139" s="788"/>
      <c r="S139" s="788"/>
      <c r="T139" s="788"/>
      <c r="U139" s="788"/>
      <c r="V139" s="789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800" t="s">
        <v>73</v>
      </c>
      <c r="B140" s="786"/>
      <c r="C140" s="786"/>
      <c r="D140" s="786"/>
      <c r="E140" s="786"/>
      <c r="F140" s="786"/>
      <c r="G140" s="786"/>
      <c r="H140" s="786"/>
      <c r="I140" s="786"/>
      <c r="J140" s="786"/>
      <c r="K140" s="786"/>
      <c r="L140" s="786"/>
      <c r="M140" s="786"/>
      <c r="N140" s="786"/>
      <c r="O140" s="786"/>
      <c r="P140" s="786"/>
      <c r="Q140" s="786"/>
      <c r="R140" s="786"/>
      <c r="S140" s="786"/>
      <c r="T140" s="786"/>
      <c r="U140" s="786"/>
      <c r="V140" s="786"/>
      <c r="W140" s="786"/>
      <c r="X140" s="786"/>
      <c r="Y140" s="786"/>
      <c r="Z140" s="786"/>
      <c r="AA140" s="770"/>
      <c r="AB140" s="770"/>
      <c r="AC140" s="770"/>
    </row>
    <row r="141" spans="1:68" ht="37.5" hidden="1" customHeight="1" x14ac:dyDescent="0.25">
      <c r="A141" s="54" t="s">
        <v>275</v>
      </c>
      <c r="B141" s="54" t="s">
        <v>276</v>
      </c>
      <c r="C141" s="31">
        <v>4301051360</v>
      </c>
      <c r="D141" s="781">
        <v>4607091385168</v>
      </c>
      <c r="E141" s="782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91"/>
      <c r="R141" s="791"/>
      <c r="S141" s="791"/>
      <c r="T141" s="792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27" customHeight="1" x14ac:dyDescent="0.25">
      <c r="A142" s="54" t="s">
        <v>275</v>
      </c>
      <c r="B142" s="54" t="s">
        <v>278</v>
      </c>
      <c r="C142" s="31">
        <v>4301051625</v>
      </c>
      <c r="D142" s="781">
        <v>4607091385168</v>
      </c>
      <c r="E142" s="782"/>
      <c r="F142" s="776">
        <v>1.4</v>
      </c>
      <c r="G142" s="32">
        <v>6</v>
      </c>
      <c r="H142" s="776">
        <v>8.4</v>
      </c>
      <c r="I142" s="776">
        <v>8.9580000000000002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5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91"/>
      <c r="R142" s="791"/>
      <c r="S142" s="791"/>
      <c r="T142" s="792"/>
      <c r="U142" s="34"/>
      <c r="V142" s="34"/>
      <c r="W142" s="35" t="s">
        <v>69</v>
      </c>
      <c r="X142" s="777">
        <v>30</v>
      </c>
      <c r="Y142" s="778">
        <f t="shared" si="31"/>
        <v>33.6</v>
      </c>
      <c r="Z142" s="36">
        <f>IFERROR(IF(Y142=0,"",ROUNDUP(Y142/H142,0)*0.02175),"")</f>
        <v>8.6999999999999994E-2</v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31.992857142857144</v>
      </c>
      <c r="BN142" s="64">
        <f t="shared" si="33"/>
        <v>35.832000000000001</v>
      </c>
      <c r="BO142" s="64">
        <f t="shared" si="34"/>
        <v>6.377551020408162E-2</v>
      </c>
      <c r="BP142" s="64">
        <f t="shared" si="35"/>
        <v>7.1428571428571425E-2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91"/>
      <c r="R143" s="791"/>
      <c r="S143" s="791"/>
      <c r="T143" s="792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80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91"/>
      <c r="R144" s="791"/>
      <c r="S144" s="791"/>
      <c r="T144" s="792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4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91"/>
      <c r="R145" s="791"/>
      <c r="S145" s="791"/>
      <c r="T145" s="792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6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91"/>
      <c r="R146" s="791"/>
      <c r="S146" s="791"/>
      <c r="T146" s="792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6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91"/>
      <c r="R147" s="791"/>
      <c r="S147" s="791"/>
      <c r="T147" s="792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10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11"/>
      <c r="P148" s="787" t="s">
        <v>71</v>
      </c>
      <c r="Q148" s="788"/>
      <c r="R148" s="788"/>
      <c r="S148" s="788"/>
      <c r="T148" s="788"/>
      <c r="U148" s="788"/>
      <c r="V148" s="78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3.5714285714285712</v>
      </c>
      <c r="Y148" s="779">
        <f>IFERROR(Y141/H141,"0")+IFERROR(Y142/H142,"0")+IFERROR(Y143/H143,"0")+IFERROR(Y144/H144,"0")+IFERROR(Y145/H145,"0")+IFERROR(Y146/H146,"0")+IFERROR(Y147/H147,"0")</f>
        <v>4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8.6999999999999994E-2</v>
      </c>
      <c r="AA148" s="780"/>
      <c r="AB148" s="780"/>
      <c r="AC148" s="780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11"/>
      <c r="P149" s="787" t="s">
        <v>71</v>
      </c>
      <c r="Q149" s="788"/>
      <c r="R149" s="788"/>
      <c r="S149" s="788"/>
      <c r="T149" s="788"/>
      <c r="U149" s="788"/>
      <c r="V149" s="789"/>
      <c r="W149" s="37" t="s">
        <v>69</v>
      </c>
      <c r="X149" s="779">
        <f>IFERROR(SUM(X141:X147),"0")</f>
        <v>30</v>
      </c>
      <c r="Y149" s="779">
        <f>IFERROR(SUM(Y141:Y147),"0")</f>
        <v>33.6</v>
      </c>
      <c r="Z149" s="37"/>
      <c r="AA149" s="780"/>
      <c r="AB149" s="780"/>
      <c r="AC149" s="780"/>
    </row>
    <row r="150" spans="1:68" ht="14.25" hidden="1" customHeight="1" x14ac:dyDescent="0.25">
      <c r="A150" s="800" t="s">
        <v>222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70"/>
      <c r="AB150" s="770"/>
      <c r="AC150" s="770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91"/>
      <c r="R151" s="791"/>
      <c r="S151" s="791"/>
      <c r="T151" s="792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91"/>
      <c r="R152" s="791"/>
      <c r="S152" s="791"/>
      <c r="T152" s="792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0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11"/>
      <c r="P153" s="787" t="s">
        <v>71</v>
      </c>
      <c r="Q153" s="788"/>
      <c r="R153" s="788"/>
      <c r="S153" s="788"/>
      <c r="T153" s="788"/>
      <c r="U153" s="788"/>
      <c r="V153" s="78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11"/>
      <c r="P154" s="787" t="s">
        <v>71</v>
      </c>
      <c r="Q154" s="788"/>
      <c r="R154" s="788"/>
      <c r="S154" s="788"/>
      <c r="T154" s="788"/>
      <c r="U154" s="788"/>
      <c r="V154" s="78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85" t="s">
        <v>300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72"/>
      <c r="AB155" s="772"/>
      <c r="AC155" s="772"/>
    </row>
    <row r="156" spans="1:68" ht="14.25" hidden="1" customHeight="1" x14ac:dyDescent="0.25">
      <c r="A156" s="800" t="s">
        <v>124</v>
      </c>
      <c r="B156" s="786"/>
      <c r="C156" s="786"/>
      <c r="D156" s="786"/>
      <c r="E156" s="786"/>
      <c r="F156" s="786"/>
      <c r="G156" s="786"/>
      <c r="H156" s="786"/>
      <c r="I156" s="786"/>
      <c r="J156" s="786"/>
      <c r="K156" s="786"/>
      <c r="L156" s="786"/>
      <c r="M156" s="786"/>
      <c r="N156" s="786"/>
      <c r="O156" s="786"/>
      <c r="P156" s="786"/>
      <c r="Q156" s="786"/>
      <c r="R156" s="786"/>
      <c r="S156" s="786"/>
      <c r="T156" s="786"/>
      <c r="U156" s="786"/>
      <c r="V156" s="786"/>
      <c r="W156" s="786"/>
      <c r="X156" s="786"/>
      <c r="Y156" s="786"/>
      <c r="Z156" s="786"/>
      <c r="AA156" s="770"/>
      <c r="AB156" s="770"/>
      <c r="AC156" s="770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91"/>
      <c r="R157" s="791"/>
      <c r="S157" s="791"/>
      <c r="T157" s="792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1"/>
      <c r="R158" s="791"/>
      <c r="S158" s="791"/>
      <c r="T158" s="792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0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11"/>
      <c r="P159" s="787" t="s">
        <v>71</v>
      </c>
      <c r="Q159" s="788"/>
      <c r="R159" s="788"/>
      <c r="S159" s="788"/>
      <c r="T159" s="788"/>
      <c r="U159" s="788"/>
      <c r="V159" s="78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11"/>
      <c r="P160" s="787" t="s">
        <v>71</v>
      </c>
      <c r="Q160" s="788"/>
      <c r="R160" s="788"/>
      <c r="S160" s="788"/>
      <c r="T160" s="788"/>
      <c r="U160" s="788"/>
      <c r="V160" s="78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800" t="s">
        <v>64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70"/>
      <c r="AB161" s="770"/>
      <c r="AC161" s="770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91"/>
      <c r="R162" s="791"/>
      <c r="S162" s="791"/>
      <c r="T162" s="792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1"/>
      <c r="R163" s="791"/>
      <c r="S163" s="791"/>
      <c r="T163" s="792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10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11"/>
      <c r="P164" s="787" t="s">
        <v>71</v>
      </c>
      <c r="Q164" s="788"/>
      <c r="R164" s="788"/>
      <c r="S164" s="788"/>
      <c r="T164" s="788"/>
      <c r="U164" s="788"/>
      <c r="V164" s="789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11"/>
      <c r="P165" s="787" t="s">
        <v>71</v>
      </c>
      <c r="Q165" s="788"/>
      <c r="R165" s="788"/>
      <c r="S165" s="788"/>
      <c r="T165" s="788"/>
      <c r="U165" s="788"/>
      <c r="V165" s="789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800" t="s">
        <v>73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70"/>
      <c r="AB166" s="770"/>
      <c r="AC166" s="770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5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91"/>
      <c r="R167" s="791"/>
      <c r="S167" s="791"/>
      <c r="T167" s="792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91"/>
      <c r="R168" s="791"/>
      <c r="S168" s="791"/>
      <c r="T168" s="792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0"/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811"/>
      <c r="P169" s="787" t="s">
        <v>71</v>
      </c>
      <c r="Q169" s="788"/>
      <c r="R169" s="788"/>
      <c r="S169" s="788"/>
      <c r="T169" s="788"/>
      <c r="U169" s="788"/>
      <c r="V169" s="78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86"/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811"/>
      <c r="P170" s="787" t="s">
        <v>71</v>
      </c>
      <c r="Q170" s="788"/>
      <c r="R170" s="788"/>
      <c r="S170" s="788"/>
      <c r="T170" s="788"/>
      <c r="U170" s="788"/>
      <c r="V170" s="78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85" t="s">
        <v>122</v>
      </c>
      <c r="B171" s="786"/>
      <c r="C171" s="786"/>
      <c r="D171" s="786"/>
      <c r="E171" s="786"/>
      <c r="F171" s="786"/>
      <c r="G171" s="786"/>
      <c r="H171" s="786"/>
      <c r="I171" s="786"/>
      <c r="J171" s="786"/>
      <c r="K171" s="786"/>
      <c r="L171" s="786"/>
      <c r="M171" s="786"/>
      <c r="N171" s="786"/>
      <c r="O171" s="786"/>
      <c r="P171" s="786"/>
      <c r="Q171" s="786"/>
      <c r="R171" s="786"/>
      <c r="S171" s="786"/>
      <c r="T171" s="786"/>
      <c r="U171" s="786"/>
      <c r="V171" s="786"/>
      <c r="W171" s="786"/>
      <c r="X171" s="786"/>
      <c r="Y171" s="786"/>
      <c r="Z171" s="786"/>
      <c r="AA171" s="772"/>
      <c r="AB171" s="772"/>
      <c r="AC171" s="772"/>
    </row>
    <row r="172" spans="1:68" ht="14.25" hidden="1" customHeight="1" x14ac:dyDescent="0.25">
      <c r="A172" s="800" t="s">
        <v>124</v>
      </c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6"/>
      <c r="P172" s="786"/>
      <c r="Q172" s="786"/>
      <c r="R172" s="786"/>
      <c r="S172" s="786"/>
      <c r="T172" s="786"/>
      <c r="U172" s="786"/>
      <c r="V172" s="786"/>
      <c r="W172" s="786"/>
      <c r="X172" s="786"/>
      <c r="Y172" s="786"/>
      <c r="Z172" s="786"/>
      <c r="AA172" s="770"/>
      <c r="AB172" s="770"/>
      <c r="AC172" s="770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91"/>
      <c r="R173" s="791"/>
      <c r="S173" s="791"/>
      <c r="T173" s="792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0"/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811"/>
      <c r="P174" s="787" t="s">
        <v>71</v>
      </c>
      <c r="Q174" s="788"/>
      <c r="R174" s="788"/>
      <c r="S174" s="788"/>
      <c r="T174" s="788"/>
      <c r="U174" s="788"/>
      <c r="V174" s="78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86"/>
      <c r="B175" s="786"/>
      <c r="C175" s="786"/>
      <c r="D175" s="786"/>
      <c r="E175" s="786"/>
      <c r="F175" s="786"/>
      <c r="G175" s="786"/>
      <c r="H175" s="786"/>
      <c r="I175" s="786"/>
      <c r="J175" s="786"/>
      <c r="K175" s="786"/>
      <c r="L175" s="786"/>
      <c r="M175" s="786"/>
      <c r="N175" s="786"/>
      <c r="O175" s="811"/>
      <c r="P175" s="787" t="s">
        <v>71</v>
      </c>
      <c r="Q175" s="788"/>
      <c r="R175" s="788"/>
      <c r="S175" s="788"/>
      <c r="T175" s="788"/>
      <c r="U175" s="788"/>
      <c r="V175" s="78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800" t="s">
        <v>64</v>
      </c>
      <c r="B176" s="786"/>
      <c r="C176" s="786"/>
      <c r="D176" s="786"/>
      <c r="E176" s="786"/>
      <c r="F176" s="786"/>
      <c r="G176" s="786"/>
      <c r="H176" s="786"/>
      <c r="I176" s="786"/>
      <c r="J176" s="786"/>
      <c r="K176" s="786"/>
      <c r="L176" s="786"/>
      <c r="M176" s="786"/>
      <c r="N176" s="786"/>
      <c r="O176" s="786"/>
      <c r="P176" s="786"/>
      <c r="Q176" s="786"/>
      <c r="R176" s="786"/>
      <c r="S176" s="786"/>
      <c r="T176" s="786"/>
      <c r="U176" s="786"/>
      <c r="V176" s="786"/>
      <c r="W176" s="786"/>
      <c r="X176" s="786"/>
      <c r="Y176" s="786"/>
      <c r="Z176" s="786"/>
      <c r="AA176" s="770"/>
      <c r="AB176" s="770"/>
      <c r="AC176" s="770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0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91"/>
      <c r="R177" s="791"/>
      <c r="S177" s="791"/>
      <c r="T177" s="792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91"/>
      <c r="R178" s="791"/>
      <c r="S178" s="791"/>
      <c r="T178" s="792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91"/>
      <c r="R179" s="791"/>
      <c r="S179" s="791"/>
      <c r="T179" s="792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91"/>
      <c r="R180" s="791"/>
      <c r="S180" s="791"/>
      <c r="T180" s="792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91"/>
      <c r="R181" s="791"/>
      <c r="S181" s="791"/>
      <c r="T181" s="792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0"/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811"/>
      <c r="P182" s="787" t="s">
        <v>71</v>
      </c>
      <c r="Q182" s="788"/>
      <c r="R182" s="788"/>
      <c r="S182" s="788"/>
      <c r="T182" s="788"/>
      <c r="U182" s="788"/>
      <c r="V182" s="78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86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11"/>
      <c r="P183" s="787" t="s">
        <v>71</v>
      </c>
      <c r="Q183" s="788"/>
      <c r="R183" s="788"/>
      <c r="S183" s="788"/>
      <c r="T183" s="788"/>
      <c r="U183" s="788"/>
      <c r="V183" s="78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800" t="s">
        <v>73</v>
      </c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786"/>
      <c r="P184" s="786"/>
      <c r="Q184" s="786"/>
      <c r="R184" s="786"/>
      <c r="S184" s="786"/>
      <c r="T184" s="786"/>
      <c r="U184" s="786"/>
      <c r="V184" s="786"/>
      <c r="W184" s="786"/>
      <c r="X184" s="786"/>
      <c r="Y184" s="786"/>
      <c r="Z184" s="786"/>
      <c r="AA184" s="770"/>
      <c r="AB184" s="770"/>
      <c r="AC184" s="770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91"/>
      <c r="R185" s="791"/>
      <c r="S185" s="791"/>
      <c r="T185" s="792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91"/>
      <c r="R186" s="791"/>
      <c r="S186" s="791"/>
      <c r="T186" s="792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91"/>
      <c r="R187" s="791"/>
      <c r="S187" s="791"/>
      <c r="T187" s="792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0"/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811"/>
      <c r="P188" s="787" t="s">
        <v>71</v>
      </c>
      <c r="Q188" s="788"/>
      <c r="R188" s="788"/>
      <c r="S188" s="788"/>
      <c r="T188" s="788"/>
      <c r="U188" s="788"/>
      <c r="V188" s="78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86"/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811"/>
      <c r="P189" s="787" t="s">
        <v>71</v>
      </c>
      <c r="Q189" s="788"/>
      <c r="R189" s="788"/>
      <c r="S189" s="788"/>
      <c r="T189" s="788"/>
      <c r="U189" s="788"/>
      <c r="V189" s="78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78" t="s">
        <v>336</v>
      </c>
      <c r="B190" s="979"/>
      <c r="C190" s="979"/>
      <c r="D190" s="979"/>
      <c r="E190" s="979"/>
      <c r="F190" s="979"/>
      <c r="G190" s="979"/>
      <c r="H190" s="979"/>
      <c r="I190" s="979"/>
      <c r="J190" s="979"/>
      <c r="K190" s="979"/>
      <c r="L190" s="979"/>
      <c r="M190" s="979"/>
      <c r="N190" s="979"/>
      <c r="O190" s="979"/>
      <c r="P190" s="979"/>
      <c r="Q190" s="979"/>
      <c r="R190" s="979"/>
      <c r="S190" s="979"/>
      <c r="T190" s="979"/>
      <c r="U190" s="979"/>
      <c r="V190" s="979"/>
      <c r="W190" s="979"/>
      <c r="X190" s="979"/>
      <c r="Y190" s="979"/>
      <c r="Z190" s="979"/>
      <c r="AA190" s="48"/>
      <c r="AB190" s="48"/>
      <c r="AC190" s="48"/>
    </row>
    <row r="191" spans="1:68" ht="16.5" hidden="1" customHeight="1" x14ac:dyDescent="0.25">
      <c r="A191" s="785" t="s">
        <v>337</v>
      </c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6"/>
      <c r="P191" s="786"/>
      <c r="Q191" s="786"/>
      <c r="R191" s="786"/>
      <c r="S191" s="786"/>
      <c r="T191" s="786"/>
      <c r="U191" s="786"/>
      <c r="V191" s="786"/>
      <c r="W191" s="786"/>
      <c r="X191" s="786"/>
      <c r="Y191" s="786"/>
      <c r="Z191" s="786"/>
      <c r="AA191" s="772"/>
      <c r="AB191" s="772"/>
      <c r="AC191" s="772"/>
    </row>
    <row r="192" spans="1:68" ht="14.25" hidden="1" customHeight="1" x14ac:dyDescent="0.25">
      <c r="A192" s="800" t="s">
        <v>180</v>
      </c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6"/>
      <c r="P192" s="786"/>
      <c r="Q192" s="786"/>
      <c r="R192" s="786"/>
      <c r="S192" s="786"/>
      <c r="T192" s="786"/>
      <c r="U192" s="786"/>
      <c r="V192" s="786"/>
      <c r="W192" s="786"/>
      <c r="X192" s="786"/>
      <c r="Y192" s="786"/>
      <c r="Z192" s="786"/>
      <c r="AA192" s="770"/>
      <c r="AB192" s="770"/>
      <c r="AC192" s="770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10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91"/>
      <c r="R193" s="791"/>
      <c r="S193" s="791"/>
      <c r="T193" s="792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0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11"/>
      <c r="P194" s="787" t="s">
        <v>71</v>
      </c>
      <c r="Q194" s="788"/>
      <c r="R194" s="788"/>
      <c r="S194" s="788"/>
      <c r="T194" s="788"/>
      <c r="U194" s="788"/>
      <c r="V194" s="78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11"/>
      <c r="P195" s="787" t="s">
        <v>71</v>
      </c>
      <c r="Q195" s="788"/>
      <c r="R195" s="788"/>
      <c r="S195" s="788"/>
      <c r="T195" s="788"/>
      <c r="U195" s="788"/>
      <c r="V195" s="78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800" t="s">
        <v>64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70"/>
      <c r="AB196" s="770"/>
      <c r="AC196" s="770"/>
    </row>
    <row r="197" spans="1:68" ht="27" hidden="1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8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91"/>
      <c r="R197" s="791"/>
      <c r="S197" s="791"/>
      <c r="T197" s="792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91"/>
      <c r="R198" s="791"/>
      <c r="S198" s="791"/>
      <c r="T198" s="792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91"/>
      <c r="R199" s="791"/>
      <c r="S199" s="791"/>
      <c r="T199" s="792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91"/>
      <c r="R200" s="791"/>
      <c r="S200" s="791"/>
      <c r="T200" s="792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91"/>
      <c r="R201" s="791"/>
      <c r="S201" s="791"/>
      <c r="T201" s="792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91"/>
      <c r="R202" s="791"/>
      <c r="S202" s="791"/>
      <c r="T202" s="792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9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91"/>
      <c r="R203" s="791"/>
      <c r="S203" s="791"/>
      <c r="T203" s="792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91"/>
      <c r="R204" s="791"/>
      <c r="S204" s="791"/>
      <c r="T204" s="792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idden="1" x14ac:dyDescent="0.2">
      <c r="A205" s="810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11"/>
      <c r="P205" s="787" t="s">
        <v>71</v>
      </c>
      <c r="Q205" s="788"/>
      <c r="R205" s="788"/>
      <c r="S205" s="788"/>
      <c r="T205" s="788"/>
      <c r="U205" s="788"/>
      <c r="V205" s="78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0</v>
      </c>
      <c r="Y205" s="779">
        <f>IFERROR(Y197/H197,"0")+IFERROR(Y198/H198,"0")+IFERROR(Y199/H199,"0")+IFERROR(Y200/H200,"0")+IFERROR(Y201/H201,"0")+IFERROR(Y202/H202,"0")+IFERROR(Y203/H203,"0")+IFERROR(Y204/H204,"0")</f>
        <v>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780"/>
      <c r="AB205" s="780"/>
      <c r="AC205" s="780"/>
    </row>
    <row r="206" spans="1:68" hidden="1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11"/>
      <c r="P206" s="787" t="s">
        <v>71</v>
      </c>
      <c r="Q206" s="788"/>
      <c r="R206" s="788"/>
      <c r="S206" s="788"/>
      <c r="T206" s="788"/>
      <c r="U206" s="788"/>
      <c r="V206" s="789"/>
      <c r="W206" s="37" t="s">
        <v>69</v>
      </c>
      <c r="X206" s="779">
        <f>IFERROR(SUM(X197:X204),"0")</f>
        <v>0</v>
      </c>
      <c r="Y206" s="779">
        <f>IFERROR(SUM(Y197:Y204),"0")</f>
        <v>0</v>
      </c>
      <c r="Z206" s="37"/>
      <c r="AA206" s="780"/>
      <c r="AB206" s="780"/>
      <c r="AC206" s="780"/>
    </row>
    <row r="207" spans="1:68" ht="16.5" hidden="1" customHeight="1" x14ac:dyDescent="0.25">
      <c r="A207" s="785" t="s">
        <v>361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72"/>
      <c r="AB207" s="772"/>
      <c r="AC207" s="772"/>
    </row>
    <row r="208" spans="1:68" ht="14.25" hidden="1" customHeight="1" x14ac:dyDescent="0.25">
      <c r="A208" s="800" t="s">
        <v>124</v>
      </c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6"/>
      <c r="P208" s="786"/>
      <c r="Q208" s="786"/>
      <c r="R208" s="786"/>
      <c r="S208" s="786"/>
      <c r="T208" s="786"/>
      <c r="U208" s="786"/>
      <c r="V208" s="786"/>
      <c r="W208" s="786"/>
      <c r="X208" s="786"/>
      <c r="Y208" s="786"/>
      <c r="Z208" s="786"/>
      <c r="AA208" s="770"/>
      <c r="AB208" s="770"/>
      <c r="AC208" s="770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91"/>
      <c r="R209" s="791"/>
      <c r="S209" s="791"/>
      <c r="T209" s="792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91"/>
      <c r="R210" s="791"/>
      <c r="S210" s="791"/>
      <c r="T210" s="792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0"/>
      <c r="B211" s="786"/>
      <c r="C211" s="786"/>
      <c r="D211" s="786"/>
      <c r="E211" s="786"/>
      <c r="F211" s="786"/>
      <c r="G211" s="786"/>
      <c r="H211" s="786"/>
      <c r="I211" s="786"/>
      <c r="J211" s="786"/>
      <c r="K211" s="786"/>
      <c r="L211" s="786"/>
      <c r="M211" s="786"/>
      <c r="N211" s="786"/>
      <c r="O211" s="811"/>
      <c r="P211" s="787" t="s">
        <v>71</v>
      </c>
      <c r="Q211" s="788"/>
      <c r="R211" s="788"/>
      <c r="S211" s="788"/>
      <c r="T211" s="788"/>
      <c r="U211" s="788"/>
      <c r="V211" s="78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86"/>
      <c r="B212" s="786"/>
      <c r="C212" s="786"/>
      <c r="D212" s="786"/>
      <c r="E212" s="786"/>
      <c r="F212" s="786"/>
      <c r="G212" s="786"/>
      <c r="H212" s="786"/>
      <c r="I212" s="786"/>
      <c r="J212" s="786"/>
      <c r="K212" s="786"/>
      <c r="L212" s="786"/>
      <c r="M212" s="786"/>
      <c r="N212" s="786"/>
      <c r="O212" s="811"/>
      <c r="P212" s="787" t="s">
        <v>71</v>
      </c>
      <c r="Q212" s="788"/>
      <c r="R212" s="788"/>
      <c r="S212" s="788"/>
      <c r="T212" s="788"/>
      <c r="U212" s="788"/>
      <c r="V212" s="78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800" t="s">
        <v>180</v>
      </c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6"/>
      <c r="P213" s="786"/>
      <c r="Q213" s="786"/>
      <c r="R213" s="786"/>
      <c r="S213" s="786"/>
      <c r="T213" s="786"/>
      <c r="U213" s="786"/>
      <c r="V213" s="786"/>
      <c r="W213" s="786"/>
      <c r="X213" s="786"/>
      <c r="Y213" s="786"/>
      <c r="Z213" s="786"/>
      <c r="AA213" s="770"/>
      <c r="AB213" s="770"/>
      <c r="AC213" s="770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91"/>
      <c r="R214" s="791"/>
      <c r="S214" s="791"/>
      <c r="T214" s="792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91"/>
      <c r="R215" s="791"/>
      <c r="S215" s="791"/>
      <c r="T215" s="792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0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11"/>
      <c r="P216" s="787" t="s">
        <v>71</v>
      </c>
      <c r="Q216" s="788"/>
      <c r="R216" s="788"/>
      <c r="S216" s="788"/>
      <c r="T216" s="788"/>
      <c r="U216" s="788"/>
      <c r="V216" s="78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11"/>
      <c r="P217" s="787" t="s">
        <v>71</v>
      </c>
      <c r="Q217" s="788"/>
      <c r="R217" s="788"/>
      <c r="S217" s="788"/>
      <c r="T217" s="788"/>
      <c r="U217" s="788"/>
      <c r="V217" s="78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800" t="s">
        <v>64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70"/>
      <c r="AB218" s="770"/>
      <c r="AC218" s="770"/>
    </row>
    <row r="219" spans="1:68" ht="27" hidden="1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91"/>
      <c r="R219" s="791"/>
      <c r="S219" s="791"/>
      <c r="T219" s="792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91"/>
      <c r="R220" s="791"/>
      <c r="S220" s="791"/>
      <c r="T220" s="792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91"/>
      <c r="R221" s="791"/>
      <c r="S221" s="791"/>
      <c r="T221" s="792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1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91"/>
      <c r="R222" s="791"/>
      <c r="S222" s="791"/>
      <c r="T222" s="792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91"/>
      <c r="R223" s="791"/>
      <c r="S223" s="791"/>
      <c r="T223" s="792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91"/>
      <c r="R224" s="791"/>
      <c r="S224" s="791"/>
      <c r="T224" s="792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3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91"/>
      <c r="R225" s="791"/>
      <c r="S225" s="791"/>
      <c r="T225" s="792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0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91"/>
      <c r="R226" s="791"/>
      <c r="S226" s="791"/>
      <c r="T226" s="792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idden="1" x14ac:dyDescent="0.2">
      <c r="A227" s="810"/>
      <c r="B227" s="786"/>
      <c r="C227" s="786"/>
      <c r="D227" s="786"/>
      <c r="E227" s="786"/>
      <c r="F227" s="786"/>
      <c r="G227" s="786"/>
      <c r="H227" s="786"/>
      <c r="I227" s="786"/>
      <c r="J227" s="786"/>
      <c r="K227" s="786"/>
      <c r="L227" s="786"/>
      <c r="M227" s="786"/>
      <c r="N227" s="786"/>
      <c r="O227" s="811"/>
      <c r="P227" s="787" t="s">
        <v>71</v>
      </c>
      <c r="Q227" s="788"/>
      <c r="R227" s="788"/>
      <c r="S227" s="788"/>
      <c r="T227" s="788"/>
      <c r="U227" s="788"/>
      <c r="V227" s="78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0</v>
      </c>
      <c r="Y227" s="779">
        <f>IFERROR(Y219/H219,"0")+IFERROR(Y220/H220,"0")+IFERROR(Y221/H221,"0")+IFERROR(Y222/H222,"0")+IFERROR(Y223/H223,"0")+IFERROR(Y224/H224,"0")+IFERROR(Y225/H225,"0")+IFERROR(Y226/H226,"0")</f>
        <v>0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80"/>
      <c r="AB227" s="780"/>
      <c r="AC227" s="780"/>
    </row>
    <row r="228" spans="1:68" hidden="1" x14ac:dyDescent="0.2">
      <c r="A228" s="786"/>
      <c r="B228" s="786"/>
      <c r="C228" s="786"/>
      <c r="D228" s="786"/>
      <c r="E228" s="786"/>
      <c r="F228" s="786"/>
      <c r="G228" s="786"/>
      <c r="H228" s="786"/>
      <c r="I228" s="786"/>
      <c r="J228" s="786"/>
      <c r="K228" s="786"/>
      <c r="L228" s="786"/>
      <c r="M228" s="786"/>
      <c r="N228" s="786"/>
      <c r="O228" s="811"/>
      <c r="P228" s="787" t="s">
        <v>71</v>
      </c>
      <c r="Q228" s="788"/>
      <c r="R228" s="788"/>
      <c r="S228" s="788"/>
      <c r="T228" s="788"/>
      <c r="U228" s="788"/>
      <c r="V228" s="789"/>
      <c r="W228" s="37" t="s">
        <v>69</v>
      </c>
      <c r="X228" s="779">
        <f>IFERROR(SUM(X219:X226),"0")</f>
        <v>0</v>
      </c>
      <c r="Y228" s="779">
        <f>IFERROR(SUM(Y219:Y226),"0")</f>
        <v>0</v>
      </c>
      <c r="Z228" s="37"/>
      <c r="AA228" s="780"/>
      <c r="AB228" s="780"/>
      <c r="AC228" s="780"/>
    </row>
    <row r="229" spans="1:68" ht="14.25" hidden="1" customHeight="1" x14ac:dyDescent="0.25">
      <c r="A229" s="800" t="s">
        <v>73</v>
      </c>
      <c r="B229" s="786"/>
      <c r="C229" s="786"/>
      <c r="D229" s="786"/>
      <c r="E229" s="786"/>
      <c r="F229" s="786"/>
      <c r="G229" s="786"/>
      <c r="H229" s="786"/>
      <c r="I229" s="786"/>
      <c r="J229" s="786"/>
      <c r="K229" s="786"/>
      <c r="L229" s="786"/>
      <c r="M229" s="786"/>
      <c r="N229" s="786"/>
      <c r="O229" s="786"/>
      <c r="P229" s="786"/>
      <c r="Q229" s="786"/>
      <c r="R229" s="786"/>
      <c r="S229" s="786"/>
      <c r="T229" s="786"/>
      <c r="U229" s="786"/>
      <c r="V229" s="786"/>
      <c r="W229" s="786"/>
      <c r="X229" s="786"/>
      <c r="Y229" s="786"/>
      <c r="Z229" s="786"/>
      <c r="AA229" s="770"/>
      <c r="AB229" s="770"/>
      <c r="AC229" s="770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91"/>
      <c r="R230" s="791"/>
      <c r="S230" s="791"/>
      <c r="T230" s="792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80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91"/>
      <c r="R231" s="791"/>
      <c r="S231" s="791"/>
      <c r="T231" s="792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91"/>
      <c r="R232" s="791"/>
      <c r="S232" s="791"/>
      <c r="T232" s="792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91"/>
      <c r="R233" s="791"/>
      <c r="S233" s="791"/>
      <c r="T233" s="792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91"/>
      <c r="R234" s="791"/>
      <c r="S234" s="791"/>
      <c r="T234" s="792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91"/>
      <c r="R235" s="791"/>
      <c r="S235" s="791"/>
      <c r="T235" s="792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91"/>
      <c r="R236" s="791"/>
      <c r="S236" s="791"/>
      <c r="T236" s="792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91"/>
      <c r="R237" s="791"/>
      <c r="S237" s="791"/>
      <c r="T237" s="792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2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91"/>
      <c r="R238" s="791"/>
      <c r="S238" s="791"/>
      <c r="T238" s="792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91"/>
      <c r="R239" s="791"/>
      <c r="S239" s="791"/>
      <c r="T239" s="792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9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91"/>
      <c r="R240" s="791"/>
      <c r="S240" s="791"/>
      <c r="T240" s="792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idden="1" x14ac:dyDescent="0.2">
      <c r="A241" s="810"/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811"/>
      <c r="P241" s="787" t="s">
        <v>71</v>
      </c>
      <c r="Q241" s="788"/>
      <c r="R241" s="788"/>
      <c r="S241" s="788"/>
      <c r="T241" s="788"/>
      <c r="U241" s="788"/>
      <c r="V241" s="78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780"/>
      <c r="AB241" s="780"/>
      <c r="AC241" s="780"/>
    </row>
    <row r="242" spans="1:68" hidden="1" x14ac:dyDescent="0.2">
      <c r="A242" s="786"/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811"/>
      <c r="P242" s="787" t="s">
        <v>71</v>
      </c>
      <c r="Q242" s="788"/>
      <c r="R242" s="788"/>
      <c r="S242" s="788"/>
      <c r="T242" s="788"/>
      <c r="U242" s="788"/>
      <c r="V242" s="789"/>
      <c r="W242" s="37" t="s">
        <v>69</v>
      </c>
      <c r="X242" s="779">
        <f>IFERROR(SUM(X230:X240),"0")</f>
        <v>0</v>
      </c>
      <c r="Y242" s="779">
        <f>IFERROR(SUM(Y230:Y240),"0")</f>
        <v>0</v>
      </c>
      <c r="Z242" s="37"/>
      <c r="AA242" s="780"/>
      <c r="AB242" s="780"/>
      <c r="AC242" s="780"/>
    </row>
    <row r="243" spans="1:68" ht="14.25" hidden="1" customHeight="1" x14ac:dyDescent="0.25">
      <c r="A243" s="800" t="s">
        <v>222</v>
      </c>
      <c r="B243" s="786"/>
      <c r="C243" s="786"/>
      <c r="D243" s="786"/>
      <c r="E243" s="786"/>
      <c r="F243" s="786"/>
      <c r="G243" s="786"/>
      <c r="H243" s="786"/>
      <c r="I243" s="786"/>
      <c r="J243" s="786"/>
      <c r="K243" s="786"/>
      <c r="L243" s="786"/>
      <c r="M243" s="786"/>
      <c r="N243" s="786"/>
      <c r="O243" s="786"/>
      <c r="P243" s="786"/>
      <c r="Q243" s="786"/>
      <c r="R243" s="786"/>
      <c r="S243" s="786"/>
      <c r="T243" s="786"/>
      <c r="U243" s="786"/>
      <c r="V243" s="786"/>
      <c r="W243" s="786"/>
      <c r="X243" s="786"/>
      <c r="Y243" s="786"/>
      <c r="Z243" s="786"/>
      <c r="AA243" s="770"/>
      <c r="AB243" s="770"/>
      <c r="AC243" s="770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80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91"/>
      <c r="R244" s="791"/>
      <c r="S244" s="791"/>
      <c r="T244" s="792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91"/>
      <c r="R245" s="791"/>
      <c r="S245" s="791"/>
      <c r="T245" s="792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91"/>
      <c r="R246" s="791"/>
      <c r="S246" s="791"/>
      <c r="T246" s="792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91"/>
      <c r="R247" s="791"/>
      <c r="S247" s="791"/>
      <c r="T247" s="792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hidden="1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91"/>
      <c r="R248" s="791"/>
      <c r="S248" s="791"/>
      <c r="T248" s="792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810"/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811"/>
      <c r="P249" s="787" t="s">
        <v>71</v>
      </c>
      <c r="Q249" s="788"/>
      <c r="R249" s="788"/>
      <c r="S249" s="788"/>
      <c r="T249" s="788"/>
      <c r="U249" s="788"/>
      <c r="V249" s="789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hidden="1" x14ac:dyDescent="0.2">
      <c r="A250" s="786"/>
      <c r="B250" s="786"/>
      <c r="C250" s="786"/>
      <c r="D250" s="786"/>
      <c r="E250" s="786"/>
      <c r="F250" s="786"/>
      <c r="G250" s="786"/>
      <c r="H250" s="786"/>
      <c r="I250" s="786"/>
      <c r="J250" s="786"/>
      <c r="K250" s="786"/>
      <c r="L250" s="786"/>
      <c r="M250" s="786"/>
      <c r="N250" s="786"/>
      <c r="O250" s="811"/>
      <c r="P250" s="787" t="s">
        <v>71</v>
      </c>
      <c r="Q250" s="788"/>
      <c r="R250" s="788"/>
      <c r="S250" s="788"/>
      <c r="T250" s="788"/>
      <c r="U250" s="788"/>
      <c r="V250" s="789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hidden="1" customHeight="1" x14ac:dyDescent="0.25">
      <c r="A251" s="785" t="s">
        <v>436</v>
      </c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786"/>
      <c r="P251" s="786"/>
      <c r="Q251" s="786"/>
      <c r="R251" s="786"/>
      <c r="S251" s="786"/>
      <c r="T251" s="786"/>
      <c r="U251" s="786"/>
      <c r="V251" s="786"/>
      <c r="W251" s="786"/>
      <c r="X251" s="786"/>
      <c r="Y251" s="786"/>
      <c r="Z251" s="786"/>
      <c r="AA251" s="772"/>
      <c r="AB251" s="772"/>
      <c r="AC251" s="772"/>
    </row>
    <row r="252" spans="1:68" ht="14.25" hidden="1" customHeight="1" x14ac:dyDescent="0.25">
      <c r="A252" s="800" t="s">
        <v>124</v>
      </c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786"/>
      <c r="P252" s="786"/>
      <c r="Q252" s="786"/>
      <c r="R252" s="786"/>
      <c r="S252" s="786"/>
      <c r="T252" s="786"/>
      <c r="U252" s="786"/>
      <c r="V252" s="786"/>
      <c r="W252" s="786"/>
      <c r="X252" s="786"/>
      <c r="Y252" s="786"/>
      <c r="Z252" s="786"/>
      <c r="AA252" s="770"/>
      <c r="AB252" s="770"/>
      <c r="AC252" s="770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1"/>
      <c r="R253" s="791"/>
      <c r="S253" s="791"/>
      <c r="T253" s="792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1"/>
      <c r="R254" s="791"/>
      <c r="S254" s="791"/>
      <c r="T254" s="792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91"/>
      <c r="R255" s="791"/>
      <c r="S255" s="791"/>
      <c r="T255" s="792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91"/>
      <c r="R256" s="791"/>
      <c r="S256" s="791"/>
      <c r="T256" s="792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91"/>
      <c r="R257" s="791"/>
      <c r="S257" s="791"/>
      <c r="T257" s="792"/>
      <c r="U257" s="34"/>
      <c r="V257" s="34"/>
      <c r="W257" s="35" t="s">
        <v>69</v>
      </c>
      <c r="X257" s="777">
        <v>20</v>
      </c>
      <c r="Y257" s="778">
        <f t="shared" si="52"/>
        <v>23.2</v>
      </c>
      <c r="Z257" s="36">
        <f>IFERROR(IF(Y257=0,"",ROUNDUP(Y257/H257,0)*0.02175),"")</f>
        <v>4.3499999999999997E-2</v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20.827586206896552</v>
      </c>
      <c r="BN257" s="64">
        <f t="shared" si="54"/>
        <v>24.159999999999997</v>
      </c>
      <c r="BO257" s="64">
        <f t="shared" si="55"/>
        <v>3.0788177339901478E-2</v>
      </c>
      <c r="BP257" s="64">
        <f t="shared" si="56"/>
        <v>3.5714285714285712E-2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91"/>
      <c r="R258" s="791"/>
      <c r="S258" s="791"/>
      <c r="T258" s="792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9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91"/>
      <c r="R259" s="791"/>
      <c r="S259" s="791"/>
      <c r="T259" s="792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1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91"/>
      <c r="R260" s="791"/>
      <c r="S260" s="791"/>
      <c r="T260" s="792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10"/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811"/>
      <c r="P261" s="787" t="s">
        <v>71</v>
      </c>
      <c r="Q261" s="788"/>
      <c r="R261" s="788"/>
      <c r="S261" s="788"/>
      <c r="T261" s="788"/>
      <c r="U261" s="788"/>
      <c r="V261" s="78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1.7241379310344829</v>
      </c>
      <c r="Y261" s="779">
        <f>IFERROR(Y253/H253,"0")+IFERROR(Y254/H254,"0")+IFERROR(Y255/H255,"0")+IFERROR(Y256/H256,"0")+IFERROR(Y257/H257,"0")+IFERROR(Y258/H258,"0")+IFERROR(Y259/H259,"0")+IFERROR(Y260/H260,"0")</f>
        <v>2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4.3499999999999997E-2</v>
      </c>
      <c r="AA261" s="780"/>
      <c r="AB261" s="780"/>
      <c r="AC261" s="780"/>
    </row>
    <row r="262" spans="1:68" x14ac:dyDescent="0.2">
      <c r="A262" s="786"/>
      <c r="B262" s="786"/>
      <c r="C262" s="786"/>
      <c r="D262" s="786"/>
      <c r="E262" s="786"/>
      <c r="F262" s="786"/>
      <c r="G262" s="786"/>
      <c r="H262" s="786"/>
      <c r="I262" s="786"/>
      <c r="J262" s="786"/>
      <c r="K262" s="786"/>
      <c r="L262" s="786"/>
      <c r="M262" s="786"/>
      <c r="N262" s="786"/>
      <c r="O262" s="811"/>
      <c r="P262" s="787" t="s">
        <v>71</v>
      </c>
      <c r="Q262" s="788"/>
      <c r="R262" s="788"/>
      <c r="S262" s="788"/>
      <c r="T262" s="788"/>
      <c r="U262" s="788"/>
      <c r="V262" s="789"/>
      <c r="W262" s="37" t="s">
        <v>69</v>
      </c>
      <c r="X262" s="779">
        <f>IFERROR(SUM(X253:X260),"0")</f>
        <v>20</v>
      </c>
      <c r="Y262" s="779">
        <f>IFERROR(SUM(Y253:Y260),"0")</f>
        <v>23.2</v>
      </c>
      <c r="Z262" s="37"/>
      <c r="AA262" s="780"/>
      <c r="AB262" s="780"/>
      <c r="AC262" s="780"/>
    </row>
    <row r="263" spans="1:68" ht="16.5" hidden="1" customHeight="1" x14ac:dyDescent="0.25">
      <c r="A263" s="785" t="s">
        <v>457</v>
      </c>
      <c r="B263" s="786"/>
      <c r="C263" s="786"/>
      <c r="D263" s="786"/>
      <c r="E263" s="786"/>
      <c r="F263" s="786"/>
      <c r="G263" s="786"/>
      <c r="H263" s="786"/>
      <c r="I263" s="786"/>
      <c r="J263" s="786"/>
      <c r="K263" s="786"/>
      <c r="L263" s="786"/>
      <c r="M263" s="786"/>
      <c r="N263" s="786"/>
      <c r="O263" s="786"/>
      <c r="P263" s="786"/>
      <c r="Q263" s="786"/>
      <c r="R263" s="786"/>
      <c r="S263" s="786"/>
      <c r="T263" s="786"/>
      <c r="U263" s="786"/>
      <c r="V263" s="786"/>
      <c r="W263" s="786"/>
      <c r="X263" s="786"/>
      <c r="Y263" s="786"/>
      <c r="Z263" s="786"/>
      <c r="AA263" s="772"/>
      <c r="AB263" s="772"/>
      <c r="AC263" s="772"/>
    </row>
    <row r="264" spans="1:68" ht="14.25" hidden="1" customHeight="1" x14ac:dyDescent="0.25">
      <c r="A264" s="800" t="s">
        <v>124</v>
      </c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786"/>
      <c r="P264" s="786"/>
      <c r="Q264" s="786"/>
      <c r="R264" s="786"/>
      <c r="S264" s="786"/>
      <c r="T264" s="786"/>
      <c r="U264" s="786"/>
      <c r="V264" s="786"/>
      <c r="W264" s="786"/>
      <c r="X264" s="786"/>
      <c r="Y264" s="786"/>
      <c r="Z264" s="786"/>
      <c r="AA264" s="770"/>
      <c r="AB264" s="770"/>
      <c r="AC264" s="770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1"/>
      <c r="R265" s="791"/>
      <c r="S265" s="791"/>
      <c r="T265" s="792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1"/>
      <c r="R266" s="791"/>
      <c r="S266" s="791"/>
      <c r="T266" s="792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91"/>
      <c r="R267" s="791"/>
      <c r="S267" s="791"/>
      <c r="T267" s="792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1"/>
      <c r="R268" s="791"/>
      <c r="S268" s="791"/>
      <c r="T268" s="792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0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91"/>
      <c r="R269" s="791"/>
      <c r="S269" s="791"/>
      <c r="T269" s="792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91"/>
      <c r="R270" s="791"/>
      <c r="S270" s="791"/>
      <c r="T270" s="792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91"/>
      <c r="R271" s="791"/>
      <c r="S271" s="791"/>
      <c r="T271" s="792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91"/>
      <c r="R272" s="791"/>
      <c r="S272" s="791"/>
      <c r="T272" s="792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91"/>
      <c r="R273" s="791"/>
      <c r="S273" s="791"/>
      <c r="T273" s="792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10"/>
      <c r="B274" s="786"/>
      <c r="C274" s="786"/>
      <c r="D274" s="786"/>
      <c r="E274" s="786"/>
      <c r="F274" s="786"/>
      <c r="G274" s="786"/>
      <c r="H274" s="786"/>
      <c r="I274" s="786"/>
      <c r="J274" s="786"/>
      <c r="K274" s="786"/>
      <c r="L274" s="786"/>
      <c r="M274" s="786"/>
      <c r="N274" s="786"/>
      <c r="O274" s="811"/>
      <c r="P274" s="787" t="s">
        <v>71</v>
      </c>
      <c r="Q274" s="788"/>
      <c r="R274" s="788"/>
      <c r="S274" s="788"/>
      <c r="T274" s="788"/>
      <c r="U274" s="788"/>
      <c r="V274" s="78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86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811"/>
      <c r="P275" s="787" t="s">
        <v>71</v>
      </c>
      <c r="Q275" s="788"/>
      <c r="R275" s="788"/>
      <c r="S275" s="788"/>
      <c r="T275" s="788"/>
      <c r="U275" s="788"/>
      <c r="V275" s="789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800" t="s">
        <v>180</v>
      </c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6"/>
      <c r="P276" s="786"/>
      <c r="Q276" s="786"/>
      <c r="R276" s="786"/>
      <c r="S276" s="786"/>
      <c r="T276" s="786"/>
      <c r="U276" s="786"/>
      <c r="V276" s="786"/>
      <c r="W276" s="786"/>
      <c r="X276" s="786"/>
      <c r="Y276" s="786"/>
      <c r="Z276" s="786"/>
      <c r="AA276" s="770"/>
      <c r="AB276" s="770"/>
      <c r="AC276" s="770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91"/>
      <c r="R277" s="791"/>
      <c r="S277" s="791"/>
      <c r="T277" s="792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0"/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811"/>
      <c r="P278" s="787" t="s">
        <v>71</v>
      </c>
      <c r="Q278" s="788"/>
      <c r="R278" s="788"/>
      <c r="S278" s="788"/>
      <c r="T278" s="788"/>
      <c r="U278" s="788"/>
      <c r="V278" s="78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86"/>
      <c r="B279" s="786"/>
      <c r="C279" s="786"/>
      <c r="D279" s="786"/>
      <c r="E279" s="786"/>
      <c r="F279" s="786"/>
      <c r="G279" s="786"/>
      <c r="H279" s="786"/>
      <c r="I279" s="786"/>
      <c r="J279" s="786"/>
      <c r="K279" s="786"/>
      <c r="L279" s="786"/>
      <c r="M279" s="786"/>
      <c r="N279" s="786"/>
      <c r="O279" s="811"/>
      <c r="P279" s="787" t="s">
        <v>71</v>
      </c>
      <c r="Q279" s="788"/>
      <c r="R279" s="788"/>
      <c r="S279" s="788"/>
      <c r="T279" s="788"/>
      <c r="U279" s="788"/>
      <c r="V279" s="78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85" t="s">
        <v>481</v>
      </c>
      <c r="B280" s="786"/>
      <c r="C280" s="786"/>
      <c r="D280" s="786"/>
      <c r="E280" s="786"/>
      <c r="F280" s="786"/>
      <c r="G280" s="786"/>
      <c r="H280" s="786"/>
      <c r="I280" s="786"/>
      <c r="J280" s="786"/>
      <c r="K280" s="786"/>
      <c r="L280" s="786"/>
      <c r="M280" s="786"/>
      <c r="N280" s="786"/>
      <c r="O280" s="786"/>
      <c r="P280" s="786"/>
      <c r="Q280" s="786"/>
      <c r="R280" s="786"/>
      <c r="S280" s="786"/>
      <c r="T280" s="786"/>
      <c r="U280" s="786"/>
      <c r="V280" s="786"/>
      <c r="W280" s="786"/>
      <c r="X280" s="786"/>
      <c r="Y280" s="786"/>
      <c r="Z280" s="786"/>
      <c r="AA280" s="772"/>
      <c r="AB280" s="772"/>
      <c r="AC280" s="772"/>
    </row>
    <row r="281" spans="1:68" ht="14.25" hidden="1" customHeight="1" x14ac:dyDescent="0.25">
      <c r="A281" s="800" t="s">
        <v>124</v>
      </c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786"/>
      <c r="P281" s="786"/>
      <c r="Q281" s="786"/>
      <c r="R281" s="786"/>
      <c r="S281" s="786"/>
      <c r="T281" s="786"/>
      <c r="U281" s="786"/>
      <c r="V281" s="786"/>
      <c r="W281" s="786"/>
      <c r="X281" s="786"/>
      <c r="Y281" s="786"/>
      <c r="Z281" s="786"/>
      <c r="AA281" s="770"/>
      <c r="AB281" s="770"/>
      <c r="AC281" s="770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0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1"/>
      <c r="R282" s="791"/>
      <c r="S282" s="791"/>
      <c r="T282" s="792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91"/>
      <c r="R283" s="791"/>
      <c r="S283" s="791"/>
      <c r="T283" s="792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88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1"/>
      <c r="R284" s="791"/>
      <c r="S284" s="791"/>
      <c r="T284" s="792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91"/>
      <c r="R285" s="791"/>
      <c r="S285" s="791"/>
      <c r="T285" s="792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1"/>
      <c r="R286" s="791"/>
      <c r="S286" s="791"/>
      <c r="T286" s="792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91"/>
      <c r="R287" s="791"/>
      <c r="S287" s="791"/>
      <c r="T287" s="792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1"/>
      <c r="R288" s="791"/>
      <c r="S288" s="791"/>
      <c r="T288" s="792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8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91"/>
      <c r="R289" s="791"/>
      <c r="S289" s="791"/>
      <c r="T289" s="792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1"/>
      <c r="R290" s="791"/>
      <c r="S290" s="791"/>
      <c r="T290" s="792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91"/>
      <c r="R291" s="791"/>
      <c r="S291" s="791"/>
      <c r="T291" s="792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0"/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811"/>
      <c r="P292" s="787" t="s">
        <v>71</v>
      </c>
      <c r="Q292" s="788"/>
      <c r="R292" s="788"/>
      <c r="S292" s="788"/>
      <c r="T292" s="788"/>
      <c r="U292" s="788"/>
      <c r="V292" s="78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86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11"/>
      <c r="P293" s="787" t="s">
        <v>71</v>
      </c>
      <c r="Q293" s="788"/>
      <c r="R293" s="788"/>
      <c r="S293" s="788"/>
      <c r="T293" s="788"/>
      <c r="U293" s="788"/>
      <c r="V293" s="78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85" t="s">
        <v>508</v>
      </c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6"/>
      <c r="P294" s="786"/>
      <c r="Q294" s="786"/>
      <c r="R294" s="786"/>
      <c r="S294" s="786"/>
      <c r="T294" s="786"/>
      <c r="U294" s="786"/>
      <c r="V294" s="786"/>
      <c r="W294" s="786"/>
      <c r="X294" s="786"/>
      <c r="Y294" s="786"/>
      <c r="Z294" s="786"/>
      <c r="AA294" s="772"/>
      <c r="AB294" s="772"/>
      <c r="AC294" s="772"/>
    </row>
    <row r="295" spans="1:68" ht="14.25" hidden="1" customHeight="1" x14ac:dyDescent="0.25">
      <c r="A295" s="800" t="s">
        <v>124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70"/>
      <c r="AB295" s="770"/>
      <c r="AC295" s="770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9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91"/>
      <c r="R296" s="791"/>
      <c r="S296" s="791"/>
      <c r="T296" s="792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0"/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811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86"/>
      <c r="B298" s="786"/>
      <c r="C298" s="786"/>
      <c r="D298" s="786"/>
      <c r="E298" s="786"/>
      <c r="F298" s="786"/>
      <c r="G298" s="786"/>
      <c r="H298" s="786"/>
      <c r="I298" s="786"/>
      <c r="J298" s="786"/>
      <c r="K298" s="786"/>
      <c r="L298" s="786"/>
      <c r="M298" s="786"/>
      <c r="N298" s="786"/>
      <c r="O298" s="811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85" t="s">
        <v>511</v>
      </c>
      <c r="B299" s="786"/>
      <c r="C299" s="786"/>
      <c r="D299" s="786"/>
      <c r="E299" s="786"/>
      <c r="F299" s="786"/>
      <c r="G299" s="786"/>
      <c r="H299" s="786"/>
      <c r="I299" s="786"/>
      <c r="J299" s="786"/>
      <c r="K299" s="786"/>
      <c r="L299" s="786"/>
      <c r="M299" s="786"/>
      <c r="N299" s="786"/>
      <c r="O299" s="786"/>
      <c r="P299" s="786"/>
      <c r="Q299" s="786"/>
      <c r="R299" s="786"/>
      <c r="S299" s="786"/>
      <c r="T299" s="786"/>
      <c r="U299" s="786"/>
      <c r="V299" s="786"/>
      <c r="W299" s="786"/>
      <c r="X299" s="786"/>
      <c r="Y299" s="786"/>
      <c r="Z299" s="786"/>
      <c r="AA299" s="772"/>
      <c r="AB299" s="772"/>
      <c r="AC299" s="772"/>
    </row>
    <row r="300" spans="1:68" ht="14.25" hidden="1" customHeight="1" x14ac:dyDescent="0.25">
      <c r="A300" s="800" t="s">
        <v>124</v>
      </c>
      <c r="B300" s="786"/>
      <c r="C300" s="786"/>
      <c r="D300" s="786"/>
      <c r="E300" s="786"/>
      <c r="F300" s="786"/>
      <c r="G300" s="786"/>
      <c r="H300" s="786"/>
      <c r="I300" s="786"/>
      <c r="J300" s="786"/>
      <c r="K300" s="786"/>
      <c r="L300" s="786"/>
      <c r="M300" s="786"/>
      <c r="N300" s="786"/>
      <c r="O300" s="786"/>
      <c r="P300" s="786"/>
      <c r="Q300" s="786"/>
      <c r="R300" s="786"/>
      <c r="S300" s="786"/>
      <c r="T300" s="786"/>
      <c r="U300" s="786"/>
      <c r="V300" s="786"/>
      <c r="W300" s="786"/>
      <c r="X300" s="786"/>
      <c r="Y300" s="786"/>
      <c r="Z300" s="786"/>
      <c r="AA300" s="770"/>
      <c r="AB300" s="770"/>
      <c r="AC300" s="770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91"/>
      <c r="R301" s="791"/>
      <c r="S301" s="791"/>
      <c r="T301" s="792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80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91"/>
      <c r="R302" s="791"/>
      <c r="S302" s="791"/>
      <c r="T302" s="792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91"/>
      <c r="R303" s="791"/>
      <c r="S303" s="791"/>
      <c r="T303" s="792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0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11"/>
      <c r="P304" s="787" t="s">
        <v>71</v>
      </c>
      <c r="Q304" s="788"/>
      <c r="R304" s="788"/>
      <c r="S304" s="788"/>
      <c r="T304" s="788"/>
      <c r="U304" s="788"/>
      <c r="V304" s="78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86"/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811"/>
      <c r="P305" s="787" t="s">
        <v>71</v>
      </c>
      <c r="Q305" s="788"/>
      <c r="R305" s="788"/>
      <c r="S305" s="788"/>
      <c r="T305" s="788"/>
      <c r="U305" s="788"/>
      <c r="V305" s="78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85" t="s">
        <v>520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72"/>
      <c r="AB306" s="772"/>
      <c r="AC306" s="772"/>
    </row>
    <row r="307" spans="1:68" ht="14.25" hidden="1" customHeight="1" x14ac:dyDescent="0.25">
      <c r="A307" s="800" t="s">
        <v>73</v>
      </c>
      <c r="B307" s="786"/>
      <c r="C307" s="786"/>
      <c r="D307" s="786"/>
      <c r="E307" s="786"/>
      <c r="F307" s="786"/>
      <c r="G307" s="786"/>
      <c r="H307" s="786"/>
      <c r="I307" s="786"/>
      <c r="J307" s="786"/>
      <c r="K307" s="786"/>
      <c r="L307" s="786"/>
      <c r="M307" s="786"/>
      <c r="N307" s="786"/>
      <c r="O307" s="786"/>
      <c r="P307" s="786"/>
      <c r="Q307" s="786"/>
      <c r="R307" s="786"/>
      <c r="S307" s="786"/>
      <c r="T307" s="786"/>
      <c r="U307" s="786"/>
      <c r="V307" s="786"/>
      <c r="W307" s="786"/>
      <c r="X307" s="786"/>
      <c r="Y307" s="786"/>
      <c r="Z307" s="786"/>
      <c r="AA307" s="770"/>
      <c r="AB307" s="770"/>
      <c r="AC307" s="770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7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91"/>
      <c r="R308" s="791"/>
      <c r="S308" s="791"/>
      <c r="T308" s="792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1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91"/>
      <c r="R309" s="791"/>
      <c r="S309" s="791"/>
      <c r="T309" s="792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8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91"/>
      <c r="R310" s="791"/>
      <c r="S310" s="791"/>
      <c r="T310" s="792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91"/>
      <c r="R311" s="791"/>
      <c r="S311" s="791"/>
      <c r="T311" s="792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137</v>
      </c>
      <c r="M312" s="33" t="s">
        <v>68</v>
      </c>
      <c r="N312" s="33"/>
      <c r="O312" s="32">
        <v>45</v>
      </c>
      <c r="P312" s="9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91"/>
      <c r="R312" s="791"/>
      <c r="S312" s="791"/>
      <c r="T312" s="792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138</v>
      </c>
      <c r="AK312" s="68">
        <v>28.8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91"/>
      <c r="R313" s="791"/>
      <c r="S313" s="791"/>
      <c r="T313" s="792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idden="1" x14ac:dyDescent="0.2">
      <c r="A314" s="810"/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811"/>
      <c r="P314" s="787" t="s">
        <v>71</v>
      </c>
      <c r="Q314" s="788"/>
      <c r="R314" s="788"/>
      <c r="S314" s="788"/>
      <c r="T314" s="788"/>
      <c r="U314" s="788"/>
      <c r="V314" s="789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hidden="1" x14ac:dyDescent="0.2">
      <c r="A315" s="786"/>
      <c r="B315" s="786"/>
      <c r="C315" s="786"/>
      <c r="D315" s="786"/>
      <c r="E315" s="786"/>
      <c r="F315" s="786"/>
      <c r="G315" s="786"/>
      <c r="H315" s="786"/>
      <c r="I315" s="786"/>
      <c r="J315" s="786"/>
      <c r="K315" s="786"/>
      <c r="L315" s="786"/>
      <c r="M315" s="786"/>
      <c r="N315" s="786"/>
      <c r="O315" s="811"/>
      <c r="P315" s="787" t="s">
        <v>71</v>
      </c>
      <c r="Q315" s="788"/>
      <c r="R315" s="788"/>
      <c r="S315" s="788"/>
      <c r="T315" s="788"/>
      <c r="U315" s="788"/>
      <c r="V315" s="789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hidden="1" customHeight="1" x14ac:dyDescent="0.25">
      <c r="A316" s="785" t="s">
        <v>536</v>
      </c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6"/>
      <c r="P316" s="786"/>
      <c r="Q316" s="786"/>
      <c r="R316" s="786"/>
      <c r="S316" s="786"/>
      <c r="T316" s="786"/>
      <c r="U316" s="786"/>
      <c r="V316" s="786"/>
      <c r="W316" s="786"/>
      <c r="X316" s="786"/>
      <c r="Y316" s="786"/>
      <c r="Z316" s="786"/>
      <c r="AA316" s="772"/>
      <c r="AB316" s="772"/>
      <c r="AC316" s="772"/>
    </row>
    <row r="317" spans="1:68" ht="14.25" hidden="1" customHeight="1" x14ac:dyDescent="0.25">
      <c r="A317" s="800" t="s">
        <v>124</v>
      </c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6"/>
      <c r="P317" s="786"/>
      <c r="Q317" s="786"/>
      <c r="R317" s="786"/>
      <c r="S317" s="786"/>
      <c r="T317" s="786"/>
      <c r="U317" s="786"/>
      <c r="V317" s="786"/>
      <c r="W317" s="786"/>
      <c r="X317" s="786"/>
      <c r="Y317" s="786"/>
      <c r="Z317" s="786"/>
      <c r="AA317" s="770"/>
      <c r="AB317" s="770"/>
      <c r="AC317" s="770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9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91"/>
      <c r="R318" s="791"/>
      <c r="S318" s="791"/>
      <c r="T318" s="792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0"/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811"/>
      <c r="P319" s="787" t="s">
        <v>71</v>
      </c>
      <c r="Q319" s="788"/>
      <c r="R319" s="788"/>
      <c r="S319" s="788"/>
      <c r="T319" s="788"/>
      <c r="U319" s="788"/>
      <c r="V319" s="78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86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811"/>
      <c r="P320" s="787" t="s">
        <v>71</v>
      </c>
      <c r="Q320" s="788"/>
      <c r="R320" s="788"/>
      <c r="S320" s="788"/>
      <c r="T320" s="788"/>
      <c r="U320" s="788"/>
      <c r="V320" s="78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800" t="s">
        <v>64</v>
      </c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6"/>
      <c r="P321" s="786"/>
      <c r="Q321" s="786"/>
      <c r="R321" s="786"/>
      <c r="S321" s="786"/>
      <c r="T321" s="786"/>
      <c r="U321" s="786"/>
      <c r="V321" s="786"/>
      <c r="W321" s="786"/>
      <c r="X321" s="786"/>
      <c r="Y321" s="786"/>
      <c r="Z321" s="786"/>
      <c r="AA321" s="770"/>
      <c r="AB321" s="770"/>
      <c r="AC321" s="770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1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91"/>
      <c r="R322" s="791"/>
      <c r="S322" s="791"/>
      <c r="T322" s="792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0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11"/>
      <c r="P323" s="787" t="s">
        <v>71</v>
      </c>
      <c r="Q323" s="788"/>
      <c r="R323" s="788"/>
      <c r="S323" s="788"/>
      <c r="T323" s="788"/>
      <c r="U323" s="788"/>
      <c r="V323" s="78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86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811"/>
      <c r="P324" s="787" t="s">
        <v>71</v>
      </c>
      <c r="Q324" s="788"/>
      <c r="R324" s="788"/>
      <c r="S324" s="788"/>
      <c r="T324" s="788"/>
      <c r="U324" s="788"/>
      <c r="V324" s="78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800" t="s">
        <v>73</v>
      </c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6"/>
      <c r="P325" s="786"/>
      <c r="Q325" s="786"/>
      <c r="R325" s="786"/>
      <c r="S325" s="786"/>
      <c r="T325" s="786"/>
      <c r="U325" s="786"/>
      <c r="V325" s="786"/>
      <c r="W325" s="786"/>
      <c r="X325" s="786"/>
      <c r="Y325" s="786"/>
      <c r="Z325" s="786"/>
      <c r="AA325" s="770"/>
      <c r="AB325" s="770"/>
      <c r="AC325" s="770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91"/>
      <c r="R326" s="791"/>
      <c r="S326" s="791"/>
      <c r="T326" s="792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0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11"/>
      <c r="P327" s="787" t="s">
        <v>71</v>
      </c>
      <c r="Q327" s="788"/>
      <c r="R327" s="788"/>
      <c r="S327" s="788"/>
      <c r="T327" s="788"/>
      <c r="U327" s="788"/>
      <c r="V327" s="78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86"/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811"/>
      <c r="P328" s="787" t="s">
        <v>71</v>
      </c>
      <c r="Q328" s="788"/>
      <c r="R328" s="788"/>
      <c r="S328" s="788"/>
      <c r="T328" s="788"/>
      <c r="U328" s="788"/>
      <c r="V328" s="78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85" t="s">
        <v>546</v>
      </c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6"/>
      <c r="P329" s="786"/>
      <c r="Q329" s="786"/>
      <c r="R329" s="786"/>
      <c r="S329" s="786"/>
      <c r="T329" s="786"/>
      <c r="U329" s="786"/>
      <c r="V329" s="786"/>
      <c r="W329" s="786"/>
      <c r="X329" s="786"/>
      <c r="Y329" s="786"/>
      <c r="Z329" s="786"/>
      <c r="AA329" s="772"/>
      <c r="AB329" s="772"/>
      <c r="AC329" s="772"/>
    </row>
    <row r="330" spans="1:68" ht="14.25" hidden="1" customHeight="1" x14ac:dyDescent="0.25">
      <c r="A330" s="800" t="s">
        <v>124</v>
      </c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6"/>
      <c r="P330" s="786"/>
      <c r="Q330" s="786"/>
      <c r="R330" s="786"/>
      <c r="S330" s="786"/>
      <c r="T330" s="786"/>
      <c r="U330" s="786"/>
      <c r="V330" s="786"/>
      <c r="W330" s="786"/>
      <c r="X330" s="786"/>
      <c r="Y330" s="786"/>
      <c r="Z330" s="786"/>
      <c r="AA330" s="770"/>
      <c r="AB330" s="770"/>
      <c r="AC330" s="770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91"/>
      <c r="R331" s="791"/>
      <c r="S331" s="791"/>
      <c r="T331" s="792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0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11"/>
      <c r="P332" s="787" t="s">
        <v>71</v>
      </c>
      <c r="Q332" s="788"/>
      <c r="R332" s="788"/>
      <c r="S332" s="788"/>
      <c r="T332" s="788"/>
      <c r="U332" s="788"/>
      <c r="V332" s="78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86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811"/>
      <c r="P333" s="787" t="s">
        <v>71</v>
      </c>
      <c r="Q333" s="788"/>
      <c r="R333" s="788"/>
      <c r="S333" s="788"/>
      <c r="T333" s="788"/>
      <c r="U333" s="788"/>
      <c r="V333" s="78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800" t="s">
        <v>64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70"/>
      <c r="AB334" s="770"/>
      <c r="AC334" s="770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08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91"/>
      <c r="R335" s="791"/>
      <c r="S335" s="791"/>
      <c r="T335" s="792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0"/>
      <c r="B336" s="786"/>
      <c r="C336" s="786"/>
      <c r="D336" s="786"/>
      <c r="E336" s="786"/>
      <c r="F336" s="786"/>
      <c r="G336" s="786"/>
      <c r="H336" s="786"/>
      <c r="I336" s="786"/>
      <c r="J336" s="786"/>
      <c r="K336" s="786"/>
      <c r="L336" s="786"/>
      <c r="M336" s="786"/>
      <c r="N336" s="786"/>
      <c r="O336" s="811"/>
      <c r="P336" s="787" t="s">
        <v>71</v>
      </c>
      <c r="Q336" s="788"/>
      <c r="R336" s="788"/>
      <c r="S336" s="788"/>
      <c r="T336" s="788"/>
      <c r="U336" s="788"/>
      <c r="V336" s="78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86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11"/>
      <c r="P337" s="787" t="s">
        <v>71</v>
      </c>
      <c r="Q337" s="788"/>
      <c r="R337" s="788"/>
      <c r="S337" s="788"/>
      <c r="T337" s="788"/>
      <c r="U337" s="788"/>
      <c r="V337" s="78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800" t="s">
        <v>73</v>
      </c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6"/>
      <c r="P338" s="786"/>
      <c r="Q338" s="786"/>
      <c r="R338" s="786"/>
      <c r="S338" s="786"/>
      <c r="T338" s="786"/>
      <c r="U338" s="786"/>
      <c r="V338" s="786"/>
      <c r="W338" s="786"/>
      <c r="X338" s="786"/>
      <c r="Y338" s="786"/>
      <c r="Z338" s="786"/>
      <c r="AA338" s="770"/>
      <c r="AB338" s="770"/>
      <c r="AC338" s="770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89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91"/>
      <c r="R339" s="791"/>
      <c r="S339" s="791"/>
      <c r="T339" s="792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91"/>
      <c r="R340" s="791"/>
      <c r="S340" s="791"/>
      <c r="T340" s="792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0"/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811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86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11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85" t="s">
        <v>559</v>
      </c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6"/>
      <c r="P343" s="786"/>
      <c r="Q343" s="786"/>
      <c r="R343" s="786"/>
      <c r="S343" s="786"/>
      <c r="T343" s="786"/>
      <c r="U343" s="786"/>
      <c r="V343" s="786"/>
      <c r="W343" s="786"/>
      <c r="X343" s="786"/>
      <c r="Y343" s="786"/>
      <c r="Z343" s="786"/>
      <c r="AA343" s="772"/>
      <c r="AB343" s="772"/>
      <c r="AC343" s="772"/>
    </row>
    <row r="344" spans="1:68" ht="14.25" hidden="1" customHeight="1" x14ac:dyDescent="0.25">
      <c r="A344" s="800" t="s">
        <v>124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70"/>
      <c r="AB344" s="770"/>
      <c r="AC344" s="770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91"/>
      <c r="R345" s="791"/>
      <c r="S345" s="791"/>
      <c r="T345" s="792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0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11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11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800" t="s">
        <v>64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70"/>
      <c r="AB348" s="770"/>
      <c r="AC348" s="770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3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91"/>
      <c r="R349" s="791"/>
      <c r="S349" s="791"/>
      <c r="T349" s="792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91"/>
      <c r="R350" s="791"/>
      <c r="S350" s="791"/>
      <c r="T350" s="792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0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11"/>
      <c r="P351" s="787" t="s">
        <v>71</v>
      </c>
      <c r="Q351" s="788"/>
      <c r="R351" s="788"/>
      <c r="S351" s="788"/>
      <c r="T351" s="788"/>
      <c r="U351" s="788"/>
      <c r="V351" s="78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11"/>
      <c r="P352" s="787" t="s">
        <v>71</v>
      </c>
      <c r="Q352" s="788"/>
      <c r="R352" s="788"/>
      <c r="S352" s="788"/>
      <c r="T352" s="788"/>
      <c r="U352" s="788"/>
      <c r="V352" s="78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800" t="s">
        <v>73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70"/>
      <c r="AB353" s="770"/>
      <c r="AC353" s="770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91"/>
      <c r="R354" s="791"/>
      <c r="S354" s="791"/>
      <c r="T354" s="792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0"/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811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86"/>
      <c r="B356" s="786"/>
      <c r="C356" s="786"/>
      <c r="D356" s="786"/>
      <c r="E356" s="786"/>
      <c r="F356" s="786"/>
      <c r="G356" s="786"/>
      <c r="H356" s="786"/>
      <c r="I356" s="786"/>
      <c r="J356" s="786"/>
      <c r="K356" s="786"/>
      <c r="L356" s="786"/>
      <c r="M356" s="786"/>
      <c r="N356" s="786"/>
      <c r="O356" s="811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85" t="s">
        <v>570</v>
      </c>
      <c r="B357" s="786"/>
      <c r="C357" s="786"/>
      <c r="D357" s="786"/>
      <c r="E357" s="786"/>
      <c r="F357" s="786"/>
      <c r="G357" s="786"/>
      <c r="H357" s="786"/>
      <c r="I357" s="786"/>
      <c r="J357" s="786"/>
      <c r="K357" s="786"/>
      <c r="L357" s="786"/>
      <c r="M357" s="786"/>
      <c r="N357" s="786"/>
      <c r="O357" s="786"/>
      <c r="P357" s="786"/>
      <c r="Q357" s="786"/>
      <c r="R357" s="786"/>
      <c r="S357" s="786"/>
      <c r="T357" s="786"/>
      <c r="U357" s="786"/>
      <c r="V357" s="786"/>
      <c r="W357" s="786"/>
      <c r="X357" s="786"/>
      <c r="Y357" s="786"/>
      <c r="Z357" s="786"/>
      <c r="AA357" s="772"/>
      <c r="AB357" s="772"/>
      <c r="AC357" s="772"/>
    </row>
    <row r="358" spans="1:68" ht="14.25" hidden="1" customHeight="1" x14ac:dyDescent="0.25">
      <c r="A358" s="800" t="s">
        <v>124</v>
      </c>
      <c r="B358" s="786"/>
      <c r="C358" s="786"/>
      <c r="D358" s="786"/>
      <c r="E358" s="786"/>
      <c r="F358" s="786"/>
      <c r="G358" s="786"/>
      <c r="H358" s="786"/>
      <c r="I358" s="786"/>
      <c r="J358" s="786"/>
      <c r="K358" s="786"/>
      <c r="L358" s="786"/>
      <c r="M358" s="786"/>
      <c r="N358" s="786"/>
      <c r="O358" s="786"/>
      <c r="P358" s="786"/>
      <c r="Q358" s="786"/>
      <c r="R358" s="786"/>
      <c r="S358" s="786"/>
      <c r="T358" s="786"/>
      <c r="U358" s="786"/>
      <c r="V358" s="786"/>
      <c r="W358" s="786"/>
      <c r="X358" s="786"/>
      <c r="Y358" s="786"/>
      <c r="Z358" s="786"/>
      <c r="AA358" s="770"/>
      <c r="AB358" s="770"/>
      <c r="AC358" s="770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1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91"/>
      <c r="R359" s="791"/>
      <c r="S359" s="791"/>
      <c r="T359" s="792"/>
      <c r="U359" s="34"/>
      <c r="V359" s="34"/>
      <c r="W359" s="35" t="s">
        <v>69</v>
      </c>
      <c r="X359" s="777">
        <v>10</v>
      </c>
      <c r="Y359" s="778">
        <f t="shared" ref="Y359:Y367" si="72">IFERROR(IF(X359="",0,CEILING((X359/$H359),1)*$H359),"")</f>
        <v>10.8</v>
      </c>
      <c r="Z359" s="36">
        <f>IFERROR(IF(Y359=0,"",ROUNDUP(Y359/H359,0)*0.02175),"")</f>
        <v>2.1749999999999999E-2</v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10.444444444444443</v>
      </c>
      <c r="BN359" s="64">
        <f t="shared" ref="BN359:BN367" si="74">IFERROR(Y359*I359/H359,"0")</f>
        <v>11.28</v>
      </c>
      <c r="BO359" s="64">
        <f t="shared" ref="BO359:BO367" si="75">IFERROR(1/J359*(X359/H359),"0")</f>
        <v>1.653439153439153E-2</v>
      </c>
      <c r="BP359" s="64">
        <f t="shared" ref="BP359:BP367" si="76">IFERROR(1/J359*(Y359/H359),"0")</f>
        <v>1.7857142857142856E-2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1"/>
      <c r="R360" s="791"/>
      <c r="S360" s="791"/>
      <c r="T360" s="792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 t="s">
        <v>158</v>
      </c>
      <c r="M361" s="33" t="s">
        <v>77</v>
      </c>
      <c r="N361" s="33"/>
      <c r="O361" s="32">
        <v>55</v>
      </c>
      <c r="P361" s="9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1"/>
      <c r="R361" s="791"/>
      <c r="S361" s="791"/>
      <c r="T361" s="792"/>
      <c r="U361" s="34"/>
      <c r="V361" s="34"/>
      <c r="W361" s="35" t="s">
        <v>69</v>
      </c>
      <c r="X361" s="777">
        <v>120</v>
      </c>
      <c r="Y361" s="778">
        <f t="shared" si="72"/>
        <v>129.60000000000002</v>
      </c>
      <c r="Z361" s="36">
        <f>IFERROR(IF(Y361=0,"",ROUNDUP(Y361/H361,0)*0.02175),"")</f>
        <v>0.26100000000000001</v>
      </c>
      <c r="AA361" s="56"/>
      <c r="AB361" s="57"/>
      <c r="AC361" s="431" t="s">
        <v>578</v>
      </c>
      <c r="AG361" s="64"/>
      <c r="AJ361" s="68" t="s">
        <v>160</v>
      </c>
      <c r="AK361" s="68">
        <v>604.79999999999995</v>
      </c>
      <c r="BB361" s="432" t="s">
        <v>1</v>
      </c>
      <c r="BM361" s="64">
        <f t="shared" si="73"/>
        <v>125.33333333333331</v>
      </c>
      <c r="BN361" s="64">
        <f t="shared" si="74"/>
        <v>135.36000000000001</v>
      </c>
      <c r="BO361" s="64">
        <f t="shared" si="75"/>
        <v>0.1984126984126984</v>
      </c>
      <c r="BP361" s="64">
        <f t="shared" si="76"/>
        <v>0.2142857142857143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91"/>
      <c r="R362" s="791"/>
      <c r="S362" s="791"/>
      <c r="T362" s="792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91"/>
      <c r="R363" s="791"/>
      <c r="S363" s="791"/>
      <c r="T363" s="792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91"/>
      <c r="R364" s="791"/>
      <c r="S364" s="791"/>
      <c r="T364" s="792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2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91"/>
      <c r="R365" s="791"/>
      <c r="S365" s="791"/>
      <c r="T365" s="792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7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1"/>
      <c r="R366" s="791"/>
      <c r="S366" s="791"/>
      <c r="T366" s="792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1"/>
      <c r="R367" s="791"/>
      <c r="S367" s="791"/>
      <c r="T367" s="792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10"/>
      <c r="B368" s="786"/>
      <c r="C368" s="786"/>
      <c r="D368" s="786"/>
      <c r="E368" s="786"/>
      <c r="F368" s="786"/>
      <c r="G368" s="786"/>
      <c r="H368" s="786"/>
      <c r="I368" s="786"/>
      <c r="J368" s="786"/>
      <c r="K368" s="786"/>
      <c r="L368" s="786"/>
      <c r="M368" s="786"/>
      <c r="N368" s="786"/>
      <c r="O368" s="811"/>
      <c r="P368" s="787" t="s">
        <v>71</v>
      </c>
      <c r="Q368" s="788"/>
      <c r="R368" s="788"/>
      <c r="S368" s="788"/>
      <c r="T368" s="788"/>
      <c r="U368" s="788"/>
      <c r="V368" s="78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12.037037037037036</v>
      </c>
      <c r="Y368" s="779">
        <f>IFERROR(Y359/H359,"0")+IFERROR(Y360/H360,"0")+IFERROR(Y361/H361,"0")+IFERROR(Y362/H362,"0")+IFERROR(Y363/H363,"0")+IFERROR(Y364/H364,"0")+IFERROR(Y365/H365,"0")+IFERROR(Y366/H366,"0")+IFERROR(Y367/H367,"0")</f>
        <v>13.000000000000002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0.28275</v>
      </c>
      <c r="AA368" s="780"/>
      <c r="AB368" s="780"/>
      <c r="AC368" s="780"/>
    </row>
    <row r="369" spans="1:68" x14ac:dyDescent="0.2">
      <c r="A369" s="786"/>
      <c r="B369" s="786"/>
      <c r="C369" s="786"/>
      <c r="D369" s="786"/>
      <c r="E369" s="786"/>
      <c r="F369" s="786"/>
      <c r="G369" s="786"/>
      <c r="H369" s="786"/>
      <c r="I369" s="786"/>
      <c r="J369" s="786"/>
      <c r="K369" s="786"/>
      <c r="L369" s="786"/>
      <c r="M369" s="786"/>
      <c r="N369" s="786"/>
      <c r="O369" s="811"/>
      <c r="P369" s="787" t="s">
        <v>71</v>
      </c>
      <c r="Q369" s="788"/>
      <c r="R369" s="788"/>
      <c r="S369" s="788"/>
      <c r="T369" s="788"/>
      <c r="U369" s="788"/>
      <c r="V369" s="789"/>
      <c r="W369" s="37" t="s">
        <v>69</v>
      </c>
      <c r="X369" s="779">
        <f>IFERROR(SUM(X359:X367),"0")</f>
        <v>130</v>
      </c>
      <c r="Y369" s="779">
        <f>IFERROR(SUM(Y359:Y367),"0")</f>
        <v>140.40000000000003</v>
      </c>
      <c r="Z369" s="37"/>
      <c r="AA369" s="780"/>
      <c r="AB369" s="780"/>
      <c r="AC369" s="780"/>
    </row>
    <row r="370" spans="1:68" ht="14.25" hidden="1" customHeight="1" x14ac:dyDescent="0.25">
      <c r="A370" s="800" t="s">
        <v>64</v>
      </c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786"/>
      <c r="P370" s="786"/>
      <c r="Q370" s="786"/>
      <c r="R370" s="786"/>
      <c r="S370" s="786"/>
      <c r="T370" s="786"/>
      <c r="U370" s="786"/>
      <c r="V370" s="786"/>
      <c r="W370" s="786"/>
      <c r="X370" s="786"/>
      <c r="Y370" s="786"/>
      <c r="Z370" s="786"/>
      <c r="AA370" s="770"/>
      <c r="AB370" s="770"/>
      <c r="AC370" s="770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91"/>
      <c r="R371" s="791"/>
      <c r="S371" s="791"/>
      <c r="T371" s="792"/>
      <c r="U371" s="34"/>
      <c r="V371" s="34"/>
      <c r="W371" s="35" t="s">
        <v>69</v>
      </c>
      <c r="X371" s="777">
        <v>20</v>
      </c>
      <c r="Y371" s="778">
        <f>IFERROR(IF(X371="",0,CEILING((X371/$H371),1)*$H371),"")</f>
        <v>21</v>
      </c>
      <c r="Z371" s="36">
        <f>IFERROR(IF(Y371=0,"",ROUNDUP(Y371/H371,0)*0.00753),"")</f>
        <v>3.7650000000000003E-2</v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21.238095238095237</v>
      </c>
      <c r="BN371" s="64">
        <f>IFERROR(Y371*I371/H371,"0")</f>
        <v>22.299999999999997</v>
      </c>
      <c r="BO371" s="64">
        <f>IFERROR(1/J371*(X371/H371),"0")</f>
        <v>3.0525030525030524E-2</v>
      </c>
      <c r="BP371" s="64">
        <f>IFERROR(1/J371*(Y371/H371),"0")</f>
        <v>3.2051282051282048E-2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91"/>
      <c r="R372" s="791"/>
      <c r="S372" s="791"/>
      <c r="T372" s="792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91"/>
      <c r="R373" s="791"/>
      <c r="S373" s="791"/>
      <c r="T373" s="792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9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91"/>
      <c r="R374" s="791"/>
      <c r="S374" s="791"/>
      <c r="T374" s="792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10"/>
      <c r="B375" s="786"/>
      <c r="C375" s="786"/>
      <c r="D375" s="786"/>
      <c r="E375" s="786"/>
      <c r="F375" s="786"/>
      <c r="G375" s="786"/>
      <c r="H375" s="786"/>
      <c r="I375" s="786"/>
      <c r="J375" s="786"/>
      <c r="K375" s="786"/>
      <c r="L375" s="786"/>
      <c r="M375" s="786"/>
      <c r="N375" s="786"/>
      <c r="O375" s="811"/>
      <c r="P375" s="787" t="s">
        <v>71</v>
      </c>
      <c r="Q375" s="788"/>
      <c r="R375" s="788"/>
      <c r="S375" s="788"/>
      <c r="T375" s="788"/>
      <c r="U375" s="788"/>
      <c r="V375" s="789"/>
      <c r="W375" s="37" t="s">
        <v>72</v>
      </c>
      <c r="X375" s="779">
        <f>IFERROR(X371/H371,"0")+IFERROR(X372/H372,"0")+IFERROR(X373/H373,"0")+IFERROR(X374/H374,"0")</f>
        <v>4.7619047619047619</v>
      </c>
      <c r="Y375" s="779">
        <f>IFERROR(Y371/H371,"0")+IFERROR(Y372/H372,"0")+IFERROR(Y373/H373,"0")+IFERROR(Y374/H374,"0")</f>
        <v>5</v>
      </c>
      <c r="Z375" s="779">
        <f>IFERROR(IF(Z371="",0,Z371),"0")+IFERROR(IF(Z372="",0,Z372),"0")+IFERROR(IF(Z373="",0,Z373),"0")+IFERROR(IF(Z374="",0,Z374),"0")</f>
        <v>3.7650000000000003E-2</v>
      </c>
      <c r="AA375" s="780"/>
      <c r="AB375" s="780"/>
      <c r="AC375" s="780"/>
    </row>
    <row r="376" spans="1:68" x14ac:dyDescent="0.2">
      <c r="A376" s="786"/>
      <c r="B376" s="786"/>
      <c r="C376" s="786"/>
      <c r="D376" s="786"/>
      <c r="E376" s="786"/>
      <c r="F376" s="786"/>
      <c r="G376" s="786"/>
      <c r="H376" s="786"/>
      <c r="I376" s="786"/>
      <c r="J376" s="786"/>
      <c r="K376" s="786"/>
      <c r="L376" s="786"/>
      <c r="M376" s="786"/>
      <c r="N376" s="786"/>
      <c r="O376" s="811"/>
      <c r="P376" s="787" t="s">
        <v>71</v>
      </c>
      <c r="Q376" s="788"/>
      <c r="R376" s="788"/>
      <c r="S376" s="788"/>
      <c r="T376" s="788"/>
      <c r="U376" s="788"/>
      <c r="V376" s="789"/>
      <c r="W376" s="37" t="s">
        <v>69</v>
      </c>
      <c r="X376" s="779">
        <f>IFERROR(SUM(X371:X374),"0")</f>
        <v>20</v>
      </c>
      <c r="Y376" s="779">
        <f>IFERROR(SUM(Y371:Y374),"0")</f>
        <v>21</v>
      </c>
      <c r="Z376" s="37"/>
      <c r="AA376" s="780"/>
      <c r="AB376" s="780"/>
      <c r="AC376" s="780"/>
    </row>
    <row r="377" spans="1:68" ht="14.25" hidden="1" customHeight="1" x14ac:dyDescent="0.25">
      <c r="A377" s="800" t="s">
        <v>73</v>
      </c>
      <c r="B377" s="786"/>
      <c r="C377" s="786"/>
      <c r="D377" s="786"/>
      <c r="E377" s="786"/>
      <c r="F377" s="786"/>
      <c r="G377" s="786"/>
      <c r="H377" s="786"/>
      <c r="I377" s="786"/>
      <c r="J377" s="786"/>
      <c r="K377" s="786"/>
      <c r="L377" s="786"/>
      <c r="M377" s="786"/>
      <c r="N377" s="786"/>
      <c r="O377" s="786"/>
      <c r="P377" s="786"/>
      <c r="Q377" s="786"/>
      <c r="R377" s="786"/>
      <c r="S377" s="786"/>
      <c r="T377" s="786"/>
      <c r="U377" s="786"/>
      <c r="V377" s="786"/>
      <c r="W377" s="786"/>
      <c r="X377" s="786"/>
      <c r="Y377" s="786"/>
      <c r="Z377" s="786"/>
      <c r="AA377" s="770"/>
      <c r="AB377" s="770"/>
      <c r="AC377" s="770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91"/>
      <c r="R378" s="791"/>
      <c r="S378" s="791"/>
      <c r="T378" s="792"/>
      <c r="U378" s="34"/>
      <c r="V378" s="34"/>
      <c r="W378" s="35" t="s">
        <v>69</v>
      </c>
      <c r="X378" s="777">
        <v>100</v>
      </c>
      <c r="Y378" s="778">
        <f t="shared" ref="Y378:Y383" si="77">IFERROR(IF(X378="",0,CEILING((X378/$H378),1)*$H378),"")</f>
        <v>101.39999999999999</v>
      </c>
      <c r="Z378" s="36">
        <f>IFERROR(IF(Y378=0,"",ROUNDUP(Y378/H378,0)*0.02175),"")</f>
        <v>0.28275</v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107.15384615384616</v>
      </c>
      <c r="BN378" s="64">
        <f t="shared" ref="BN378:BN383" si="79">IFERROR(Y378*I378/H378,"0")</f>
        <v>108.65400000000001</v>
      </c>
      <c r="BO378" s="64">
        <f t="shared" ref="BO378:BO383" si="80">IFERROR(1/J378*(X378/H378),"0")</f>
        <v>0.22893772893772893</v>
      </c>
      <c r="BP378" s="64">
        <f t="shared" ref="BP378:BP383" si="81">IFERROR(1/J378*(Y378/H378),"0")</f>
        <v>0.23214285714285712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7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91"/>
      <c r="R379" s="791"/>
      <c r="S379" s="791"/>
      <c r="T379" s="792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91"/>
      <c r="R380" s="791"/>
      <c r="S380" s="791"/>
      <c r="T380" s="792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91"/>
      <c r="R381" s="791"/>
      <c r="S381" s="791"/>
      <c r="T381" s="792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8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91"/>
      <c r="R382" s="791"/>
      <c r="S382" s="791"/>
      <c r="T382" s="792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91"/>
      <c r="R383" s="791"/>
      <c r="S383" s="791"/>
      <c r="T383" s="792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10"/>
      <c r="B384" s="786"/>
      <c r="C384" s="786"/>
      <c r="D384" s="786"/>
      <c r="E384" s="786"/>
      <c r="F384" s="786"/>
      <c r="G384" s="786"/>
      <c r="H384" s="786"/>
      <c r="I384" s="786"/>
      <c r="J384" s="786"/>
      <c r="K384" s="786"/>
      <c r="L384" s="786"/>
      <c r="M384" s="786"/>
      <c r="N384" s="786"/>
      <c r="O384" s="811"/>
      <c r="P384" s="787" t="s">
        <v>71</v>
      </c>
      <c r="Q384" s="788"/>
      <c r="R384" s="788"/>
      <c r="S384" s="788"/>
      <c r="T384" s="788"/>
      <c r="U384" s="788"/>
      <c r="V384" s="789"/>
      <c r="W384" s="37" t="s">
        <v>72</v>
      </c>
      <c r="X384" s="779">
        <f>IFERROR(X378/H378,"0")+IFERROR(X379/H379,"0")+IFERROR(X380/H380,"0")+IFERROR(X381/H381,"0")+IFERROR(X382/H382,"0")+IFERROR(X383/H383,"0")</f>
        <v>12.820512820512821</v>
      </c>
      <c r="Y384" s="779">
        <f>IFERROR(Y378/H378,"0")+IFERROR(Y379/H379,"0")+IFERROR(Y380/H380,"0")+IFERROR(Y381/H381,"0")+IFERROR(Y382/H382,"0")+IFERROR(Y383/H383,"0")</f>
        <v>13</v>
      </c>
      <c r="Z384" s="779">
        <f>IFERROR(IF(Z378="",0,Z378),"0")+IFERROR(IF(Z379="",0,Z379),"0")+IFERROR(IF(Z380="",0,Z380),"0")+IFERROR(IF(Z381="",0,Z381),"0")+IFERROR(IF(Z382="",0,Z382),"0")+IFERROR(IF(Z383="",0,Z383),"0")</f>
        <v>0.28275</v>
      </c>
      <c r="AA384" s="780"/>
      <c r="AB384" s="780"/>
      <c r="AC384" s="780"/>
    </row>
    <row r="385" spans="1:68" x14ac:dyDescent="0.2">
      <c r="A385" s="786"/>
      <c r="B385" s="786"/>
      <c r="C385" s="786"/>
      <c r="D385" s="786"/>
      <c r="E385" s="786"/>
      <c r="F385" s="786"/>
      <c r="G385" s="786"/>
      <c r="H385" s="786"/>
      <c r="I385" s="786"/>
      <c r="J385" s="786"/>
      <c r="K385" s="786"/>
      <c r="L385" s="786"/>
      <c r="M385" s="786"/>
      <c r="N385" s="786"/>
      <c r="O385" s="811"/>
      <c r="P385" s="787" t="s">
        <v>71</v>
      </c>
      <c r="Q385" s="788"/>
      <c r="R385" s="788"/>
      <c r="S385" s="788"/>
      <c r="T385" s="788"/>
      <c r="U385" s="788"/>
      <c r="V385" s="789"/>
      <c r="W385" s="37" t="s">
        <v>69</v>
      </c>
      <c r="X385" s="779">
        <f>IFERROR(SUM(X378:X383),"0")</f>
        <v>100</v>
      </c>
      <c r="Y385" s="779">
        <f>IFERROR(SUM(Y378:Y383),"0")</f>
        <v>101.39999999999999</v>
      </c>
      <c r="Z385" s="37"/>
      <c r="AA385" s="780"/>
      <c r="AB385" s="780"/>
      <c r="AC385" s="780"/>
    </row>
    <row r="386" spans="1:68" ht="14.25" hidden="1" customHeight="1" x14ac:dyDescent="0.25">
      <c r="A386" s="800" t="s">
        <v>222</v>
      </c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786"/>
      <c r="P386" s="786"/>
      <c r="Q386" s="786"/>
      <c r="R386" s="786"/>
      <c r="S386" s="786"/>
      <c r="T386" s="786"/>
      <c r="U386" s="786"/>
      <c r="V386" s="786"/>
      <c r="W386" s="786"/>
      <c r="X386" s="786"/>
      <c r="Y386" s="786"/>
      <c r="Z386" s="786"/>
      <c r="AA386" s="770"/>
      <c r="AB386" s="770"/>
      <c r="AC386" s="770"/>
    </row>
    <row r="387" spans="1:68" ht="37.5" hidden="1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9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91"/>
      <c r="R387" s="791"/>
      <c r="S387" s="791"/>
      <c r="T387" s="792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91"/>
      <c r="R388" s="791"/>
      <c r="S388" s="791"/>
      <c r="T388" s="792"/>
      <c r="U388" s="34"/>
      <c r="V388" s="34"/>
      <c r="W388" s="35" t="s">
        <v>69</v>
      </c>
      <c r="X388" s="777">
        <v>56</v>
      </c>
      <c r="Y388" s="778">
        <f>IFERROR(IF(X388="",0,CEILING((X388/$H388),1)*$H388),"")</f>
        <v>62.4</v>
      </c>
      <c r="Z388" s="36">
        <f>IFERROR(IF(Y388=0,"",ROUNDUP(Y388/H388,0)*0.02175),"")</f>
        <v>0.17399999999999999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60.049230769230775</v>
      </c>
      <c r="BN388" s="64">
        <f>IFERROR(Y388*I388/H388,"0")</f>
        <v>66.912000000000006</v>
      </c>
      <c r="BO388" s="64">
        <f>IFERROR(1/J388*(X388/H388),"0")</f>
        <v>0.12820512820512819</v>
      </c>
      <c r="BP388" s="64">
        <f>IFERROR(1/J388*(Y388/H388),"0")</f>
        <v>0.14285714285714285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1"/>
      <c r="R389" s="791"/>
      <c r="S389" s="791"/>
      <c r="T389" s="792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0"/>
      <c r="B390" s="786"/>
      <c r="C390" s="786"/>
      <c r="D390" s="786"/>
      <c r="E390" s="786"/>
      <c r="F390" s="786"/>
      <c r="G390" s="786"/>
      <c r="H390" s="786"/>
      <c r="I390" s="786"/>
      <c r="J390" s="786"/>
      <c r="K390" s="786"/>
      <c r="L390" s="786"/>
      <c r="M390" s="786"/>
      <c r="N390" s="786"/>
      <c r="O390" s="811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79">
        <f>IFERROR(X387/H387,"0")+IFERROR(X388/H388,"0")+IFERROR(X389/H389,"0")</f>
        <v>7.1794871794871797</v>
      </c>
      <c r="Y390" s="779">
        <f>IFERROR(Y387/H387,"0")+IFERROR(Y388/H388,"0")+IFERROR(Y389/H389,"0")</f>
        <v>8</v>
      </c>
      <c r="Z390" s="779">
        <f>IFERROR(IF(Z387="",0,Z387),"0")+IFERROR(IF(Z388="",0,Z388),"0")+IFERROR(IF(Z389="",0,Z389),"0")</f>
        <v>0.17399999999999999</v>
      </c>
      <c r="AA390" s="780"/>
      <c r="AB390" s="780"/>
      <c r="AC390" s="780"/>
    </row>
    <row r="391" spans="1:68" x14ac:dyDescent="0.2">
      <c r="A391" s="786"/>
      <c r="B391" s="786"/>
      <c r="C391" s="786"/>
      <c r="D391" s="786"/>
      <c r="E391" s="786"/>
      <c r="F391" s="786"/>
      <c r="G391" s="786"/>
      <c r="H391" s="786"/>
      <c r="I391" s="786"/>
      <c r="J391" s="786"/>
      <c r="K391" s="786"/>
      <c r="L391" s="786"/>
      <c r="M391" s="786"/>
      <c r="N391" s="786"/>
      <c r="O391" s="811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79">
        <f>IFERROR(SUM(X387:X389),"0")</f>
        <v>56</v>
      </c>
      <c r="Y391" s="779">
        <f>IFERROR(SUM(Y387:Y389),"0")</f>
        <v>62.4</v>
      </c>
      <c r="Z391" s="37"/>
      <c r="AA391" s="780"/>
      <c r="AB391" s="780"/>
      <c r="AC391" s="780"/>
    </row>
    <row r="392" spans="1:68" ht="14.25" hidden="1" customHeight="1" x14ac:dyDescent="0.25">
      <c r="A392" s="800" t="s">
        <v>113</v>
      </c>
      <c r="B392" s="786"/>
      <c r="C392" s="786"/>
      <c r="D392" s="786"/>
      <c r="E392" s="786"/>
      <c r="F392" s="786"/>
      <c r="G392" s="786"/>
      <c r="H392" s="786"/>
      <c r="I392" s="786"/>
      <c r="J392" s="786"/>
      <c r="K392" s="786"/>
      <c r="L392" s="786"/>
      <c r="M392" s="786"/>
      <c r="N392" s="786"/>
      <c r="O392" s="786"/>
      <c r="P392" s="786"/>
      <c r="Q392" s="786"/>
      <c r="R392" s="786"/>
      <c r="S392" s="786"/>
      <c r="T392" s="786"/>
      <c r="U392" s="786"/>
      <c r="V392" s="786"/>
      <c r="W392" s="786"/>
      <c r="X392" s="786"/>
      <c r="Y392" s="786"/>
      <c r="Z392" s="786"/>
      <c r="AA392" s="770"/>
      <c r="AB392" s="770"/>
      <c r="AC392" s="770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61" t="s">
        <v>635</v>
      </c>
      <c r="Q393" s="791"/>
      <c r="R393" s="791"/>
      <c r="S393" s="791"/>
      <c r="T393" s="792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38" t="s">
        <v>639</v>
      </c>
      <c r="Q394" s="791"/>
      <c r="R394" s="791"/>
      <c r="S394" s="791"/>
      <c r="T394" s="792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1"/>
      <c r="R395" s="791"/>
      <c r="S395" s="791"/>
      <c r="T395" s="792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1"/>
      <c r="R396" s="791"/>
      <c r="S396" s="791"/>
      <c r="T396" s="792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10"/>
      <c r="B397" s="786"/>
      <c r="C397" s="786"/>
      <c r="D397" s="786"/>
      <c r="E397" s="786"/>
      <c r="F397" s="786"/>
      <c r="G397" s="786"/>
      <c r="H397" s="786"/>
      <c r="I397" s="786"/>
      <c r="J397" s="786"/>
      <c r="K397" s="786"/>
      <c r="L397" s="786"/>
      <c r="M397" s="786"/>
      <c r="N397" s="786"/>
      <c r="O397" s="811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hidden="1" x14ac:dyDescent="0.2">
      <c r="A398" s="786"/>
      <c r="B398" s="786"/>
      <c r="C398" s="786"/>
      <c r="D398" s="786"/>
      <c r="E398" s="786"/>
      <c r="F398" s="786"/>
      <c r="G398" s="786"/>
      <c r="H398" s="786"/>
      <c r="I398" s="786"/>
      <c r="J398" s="786"/>
      <c r="K398" s="786"/>
      <c r="L398" s="786"/>
      <c r="M398" s="786"/>
      <c r="N398" s="786"/>
      <c r="O398" s="811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hidden="1" customHeight="1" x14ac:dyDescent="0.25">
      <c r="A399" s="800" t="s">
        <v>645</v>
      </c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786"/>
      <c r="P399" s="786"/>
      <c r="Q399" s="786"/>
      <c r="R399" s="786"/>
      <c r="S399" s="786"/>
      <c r="T399" s="786"/>
      <c r="U399" s="786"/>
      <c r="V399" s="786"/>
      <c r="W399" s="786"/>
      <c r="X399" s="786"/>
      <c r="Y399" s="786"/>
      <c r="Z399" s="786"/>
      <c r="AA399" s="770"/>
      <c r="AB399" s="770"/>
      <c r="AC399" s="770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1"/>
      <c r="R400" s="791"/>
      <c r="S400" s="791"/>
      <c r="T400" s="792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8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1"/>
      <c r="R401" s="791"/>
      <c r="S401" s="791"/>
      <c r="T401" s="792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1"/>
      <c r="R402" s="791"/>
      <c r="S402" s="791"/>
      <c r="T402" s="792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0"/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811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86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11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85" t="s">
        <v>654</v>
      </c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6"/>
      <c r="P405" s="786"/>
      <c r="Q405" s="786"/>
      <c r="R405" s="786"/>
      <c r="S405" s="786"/>
      <c r="T405" s="786"/>
      <c r="U405" s="786"/>
      <c r="V405" s="786"/>
      <c r="W405" s="786"/>
      <c r="X405" s="786"/>
      <c r="Y405" s="786"/>
      <c r="Z405" s="786"/>
      <c r="AA405" s="772"/>
      <c r="AB405" s="772"/>
      <c r="AC405" s="772"/>
    </row>
    <row r="406" spans="1:68" ht="14.25" hidden="1" customHeight="1" x14ac:dyDescent="0.25">
      <c r="A406" s="800" t="s">
        <v>64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70"/>
      <c r="AB406" s="770"/>
      <c r="AC406" s="770"/>
    </row>
    <row r="407" spans="1:68" ht="27" hidden="1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1"/>
      <c r="R407" s="791"/>
      <c r="S407" s="791"/>
      <c r="T407" s="792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10"/>
      <c r="B408" s="786"/>
      <c r="C408" s="786"/>
      <c r="D408" s="786"/>
      <c r="E408" s="786"/>
      <c r="F408" s="786"/>
      <c r="G408" s="786"/>
      <c r="H408" s="786"/>
      <c r="I408" s="786"/>
      <c r="J408" s="786"/>
      <c r="K408" s="786"/>
      <c r="L408" s="786"/>
      <c r="M408" s="786"/>
      <c r="N408" s="786"/>
      <c r="O408" s="811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hidden="1" x14ac:dyDescent="0.2">
      <c r="A409" s="786"/>
      <c r="B409" s="786"/>
      <c r="C409" s="786"/>
      <c r="D409" s="786"/>
      <c r="E409" s="786"/>
      <c r="F409" s="786"/>
      <c r="G409" s="786"/>
      <c r="H409" s="786"/>
      <c r="I409" s="786"/>
      <c r="J409" s="786"/>
      <c r="K409" s="786"/>
      <c r="L409" s="786"/>
      <c r="M409" s="786"/>
      <c r="N409" s="786"/>
      <c r="O409" s="811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hidden="1" customHeight="1" x14ac:dyDescent="0.25">
      <c r="A410" s="800" t="s">
        <v>73</v>
      </c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786"/>
      <c r="P410" s="786"/>
      <c r="Q410" s="786"/>
      <c r="R410" s="786"/>
      <c r="S410" s="786"/>
      <c r="T410" s="786"/>
      <c r="U410" s="786"/>
      <c r="V410" s="786"/>
      <c r="W410" s="786"/>
      <c r="X410" s="786"/>
      <c r="Y410" s="786"/>
      <c r="Z410" s="786"/>
      <c r="AA410" s="770"/>
      <c r="AB410" s="770"/>
      <c r="AC410" s="770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1"/>
      <c r="R411" s="791"/>
      <c r="S411" s="791"/>
      <c r="T411" s="792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1"/>
      <c r="R412" s="791"/>
      <c r="S412" s="791"/>
      <c r="T412" s="792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1"/>
      <c r="R413" s="791"/>
      <c r="S413" s="791"/>
      <c r="T413" s="792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810"/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811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hidden="1" x14ac:dyDescent="0.2">
      <c r="A415" s="786"/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811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hidden="1" customHeight="1" x14ac:dyDescent="0.2">
      <c r="A416" s="978" t="s">
        <v>667</v>
      </c>
      <c r="B416" s="979"/>
      <c r="C416" s="979"/>
      <c r="D416" s="979"/>
      <c r="E416" s="979"/>
      <c r="F416" s="979"/>
      <c r="G416" s="979"/>
      <c r="H416" s="979"/>
      <c r="I416" s="979"/>
      <c r="J416" s="979"/>
      <c r="K416" s="979"/>
      <c r="L416" s="979"/>
      <c r="M416" s="979"/>
      <c r="N416" s="979"/>
      <c r="O416" s="979"/>
      <c r="P416" s="979"/>
      <c r="Q416" s="979"/>
      <c r="R416" s="979"/>
      <c r="S416" s="979"/>
      <c r="T416" s="979"/>
      <c r="U416" s="979"/>
      <c r="V416" s="979"/>
      <c r="W416" s="979"/>
      <c r="X416" s="979"/>
      <c r="Y416" s="979"/>
      <c r="Z416" s="979"/>
      <c r="AA416" s="48"/>
      <c r="AB416" s="48"/>
      <c r="AC416" s="48"/>
    </row>
    <row r="417" spans="1:68" ht="16.5" hidden="1" customHeight="1" x14ac:dyDescent="0.25">
      <c r="A417" s="785" t="s">
        <v>668</v>
      </c>
      <c r="B417" s="786"/>
      <c r="C417" s="786"/>
      <c r="D417" s="786"/>
      <c r="E417" s="786"/>
      <c r="F417" s="786"/>
      <c r="G417" s="786"/>
      <c r="H417" s="786"/>
      <c r="I417" s="786"/>
      <c r="J417" s="786"/>
      <c r="K417" s="786"/>
      <c r="L417" s="786"/>
      <c r="M417" s="786"/>
      <c r="N417" s="786"/>
      <c r="O417" s="786"/>
      <c r="P417" s="786"/>
      <c r="Q417" s="786"/>
      <c r="R417" s="786"/>
      <c r="S417" s="786"/>
      <c r="T417" s="786"/>
      <c r="U417" s="786"/>
      <c r="V417" s="786"/>
      <c r="W417" s="786"/>
      <c r="X417" s="786"/>
      <c r="Y417" s="786"/>
      <c r="Z417" s="786"/>
      <c r="AA417" s="772"/>
      <c r="AB417" s="772"/>
      <c r="AC417" s="772"/>
    </row>
    <row r="418" spans="1:68" ht="14.25" hidden="1" customHeight="1" x14ac:dyDescent="0.25">
      <c r="A418" s="800" t="s">
        <v>124</v>
      </c>
      <c r="B418" s="786"/>
      <c r="C418" s="786"/>
      <c r="D418" s="786"/>
      <c r="E418" s="786"/>
      <c r="F418" s="786"/>
      <c r="G418" s="786"/>
      <c r="H418" s="786"/>
      <c r="I418" s="786"/>
      <c r="J418" s="786"/>
      <c r="K418" s="786"/>
      <c r="L418" s="786"/>
      <c r="M418" s="786"/>
      <c r="N418" s="786"/>
      <c r="O418" s="786"/>
      <c r="P418" s="786"/>
      <c r="Q418" s="786"/>
      <c r="R418" s="786"/>
      <c r="S418" s="786"/>
      <c r="T418" s="786"/>
      <c r="U418" s="786"/>
      <c r="V418" s="786"/>
      <c r="W418" s="786"/>
      <c r="X418" s="786"/>
      <c r="Y418" s="786"/>
      <c r="Z418" s="786"/>
      <c r="AA418" s="770"/>
      <c r="AB418" s="770"/>
      <c r="AC418" s="770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6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91"/>
      <c r="R419" s="791"/>
      <c r="S419" s="791"/>
      <c r="T419" s="792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hidden="1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91"/>
      <c r="R420" s="791"/>
      <c r="S420" s="791"/>
      <c r="T420" s="792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1"/>
      <c r="R421" s="791"/>
      <c r="S421" s="791"/>
      <c r="T421" s="792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1"/>
      <c r="R422" s="791"/>
      <c r="S422" s="791"/>
      <c r="T422" s="792"/>
      <c r="U422" s="34"/>
      <c r="V422" s="34"/>
      <c r="W422" s="35" t="s">
        <v>69</v>
      </c>
      <c r="X422" s="777">
        <v>30</v>
      </c>
      <c r="Y422" s="778">
        <f t="shared" si="82"/>
        <v>30</v>
      </c>
      <c r="Z422" s="36">
        <f>IFERROR(IF(Y422=0,"",ROUNDUP(Y422/H422,0)*0.02175),"")</f>
        <v>4.3499999999999997E-2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30.96</v>
      </c>
      <c r="BN422" s="64">
        <f t="shared" si="84"/>
        <v>30.96</v>
      </c>
      <c r="BO422" s="64">
        <f t="shared" si="85"/>
        <v>4.1666666666666664E-2</v>
      </c>
      <c r="BP422" s="64">
        <f t="shared" si="86"/>
        <v>4.1666666666666664E-2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1"/>
      <c r="R423" s="791"/>
      <c r="S423" s="791"/>
      <c r="T423" s="792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8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1"/>
      <c r="R424" s="791"/>
      <c r="S424" s="791"/>
      <c r="T424" s="792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1"/>
      <c r="R425" s="791"/>
      <c r="S425" s="791"/>
      <c r="T425" s="792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1"/>
      <c r="R426" s="791"/>
      <c r="S426" s="791"/>
      <c r="T426" s="792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1"/>
      <c r="R427" s="791"/>
      <c r="S427" s="791"/>
      <c r="T427" s="792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89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1"/>
      <c r="R428" s="791"/>
      <c r="S428" s="791"/>
      <c r="T428" s="792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1"/>
      <c r="R429" s="791"/>
      <c r="S429" s="791"/>
      <c r="T429" s="792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0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11"/>
      <c r="P430" s="787" t="s">
        <v>71</v>
      </c>
      <c r="Q430" s="788"/>
      <c r="R430" s="788"/>
      <c r="S430" s="788"/>
      <c r="T430" s="788"/>
      <c r="U430" s="788"/>
      <c r="V430" s="78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2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2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4.3499999999999997E-2</v>
      </c>
      <c r="AA430" s="780"/>
      <c r="AB430" s="780"/>
      <c r="AC430" s="780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11"/>
      <c r="P431" s="787" t="s">
        <v>71</v>
      </c>
      <c r="Q431" s="788"/>
      <c r="R431" s="788"/>
      <c r="S431" s="788"/>
      <c r="T431" s="788"/>
      <c r="U431" s="788"/>
      <c r="V431" s="789"/>
      <c r="W431" s="37" t="s">
        <v>69</v>
      </c>
      <c r="X431" s="779">
        <f>IFERROR(SUM(X419:X429),"0")</f>
        <v>30</v>
      </c>
      <c r="Y431" s="779">
        <f>IFERROR(SUM(Y419:Y429),"0")</f>
        <v>30</v>
      </c>
      <c r="Z431" s="37"/>
      <c r="AA431" s="780"/>
      <c r="AB431" s="780"/>
      <c r="AC431" s="780"/>
    </row>
    <row r="432" spans="1:68" ht="14.25" hidden="1" customHeight="1" x14ac:dyDescent="0.25">
      <c r="A432" s="800" t="s">
        <v>180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70"/>
      <c r="AB432" s="770"/>
      <c r="AC432" s="770"/>
    </row>
    <row r="433" spans="1:68" ht="27" hidden="1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1"/>
      <c r="R433" s="791"/>
      <c r="S433" s="791"/>
      <c r="T433" s="792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1"/>
      <c r="R434" s="791"/>
      <c r="S434" s="791"/>
      <c r="T434" s="792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810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11"/>
      <c r="P435" s="787" t="s">
        <v>71</v>
      </c>
      <c r="Q435" s="788"/>
      <c r="R435" s="788"/>
      <c r="S435" s="788"/>
      <c r="T435" s="788"/>
      <c r="U435" s="788"/>
      <c r="V435" s="789"/>
      <c r="W435" s="37" t="s">
        <v>72</v>
      </c>
      <c r="X435" s="779">
        <f>IFERROR(X433/H433,"0")+IFERROR(X434/H434,"0")</f>
        <v>0</v>
      </c>
      <c r="Y435" s="779">
        <f>IFERROR(Y433/H433,"0")+IFERROR(Y434/H434,"0")</f>
        <v>0</v>
      </c>
      <c r="Z435" s="779">
        <f>IFERROR(IF(Z433="",0,Z433),"0")+IFERROR(IF(Z434="",0,Z434),"0")</f>
        <v>0</v>
      </c>
      <c r="AA435" s="780"/>
      <c r="AB435" s="780"/>
      <c r="AC435" s="780"/>
    </row>
    <row r="436" spans="1:68" hidden="1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11"/>
      <c r="P436" s="787" t="s">
        <v>71</v>
      </c>
      <c r="Q436" s="788"/>
      <c r="R436" s="788"/>
      <c r="S436" s="788"/>
      <c r="T436" s="788"/>
      <c r="U436" s="788"/>
      <c r="V436" s="789"/>
      <c r="W436" s="37" t="s">
        <v>69</v>
      </c>
      <c r="X436" s="779">
        <f>IFERROR(SUM(X433:X434),"0")</f>
        <v>0</v>
      </c>
      <c r="Y436" s="779">
        <f>IFERROR(SUM(Y433:Y434),"0")</f>
        <v>0</v>
      </c>
      <c r="Z436" s="37"/>
      <c r="AA436" s="780"/>
      <c r="AB436" s="780"/>
      <c r="AC436" s="780"/>
    </row>
    <row r="437" spans="1:68" ht="14.25" hidden="1" customHeight="1" x14ac:dyDescent="0.25">
      <c r="A437" s="800" t="s">
        <v>73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70"/>
      <c r="AB437" s="770"/>
      <c r="AC437" s="770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91"/>
      <c r="R438" s="791"/>
      <c r="S438" s="791"/>
      <c r="T438" s="792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66" t="s">
        <v>704</v>
      </c>
      <c r="Q439" s="791"/>
      <c r="R439" s="791"/>
      <c r="S439" s="791"/>
      <c r="T439" s="792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5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91"/>
      <c r="R440" s="791"/>
      <c r="S440" s="791"/>
      <c r="T440" s="792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17" t="s">
        <v>710</v>
      </c>
      <c r="Q441" s="791"/>
      <c r="R441" s="791"/>
      <c r="S441" s="791"/>
      <c r="T441" s="792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0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811"/>
      <c r="P442" s="787" t="s">
        <v>71</v>
      </c>
      <c r="Q442" s="788"/>
      <c r="R442" s="788"/>
      <c r="S442" s="788"/>
      <c r="T442" s="788"/>
      <c r="U442" s="788"/>
      <c r="V442" s="78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86"/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811"/>
      <c r="P443" s="787" t="s">
        <v>71</v>
      </c>
      <c r="Q443" s="788"/>
      <c r="R443" s="788"/>
      <c r="S443" s="788"/>
      <c r="T443" s="788"/>
      <c r="U443" s="788"/>
      <c r="V443" s="78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800" t="s">
        <v>222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70"/>
      <c r="AB444" s="770"/>
      <c r="AC444" s="770"/>
    </row>
    <row r="445" spans="1:68" ht="27" hidden="1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91"/>
      <c r="R445" s="791"/>
      <c r="S445" s="791"/>
      <c r="T445" s="792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5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91"/>
      <c r="R446" s="791"/>
      <c r="S446" s="791"/>
      <c r="T446" s="792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17" t="s">
        <v>718</v>
      </c>
      <c r="Q447" s="791"/>
      <c r="R447" s="791"/>
      <c r="S447" s="791"/>
      <c r="T447" s="792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810"/>
      <c r="B448" s="786"/>
      <c r="C448" s="786"/>
      <c r="D448" s="786"/>
      <c r="E448" s="786"/>
      <c r="F448" s="786"/>
      <c r="G448" s="786"/>
      <c r="H448" s="786"/>
      <c r="I448" s="786"/>
      <c r="J448" s="786"/>
      <c r="K448" s="786"/>
      <c r="L448" s="786"/>
      <c r="M448" s="786"/>
      <c r="N448" s="786"/>
      <c r="O448" s="811"/>
      <c r="P448" s="787" t="s">
        <v>71</v>
      </c>
      <c r="Q448" s="788"/>
      <c r="R448" s="788"/>
      <c r="S448" s="788"/>
      <c r="T448" s="788"/>
      <c r="U448" s="788"/>
      <c r="V448" s="789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hidden="1" x14ac:dyDescent="0.2">
      <c r="A449" s="786"/>
      <c r="B449" s="786"/>
      <c r="C449" s="786"/>
      <c r="D449" s="786"/>
      <c r="E449" s="786"/>
      <c r="F449" s="786"/>
      <c r="G449" s="786"/>
      <c r="H449" s="786"/>
      <c r="I449" s="786"/>
      <c r="J449" s="786"/>
      <c r="K449" s="786"/>
      <c r="L449" s="786"/>
      <c r="M449" s="786"/>
      <c r="N449" s="786"/>
      <c r="O449" s="811"/>
      <c r="P449" s="787" t="s">
        <v>71</v>
      </c>
      <c r="Q449" s="788"/>
      <c r="R449" s="788"/>
      <c r="S449" s="788"/>
      <c r="T449" s="788"/>
      <c r="U449" s="788"/>
      <c r="V449" s="789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hidden="1" customHeight="1" x14ac:dyDescent="0.25">
      <c r="A450" s="785" t="s">
        <v>720</v>
      </c>
      <c r="B450" s="786"/>
      <c r="C450" s="786"/>
      <c r="D450" s="786"/>
      <c r="E450" s="786"/>
      <c r="F450" s="786"/>
      <c r="G450" s="786"/>
      <c r="H450" s="786"/>
      <c r="I450" s="786"/>
      <c r="J450" s="786"/>
      <c r="K450" s="786"/>
      <c r="L450" s="786"/>
      <c r="M450" s="786"/>
      <c r="N450" s="786"/>
      <c r="O450" s="786"/>
      <c r="P450" s="786"/>
      <c r="Q450" s="786"/>
      <c r="R450" s="786"/>
      <c r="S450" s="786"/>
      <c r="T450" s="786"/>
      <c r="U450" s="786"/>
      <c r="V450" s="786"/>
      <c r="W450" s="786"/>
      <c r="X450" s="786"/>
      <c r="Y450" s="786"/>
      <c r="Z450" s="786"/>
      <c r="AA450" s="772"/>
      <c r="AB450" s="772"/>
      <c r="AC450" s="772"/>
    </row>
    <row r="451" spans="1:68" ht="14.25" hidden="1" customHeight="1" x14ac:dyDescent="0.25">
      <c r="A451" s="800" t="s">
        <v>124</v>
      </c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786"/>
      <c r="P451" s="786"/>
      <c r="Q451" s="786"/>
      <c r="R451" s="786"/>
      <c r="S451" s="786"/>
      <c r="T451" s="786"/>
      <c r="U451" s="786"/>
      <c r="V451" s="786"/>
      <c r="W451" s="786"/>
      <c r="X451" s="786"/>
      <c r="Y451" s="786"/>
      <c r="Z451" s="786"/>
      <c r="AA451" s="770"/>
      <c r="AB451" s="770"/>
      <c r="AC451" s="770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91"/>
      <c r="R452" s="791"/>
      <c r="S452" s="791"/>
      <c r="T452" s="792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91"/>
      <c r="R453" s="791"/>
      <c r="S453" s="791"/>
      <c r="T453" s="792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91"/>
      <c r="R454" s="791"/>
      <c r="S454" s="791"/>
      <c r="T454" s="792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91"/>
      <c r="R455" s="791"/>
      <c r="S455" s="791"/>
      <c r="T455" s="792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91"/>
      <c r="R456" s="791"/>
      <c r="S456" s="791"/>
      <c r="T456" s="792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91"/>
      <c r="R457" s="791"/>
      <c r="S457" s="791"/>
      <c r="T457" s="792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91"/>
      <c r="R458" s="791"/>
      <c r="S458" s="791"/>
      <c r="T458" s="792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91"/>
      <c r="R459" s="791"/>
      <c r="S459" s="791"/>
      <c r="T459" s="792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0"/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811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86"/>
      <c r="B461" s="786"/>
      <c r="C461" s="786"/>
      <c r="D461" s="786"/>
      <c r="E461" s="786"/>
      <c r="F461" s="786"/>
      <c r="G461" s="786"/>
      <c r="H461" s="786"/>
      <c r="I461" s="786"/>
      <c r="J461" s="786"/>
      <c r="K461" s="786"/>
      <c r="L461" s="786"/>
      <c r="M461" s="786"/>
      <c r="N461" s="786"/>
      <c r="O461" s="811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800" t="s">
        <v>64</v>
      </c>
      <c r="B462" s="786"/>
      <c r="C462" s="786"/>
      <c r="D462" s="786"/>
      <c r="E462" s="786"/>
      <c r="F462" s="786"/>
      <c r="G462" s="786"/>
      <c r="H462" s="786"/>
      <c r="I462" s="786"/>
      <c r="J462" s="786"/>
      <c r="K462" s="786"/>
      <c r="L462" s="786"/>
      <c r="M462" s="786"/>
      <c r="N462" s="786"/>
      <c r="O462" s="786"/>
      <c r="P462" s="786"/>
      <c r="Q462" s="786"/>
      <c r="R462" s="786"/>
      <c r="S462" s="786"/>
      <c r="T462" s="786"/>
      <c r="U462" s="786"/>
      <c r="V462" s="786"/>
      <c r="W462" s="786"/>
      <c r="X462" s="786"/>
      <c r="Y462" s="786"/>
      <c r="Z462" s="786"/>
      <c r="AA462" s="770"/>
      <c r="AB462" s="770"/>
      <c r="AC462" s="770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91"/>
      <c r="R463" s="791"/>
      <c r="S463" s="791"/>
      <c r="T463" s="792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91"/>
      <c r="R464" s="791"/>
      <c r="S464" s="791"/>
      <c r="T464" s="792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0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11"/>
      <c r="P465" s="787" t="s">
        <v>71</v>
      </c>
      <c r="Q465" s="788"/>
      <c r="R465" s="788"/>
      <c r="S465" s="788"/>
      <c r="T465" s="788"/>
      <c r="U465" s="788"/>
      <c r="V465" s="78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86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811"/>
      <c r="P466" s="787" t="s">
        <v>71</v>
      </c>
      <c r="Q466" s="788"/>
      <c r="R466" s="788"/>
      <c r="S466" s="788"/>
      <c r="T466" s="788"/>
      <c r="U466" s="788"/>
      <c r="V466" s="78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800" t="s">
        <v>73</v>
      </c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6"/>
      <c r="P467" s="786"/>
      <c r="Q467" s="786"/>
      <c r="R467" s="786"/>
      <c r="S467" s="786"/>
      <c r="T467" s="786"/>
      <c r="U467" s="786"/>
      <c r="V467" s="786"/>
      <c r="W467" s="786"/>
      <c r="X467" s="786"/>
      <c r="Y467" s="786"/>
      <c r="Z467" s="786"/>
      <c r="AA467" s="770"/>
      <c r="AB467" s="770"/>
      <c r="AC467" s="770"/>
    </row>
    <row r="468" spans="1:68" ht="37.5" hidden="1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91"/>
      <c r="R468" s="791"/>
      <c r="S468" s="791"/>
      <c r="T468" s="792"/>
      <c r="U468" s="34"/>
      <c r="V468" s="34"/>
      <c r="W468" s="35" t="s">
        <v>69</v>
      </c>
      <c r="X468" s="777">
        <v>0</v>
      </c>
      <c r="Y468" s="778">
        <f t="shared" ref="Y468:Y474" si="93">IFERROR(IF(X468="",0,CEILING((X468/$H468),1)*$H468),"")</f>
        <v>0</v>
      </c>
      <c r="Z468" s="36" t="str">
        <f>IFERROR(IF(Y468=0,"",ROUNDUP(Y468/H468,0)*0.02175),"")</f>
        <v/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0</v>
      </c>
      <c r="BN468" s="64">
        <f t="shared" ref="BN468:BN474" si="95">IFERROR(Y468*I468/H468,"0")</f>
        <v>0</v>
      </c>
      <c r="BO468" s="64">
        <f t="shared" ref="BO468:BO474" si="96">IFERROR(1/J468*(X468/H468),"0")</f>
        <v>0</v>
      </c>
      <c r="BP468" s="64">
        <f t="shared" ref="BP468:BP474" si="97">IFERROR(1/J468*(Y468/H468),"0")</f>
        <v>0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1" t="s">
        <v>748</v>
      </c>
      <c r="Q469" s="791"/>
      <c r="R469" s="791"/>
      <c r="S469" s="791"/>
      <c r="T469" s="792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91"/>
      <c r="R470" s="791"/>
      <c r="S470" s="791"/>
      <c r="T470" s="792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99" t="s">
        <v>754</v>
      </c>
      <c r="Q471" s="791"/>
      <c r="R471" s="791"/>
      <c r="S471" s="791"/>
      <c r="T471" s="792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91"/>
      <c r="R472" s="791"/>
      <c r="S472" s="791"/>
      <c r="T472" s="792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91"/>
      <c r="R473" s="791"/>
      <c r="S473" s="791"/>
      <c r="T473" s="792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91"/>
      <c r="R474" s="791"/>
      <c r="S474" s="791"/>
      <c r="T474" s="792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idden="1" x14ac:dyDescent="0.2">
      <c r="A475" s="810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11"/>
      <c r="P475" s="787" t="s">
        <v>71</v>
      </c>
      <c r="Q475" s="788"/>
      <c r="R475" s="788"/>
      <c r="S475" s="788"/>
      <c r="T475" s="788"/>
      <c r="U475" s="788"/>
      <c r="V475" s="78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0</v>
      </c>
      <c r="Y475" s="779">
        <f>IFERROR(Y468/H468,"0")+IFERROR(Y469/H469,"0")+IFERROR(Y470/H470,"0")+IFERROR(Y471/H471,"0")+IFERROR(Y472/H472,"0")+IFERROR(Y473/H473,"0")+IFERROR(Y474/H474,"0")</f>
        <v>0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780"/>
      <c r="AB475" s="780"/>
      <c r="AC475" s="780"/>
    </row>
    <row r="476" spans="1:68" hidden="1" x14ac:dyDescent="0.2">
      <c r="A476" s="786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811"/>
      <c r="P476" s="787" t="s">
        <v>71</v>
      </c>
      <c r="Q476" s="788"/>
      <c r="R476" s="788"/>
      <c r="S476" s="788"/>
      <c r="T476" s="788"/>
      <c r="U476" s="788"/>
      <c r="V476" s="789"/>
      <c r="W476" s="37" t="s">
        <v>69</v>
      </c>
      <c r="X476" s="779">
        <f>IFERROR(SUM(X468:X474),"0")</f>
        <v>0</v>
      </c>
      <c r="Y476" s="779">
        <f>IFERROR(SUM(Y468:Y474),"0")</f>
        <v>0</v>
      </c>
      <c r="Z476" s="37"/>
      <c r="AA476" s="780"/>
      <c r="AB476" s="780"/>
      <c r="AC476" s="780"/>
    </row>
    <row r="477" spans="1:68" ht="14.25" hidden="1" customHeight="1" x14ac:dyDescent="0.25">
      <c r="A477" s="800" t="s">
        <v>222</v>
      </c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6"/>
      <c r="P477" s="786"/>
      <c r="Q477" s="786"/>
      <c r="R477" s="786"/>
      <c r="S477" s="786"/>
      <c r="T477" s="786"/>
      <c r="U477" s="786"/>
      <c r="V477" s="786"/>
      <c r="W477" s="786"/>
      <c r="X477" s="786"/>
      <c r="Y477" s="786"/>
      <c r="Z477" s="786"/>
      <c r="AA477" s="770"/>
      <c r="AB477" s="770"/>
      <c r="AC477" s="770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91"/>
      <c r="R478" s="791"/>
      <c r="S478" s="791"/>
      <c r="T478" s="792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03" t="s">
        <v>766</v>
      </c>
      <c r="Q479" s="791"/>
      <c r="R479" s="791"/>
      <c r="S479" s="791"/>
      <c r="T479" s="792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0"/>
      <c r="B480" s="786"/>
      <c r="C480" s="786"/>
      <c r="D480" s="786"/>
      <c r="E480" s="786"/>
      <c r="F480" s="786"/>
      <c r="G480" s="786"/>
      <c r="H480" s="786"/>
      <c r="I480" s="786"/>
      <c r="J480" s="786"/>
      <c r="K480" s="786"/>
      <c r="L480" s="786"/>
      <c r="M480" s="786"/>
      <c r="N480" s="786"/>
      <c r="O480" s="811"/>
      <c r="P480" s="787" t="s">
        <v>71</v>
      </c>
      <c r="Q480" s="788"/>
      <c r="R480" s="788"/>
      <c r="S480" s="788"/>
      <c r="T480" s="788"/>
      <c r="U480" s="788"/>
      <c r="V480" s="78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86"/>
      <c r="B481" s="786"/>
      <c r="C481" s="786"/>
      <c r="D481" s="786"/>
      <c r="E481" s="786"/>
      <c r="F481" s="786"/>
      <c r="G481" s="786"/>
      <c r="H481" s="786"/>
      <c r="I481" s="786"/>
      <c r="J481" s="786"/>
      <c r="K481" s="786"/>
      <c r="L481" s="786"/>
      <c r="M481" s="786"/>
      <c r="N481" s="786"/>
      <c r="O481" s="811"/>
      <c r="P481" s="787" t="s">
        <v>71</v>
      </c>
      <c r="Q481" s="788"/>
      <c r="R481" s="788"/>
      <c r="S481" s="788"/>
      <c r="T481" s="788"/>
      <c r="U481" s="788"/>
      <c r="V481" s="78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78" t="s">
        <v>768</v>
      </c>
      <c r="B482" s="979"/>
      <c r="C482" s="979"/>
      <c r="D482" s="979"/>
      <c r="E482" s="979"/>
      <c r="F482" s="979"/>
      <c r="G482" s="979"/>
      <c r="H482" s="979"/>
      <c r="I482" s="979"/>
      <c r="J482" s="979"/>
      <c r="K482" s="979"/>
      <c r="L482" s="979"/>
      <c r="M482" s="979"/>
      <c r="N482" s="979"/>
      <c r="O482" s="979"/>
      <c r="P482" s="979"/>
      <c r="Q482" s="979"/>
      <c r="R482" s="979"/>
      <c r="S482" s="979"/>
      <c r="T482" s="979"/>
      <c r="U482" s="979"/>
      <c r="V482" s="979"/>
      <c r="W482" s="979"/>
      <c r="X482" s="979"/>
      <c r="Y482" s="979"/>
      <c r="Z482" s="979"/>
      <c r="AA482" s="48"/>
      <c r="AB482" s="48"/>
      <c r="AC482" s="48"/>
    </row>
    <row r="483" spans="1:68" ht="16.5" hidden="1" customHeight="1" x14ac:dyDescent="0.25">
      <c r="A483" s="785" t="s">
        <v>769</v>
      </c>
      <c r="B483" s="786"/>
      <c r="C483" s="786"/>
      <c r="D483" s="786"/>
      <c r="E483" s="786"/>
      <c r="F483" s="786"/>
      <c r="G483" s="786"/>
      <c r="H483" s="786"/>
      <c r="I483" s="786"/>
      <c r="J483" s="786"/>
      <c r="K483" s="786"/>
      <c r="L483" s="786"/>
      <c r="M483" s="786"/>
      <c r="N483" s="786"/>
      <c r="O483" s="786"/>
      <c r="P483" s="786"/>
      <c r="Q483" s="786"/>
      <c r="R483" s="786"/>
      <c r="S483" s="786"/>
      <c r="T483" s="786"/>
      <c r="U483" s="786"/>
      <c r="V483" s="786"/>
      <c r="W483" s="786"/>
      <c r="X483" s="786"/>
      <c r="Y483" s="786"/>
      <c r="Z483" s="786"/>
      <c r="AA483" s="772"/>
      <c r="AB483" s="772"/>
      <c r="AC483" s="772"/>
    </row>
    <row r="484" spans="1:68" ht="14.25" hidden="1" customHeight="1" x14ac:dyDescent="0.25">
      <c r="A484" s="800" t="s">
        <v>124</v>
      </c>
      <c r="B484" s="786"/>
      <c r="C484" s="786"/>
      <c r="D484" s="786"/>
      <c r="E484" s="786"/>
      <c r="F484" s="786"/>
      <c r="G484" s="786"/>
      <c r="H484" s="786"/>
      <c r="I484" s="786"/>
      <c r="J484" s="786"/>
      <c r="K484" s="786"/>
      <c r="L484" s="786"/>
      <c r="M484" s="786"/>
      <c r="N484" s="786"/>
      <c r="O484" s="786"/>
      <c r="P484" s="786"/>
      <c r="Q484" s="786"/>
      <c r="R484" s="786"/>
      <c r="S484" s="786"/>
      <c r="T484" s="786"/>
      <c r="U484" s="786"/>
      <c r="V484" s="786"/>
      <c r="W484" s="786"/>
      <c r="X484" s="786"/>
      <c r="Y484" s="786"/>
      <c r="Z484" s="786"/>
      <c r="AA484" s="770"/>
      <c r="AB484" s="770"/>
      <c r="AC484" s="770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91"/>
      <c r="R485" s="791"/>
      <c r="S485" s="791"/>
      <c r="T485" s="792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0"/>
      <c r="B486" s="786"/>
      <c r="C486" s="786"/>
      <c r="D486" s="786"/>
      <c r="E486" s="786"/>
      <c r="F486" s="786"/>
      <c r="G486" s="786"/>
      <c r="H486" s="786"/>
      <c r="I486" s="786"/>
      <c r="J486" s="786"/>
      <c r="K486" s="786"/>
      <c r="L486" s="786"/>
      <c r="M486" s="786"/>
      <c r="N486" s="786"/>
      <c r="O486" s="811"/>
      <c r="P486" s="787" t="s">
        <v>71</v>
      </c>
      <c r="Q486" s="788"/>
      <c r="R486" s="788"/>
      <c r="S486" s="788"/>
      <c r="T486" s="788"/>
      <c r="U486" s="788"/>
      <c r="V486" s="78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86"/>
      <c r="B487" s="786"/>
      <c r="C487" s="786"/>
      <c r="D487" s="786"/>
      <c r="E487" s="786"/>
      <c r="F487" s="786"/>
      <c r="G487" s="786"/>
      <c r="H487" s="786"/>
      <c r="I487" s="786"/>
      <c r="J487" s="786"/>
      <c r="K487" s="786"/>
      <c r="L487" s="786"/>
      <c r="M487" s="786"/>
      <c r="N487" s="786"/>
      <c r="O487" s="811"/>
      <c r="P487" s="787" t="s">
        <v>71</v>
      </c>
      <c r="Q487" s="788"/>
      <c r="R487" s="788"/>
      <c r="S487" s="788"/>
      <c r="T487" s="788"/>
      <c r="U487" s="788"/>
      <c r="V487" s="78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800" t="s">
        <v>64</v>
      </c>
      <c r="B488" s="786"/>
      <c r="C488" s="786"/>
      <c r="D488" s="786"/>
      <c r="E488" s="786"/>
      <c r="F488" s="786"/>
      <c r="G488" s="786"/>
      <c r="H488" s="786"/>
      <c r="I488" s="786"/>
      <c r="J488" s="786"/>
      <c r="K488" s="786"/>
      <c r="L488" s="786"/>
      <c r="M488" s="786"/>
      <c r="N488" s="786"/>
      <c r="O488" s="786"/>
      <c r="P488" s="786"/>
      <c r="Q488" s="786"/>
      <c r="R488" s="786"/>
      <c r="S488" s="786"/>
      <c r="T488" s="786"/>
      <c r="U488" s="786"/>
      <c r="V488" s="786"/>
      <c r="W488" s="786"/>
      <c r="X488" s="786"/>
      <c r="Y488" s="786"/>
      <c r="Z488" s="786"/>
      <c r="AA488" s="770"/>
      <c r="AB488" s="770"/>
      <c r="AC488" s="770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3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91"/>
      <c r="R489" s="791"/>
      <c r="S489" s="791"/>
      <c r="T489" s="792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hidden="1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1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91"/>
      <c r="R490" s="791"/>
      <c r="S490" s="791"/>
      <c r="T490" s="792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91"/>
      <c r="R491" s="791"/>
      <c r="S491" s="791"/>
      <c r="T491" s="792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0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91"/>
      <c r="R492" s="791"/>
      <c r="S492" s="791"/>
      <c r="T492" s="792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91"/>
      <c r="R493" s="791"/>
      <c r="S493" s="791"/>
      <c r="T493" s="792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91"/>
      <c r="R494" s="791"/>
      <c r="S494" s="791"/>
      <c r="T494" s="792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88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91"/>
      <c r="R495" s="791"/>
      <c r="S495" s="791"/>
      <c r="T495" s="792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91"/>
      <c r="R496" s="791"/>
      <c r="S496" s="791"/>
      <c r="T496" s="792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91"/>
      <c r="R497" s="791"/>
      <c r="S497" s="791"/>
      <c r="T497" s="792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91"/>
      <c r="R498" s="791"/>
      <c r="S498" s="791"/>
      <c r="T498" s="792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7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91"/>
      <c r="R499" s="791"/>
      <c r="S499" s="791"/>
      <c r="T499" s="792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91"/>
      <c r="R500" s="791"/>
      <c r="S500" s="791"/>
      <c r="T500" s="792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2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91"/>
      <c r="R501" s="791"/>
      <c r="S501" s="791"/>
      <c r="T501" s="792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1"/>
      <c r="R502" s="791"/>
      <c r="S502" s="791"/>
      <c r="T502" s="792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91"/>
      <c r="R503" s="791"/>
      <c r="S503" s="791"/>
      <c r="T503" s="792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5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91"/>
      <c r="R504" s="791"/>
      <c r="S504" s="791"/>
      <c r="T504" s="792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91"/>
      <c r="R505" s="791"/>
      <c r="S505" s="791"/>
      <c r="T505" s="792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1"/>
      <c r="R506" s="791"/>
      <c r="S506" s="791"/>
      <c r="T506" s="792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idden="1" x14ac:dyDescent="0.2">
      <c r="A507" s="810"/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811"/>
      <c r="P507" s="787" t="s">
        <v>71</v>
      </c>
      <c r="Q507" s="788"/>
      <c r="R507" s="788"/>
      <c r="S507" s="788"/>
      <c r="T507" s="788"/>
      <c r="U507" s="788"/>
      <c r="V507" s="78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hidden="1" x14ac:dyDescent="0.2">
      <c r="A508" s="786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811"/>
      <c r="P508" s="787" t="s">
        <v>71</v>
      </c>
      <c r="Q508" s="788"/>
      <c r="R508" s="788"/>
      <c r="S508" s="788"/>
      <c r="T508" s="788"/>
      <c r="U508" s="788"/>
      <c r="V508" s="789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hidden="1" customHeight="1" x14ac:dyDescent="0.25">
      <c r="A509" s="800" t="s">
        <v>73</v>
      </c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6"/>
      <c r="P509" s="786"/>
      <c r="Q509" s="786"/>
      <c r="R509" s="786"/>
      <c r="S509" s="786"/>
      <c r="T509" s="786"/>
      <c r="U509" s="786"/>
      <c r="V509" s="786"/>
      <c r="W509" s="786"/>
      <c r="X509" s="786"/>
      <c r="Y509" s="786"/>
      <c r="Z509" s="786"/>
      <c r="AA509" s="770"/>
      <c r="AB509" s="770"/>
      <c r="AC509" s="770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1"/>
      <c r="R510" s="791"/>
      <c r="S510" s="791"/>
      <c r="T510" s="792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1"/>
      <c r="R511" s="791"/>
      <c r="S511" s="791"/>
      <c r="T511" s="792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0"/>
      <c r="B512" s="786"/>
      <c r="C512" s="786"/>
      <c r="D512" s="786"/>
      <c r="E512" s="786"/>
      <c r="F512" s="786"/>
      <c r="G512" s="786"/>
      <c r="H512" s="786"/>
      <c r="I512" s="786"/>
      <c r="J512" s="786"/>
      <c r="K512" s="786"/>
      <c r="L512" s="786"/>
      <c r="M512" s="786"/>
      <c r="N512" s="786"/>
      <c r="O512" s="811"/>
      <c r="P512" s="787" t="s">
        <v>71</v>
      </c>
      <c r="Q512" s="788"/>
      <c r="R512" s="788"/>
      <c r="S512" s="788"/>
      <c r="T512" s="788"/>
      <c r="U512" s="788"/>
      <c r="V512" s="78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86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811"/>
      <c r="P513" s="787" t="s">
        <v>71</v>
      </c>
      <c r="Q513" s="788"/>
      <c r="R513" s="788"/>
      <c r="S513" s="788"/>
      <c r="T513" s="788"/>
      <c r="U513" s="788"/>
      <c r="V513" s="78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800" t="s">
        <v>113</v>
      </c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6"/>
      <c r="P514" s="786"/>
      <c r="Q514" s="786"/>
      <c r="R514" s="786"/>
      <c r="S514" s="786"/>
      <c r="T514" s="786"/>
      <c r="U514" s="786"/>
      <c r="V514" s="786"/>
      <c r="W514" s="786"/>
      <c r="X514" s="786"/>
      <c r="Y514" s="786"/>
      <c r="Z514" s="786"/>
      <c r="AA514" s="770"/>
      <c r="AB514" s="770"/>
      <c r="AC514" s="770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0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1"/>
      <c r="R515" s="791"/>
      <c r="S515" s="791"/>
      <c r="T515" s="792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1"/>
      <c r="R516" s="791"/>
      <c r="S516" s="791"/>
      <c r="T516" s="792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10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11"/>
      <c r="P517" s="787" t="s">
        <v>71</v>
      </c>
      <c r="Q517" s="788"/>
      <c r="R517" s="788"/>
      <c r="S517" s="788"/>
      <c r="T517" s="788"/>
      <c r="U517" s="788"/>
      <c r="V517" s="789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hidden="1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11"/>
      <c r="P518" s="787" t="s">
        <v>71</v>
      </c>
      <c r="Q518" s="788"/>
      <c r="R518" s="788"/>
      <c r="S518" s="788"/>
      <c r="T518" s="788"/>
      <c r="U518" s="788"/>
      <c r="V518" s="789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hidden="1" customHeight="1" x14ac:dyDescent="0.25">
      <c r="A519" s="785" t="s">
        <v>824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72"/>
      <c r="AB519" s="772"/>
      <c r="AC519" s="772"/>
    </row>
    <row r="520" spans="1:68" ht="14.25" hidden="1" customHeight="1" x14ac:dyDescent="0.25">
      <c r="A520" s="800" t="s">
        <v>180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70"/>
      <c r="AB520" s="770"/>
      <c r="AC520" s="770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1"/>
      <c r="R521" s="791"/>
      <c r="S521" s="791"/>
      <c r="T521" s="792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0"/>
      <c r="B522" s="786"/>
      <c r="C522" s="786"/>
      <c r="D522" s="786"/>
      <c r="E522" s="786"/>
      <c r="F522" s="786"/>
      <c r="G522" s="786"/>
      <c r="H522" s="786"/>
      <c r="I522" s="786"/>
      <c r="J522" s="786"/>
      <c r="K522" s="786"/>
      <c r="L522" s="786"/>
      <c r="M522" s="786"/>
      <c r="N522" s="786"/>
      <c r="O522" s="811"/>
      <c r="P522" s="787" t="s">
        <v>71</v>
      </c>
      <c r="Q522" s="788"/>
      <c r="R522" s="788"/>
      <c r="S522" s="788"/>
      <c r="T522" s="788"/>
      <c r="U522" s="788"/>
      <c r="V522" s="78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86"/>
      <c r="B523" s="786"/>
      <c r="C523" s="786"/>
      <c r="D523" s="786"/>
      <c r="E523" s="786"/>
      <c r="F523" s="786"/>
      <c r="G523" s="786"/>
      <c r="H523" s="786"/>
      <c r="I523" s="786"/>
      <c r="J523" s="786"/>
      <c r="K523" s="786"/>
      <c r="L523" s="786"/>
      <c r="M523" s="786"/>
      <c r="N523" s="786"/>
      <c r="O523" s="811"/>
      <c r="P523" s="787" t="s">
        <v>71</v>
      </c>
      <c r="Q523" s="788"/>
      <c r="R523" s="788"/>
      <c r="S523" s="788"/>
      <c r="T523" s="788"/>
      <c r="U523" s="788"/>
      <c r="V523" s="78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800" t="s">
        <v>64</v>
      </c>
      <c r="B524" s="786"/>
      <c r="C524" s="786"/>
      <c r="D524" s="786"/>
      <c r="E524" s="786"/>
      <c r="F524" s="786"/>
      <c r="G524" s="786"/>
      <c r="H524" s="786"/>
      <c r="I524" s="786"/>
      <c r="J524" s="786"/>
      <c r="K524" s="786"/>
      <c r="L524" s="786"/>
      <c r="M524" s="786"/>
      <c r="N524" s="786"/>
      <c r="O524" s="786"/>
      <c r="P524" s="786"/>
      <c r="Q524" s="786"/>
      <c r="R524" s="786"/>
      <c r="S524" s="786"/>
      <c r="T524" s="786"/>
      <c r="U524" s="786"/>
      <c r="V524" s="786"/>
      <c r="W524" s="786"/>
      <c r="X524" s="786"/>
      <c r="Y524" s="786"/>
      <c r="Z524" s="786"/>
      <c r="AA524" s="770"/>
      <c r="AB524" s="770"/>
      <c r="AC524" s="770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09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1"/>
      <c r="R525" s="791"/>
      <c r="S525" s="791"/>
      <c r="T525" s="792"/>
      <c r="U525" s="34"/>
      <c r="V525" s="34"/>
      <c r="W525" s="35" t="s">
        <v>69</v>
      </c>
      <c r="X525" s="777">
        <v>20</v>
      </c>
      <c r="Y525" s="778">
        <f>IFERROR(IF(X525="",0,CEILING((X525/$H525),1)*$H525),"")</f>
        <v>21</v>
      </c>
      <c r="Z525" s="36">
        <f>IFERROR(IF(Y525=0,"",ROUNDUP(Y525/H525,0)*0.00753),"")</f>
        <v>3.7650000000000003E-2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21.095238095238091</v>
      </c>
      <c r="BN525" s="64">
        <f>IFERROR(Y525*I525/H525,"0")</f>
        <v>22.15</v>
      </c>
      <c r="BO525" s="64">
        <f>IFERROR(1/J525*(X525/H525),"0")</f>
        <v>3.0525030525030524E-2</v>
      </c>
      <c r="BP525" s="64">
        <f>IFERROR(1/J525*(Y525/H525),"0")</f>
        <v>3.2051282051282048E-2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4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91"/>
      <c r="R526" s="791"/>
      <c r="S526" s="791"/>
      <c r="T526" s="792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7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91"/>
      <c r="R527" s="791"/>
      <c r="S527" s="791"/>
      <c r="T527" s="792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1"/>
      <c r="R528" s="791"/>
      <c r="S528" s="791"/>
      <c r="T528" s="792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1"/>
      <c r="R529" s="791"/>
      <c r="S529" s="791"/>
      <c r="T529" s="792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10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11"/>
      <c r="P530" s="787" t="s">
        <v>71</v>
      </c>
      <c r="Q530" s="788"/>
      <c r="R530" s="788"/>
      <c r="S530" s="788"/>
      <c r="T530" s="788"/>
      <c r="U530" s="788"/>
      <c r="V530" s="789"/>
      <c r="W530" s="37" t="s">
        <v>72</v>
      </c>
      <c r="X530" s="779">
        <f>IFERROR(X525/H525,"0")+IFERROR(X526/H526,"0")+IFERROR(X527/H527,"0")+IFERROR(X528/H528,"0")+IFERROR(X529/H529,"0")</f>
        <v>4.7619047619047619</v>
      </c>
      <c r="Y530" s="779">
        <f>IFERROR(Y525/H525,"0")+IFERROR(Y526/H526,"0")+IFERROR(Y527/H527,"0")+IFERROR(Y528/H528,"0")+IFERROR(Y529/H529,"0")</f>
        <v>5</v>
      </c>
      <c r="Z530" s="779">
        <f>IFERROR(IF(Z525="",0,Z525),"0")+IFERROR(IF(Z526="",0,Z526),"0")+IFERROR(IF(Z527="",0,Z527),"0")+IFERROR(IF(Z528="",0,Z528),"0")+IFERROR(IF(Z529="",0,Z529),"0")</f>
        <v>3.7650000000000003E-2</v>
      </c>
      <c r="AA530" s="780"/>
      <c r="AB530" s="780"/>
      <c r="AC530" s="780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11"/>
      <c r="P531" s="787" t="s">
        <v>71</v>
      </c>
      <c r="Q531" s="788"/>
      <c r="R531" s="788"/>
      <c r="S531" s="788"/>
      <c r="T531" s="788"/>
      <c r="U531" s="788"/>
      <c r="V531" s="789"/>
      <c r="W531" s="37" t="s">
        <v>69</v>
      </c>
      <c r="X531" s="779">
        <f>IFERROR(SUM(X525:X529),"0")</f>
        <v>20</v>
      </c>
      <c r="Y531" s="779">
        <f>IFERROR(SUM(Y525:Y529),"0")</f>
        <v>21</v>
      </c>
      <c r="Z531" s="37"/>
      <c r="AA531" s="780"/>
      <c r="AB531" s="780"/>
      <c r="AC531" s="780"/>
    </row>
    <row r="532" spans="1:68" ht="14.25" hidden="1" customHeight="1" x14ac:dyDescent="0.25">
      <c r="A532" s="800" t="s">
        <v>113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70"/>
      <c r="AB532" s="770"/>
      <c r="AC532" s="770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91"/>
      <c r="R533" s="791"/>
      <c r="S533" s="791"/>
      <c r="T533" s="792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0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11"/>
      <c r="P534" s="787" t="s">
        <v>71</v>
      </c>
      <c r="Q534" s="788"/>
      <c r="R534" s="788"/>
      <c r="S534" s="788"/>
      <c r="T534" s="788"/>
      <c r="U534" s="788"/>
      <c r="V534" s="78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11"/>
      <c r="P535" s="787" t="s">
        <v>71</v>
      </c>
      <c r="Q535" s="788"/>
      <c r="R535" s="788"/>
      <c r="S535" s="788"/>
      <c r="T535" s="788"/>
      <c r="U535" s="788"/>
      <c r="V535" s="78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800" t="s">
        <v>842</v>
      </c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6"/>
      <c r="P536" s="786"/>
      <c r="Q536" s="786"/>
      <c r="R536" s="786"/>
      <c r="S536" s="786"/>
      <c r="T536" s="786"/>
      <c r="U536" s="786"/>
      <c r="V536" s="786"/>
      <c r="W536" s="786"/>
      <c r="X536" s="786"/>
      <c r="Y536" s="786"/>
      <c r="Z536" s="786"/>
      <c r="AA536" s="770"/>
      <c r="AB536" s="770"/>
      <c r="AC536" s="770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91"/>
      <c r="R537" s="791"/>
      <c r="S537" s="791"/>
      <c r="T537" s="792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0"/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811"/>
      <c r="P538" s="787" t="s">
        <v>71</v>
      </c>
      <c r="Q538" s="788"/>
      <c r="R538" s="788"/>
      <c r="S538" s="788"/>
      <c r="T538" s="788"/>
      <c r="U538" s="788"/>
      <c r="V538" s="78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86"/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811"/>
      <c r="P539" s="787" t="s">
        <v>71</v>
      </c>
      <c r="Q539" s="788"/>
      <c r="R539" s="788"/>
      <c r="S539" s="788"/>
      <c r="T539" s="788"/>
      <c r="U539" s="788"/>
      <c r="V539" s="78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85" t="s">
        <v>846</v>
      </c>
      <c r="B540" s="786"/>
      <c r="C540" s="786"/>
      <c r="D540" s="786"/>
      <c r="E540" s="786"/>
      <c r="F540" s="786"/>
      <c r="G540" s="786"/>
      <c r="H540" s="786"/>
      <c r="I540" s="786"/>
      <c r="J540" s="786"/>
      <c r="K540" s="786"/>
      <c r="L540" s="786"/>
      <c r="M540" s="786"/>
      <c r="N540" s="786"/>
      <c r="O540" s="786"/>
      <c r="P540" s="786"/>
      <c r="Q540" s="786"/>
      <c r="R540" s="786"/>
      <c r="S540" s="786"/>
      <c r="T540" s="786"/>
      <c r="U540" s="786"/>
      <c r="V540" s="786"/>
      <c r="W540" s="786"/>
      <c r="X540" s="786"/>
      <c r="Y540" s="786"/>
      <c r="Z540" s="786"/>
      <c r="AA540" s="772"/>
      <c r="AB540" s="772"/>
      <c r="AC540" s="772"/>
    </row>
    <row r="541" spans="1:68" ht="14.25" hidden="1" customHeight="1" x14ac:dyDescent="0.25">
      <c r="A541" s="800" t="s">
        <v>64</v>
      </c>
      <c r="B541" s="786"/>
      <c r="C541" s="786"/>
      <c r="D541" s="786"/>
      <c r="E541" s="786"/>
      <c r="F541" s="786"/>
      <c r="G541" s="786"/>
      <c r="H541" s="786"/>
      <c r="I541" s="786"/>
      <c r="J541" s="786"/>
      <c r="K541" s="786"/>
      <c r="L541" s="786"/>
      <c r="M541" s="786"/>
      <c r="N541" s="786"/>
      <c r="O541" s="786"/>
      <c r="P541" s="786"/>
      <c r="Q541" s="786"/>
      <c r="R541" s="786"/>
      <c r="S541" s="786"/>
      <c r="T541" s="786"/>
      <c r="U541" s="786"/>
      <c r="V541" s="786"/>
      <c r="W541" s="786"/>
      <c r="X541" s="786"/>
      <c r="Y541" s="786"/>
      <c r="Z541" s="786"/>
      <c r="AA541" s="770"/>
      <c r="AB541" s="770"/>
      <c r="AC541" s="770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5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91"/>
      <c r="R542" s="791"/>
      <c r="S542" s="791"/>
      <c r="T542" s="792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91"/>
      <c r="R543" s="791"/>
      <c r="S543" s="791"/>
      <c r="T543" s="792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9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91"/>
      <c r="R544" s="791"/>
      <c r="S544" s="791"/>
      <c r="T544" s="792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1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91"/>
      <c r="R545" s="791"/>
      <c r="S545" s="791"/>
      <c r="T545" s="792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0"/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811"/>
      <c r="P546" s="787" t="s">
        <v>71</v>
      </c>
      <c r="Q546" s="788"/>
      <c r="R546" s="788"/>
      <c r="S546" s="788"/>
      <c r="T546" s="788"/>
      <c r="U546" s="788"/>
      <c r="V546" s="789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86"/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811"/>
      <c r="P547" s="787" t="s">
        <v>71</v>
      </c>
      <c r="Q547" s="788"/>
      <c r="R547" s="788"/>
      <c r="S547" s="788"/>
      <c r="T547" s="788"/>
      <c r="U547" s="788"/>
      <c r="V547" s="789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785" t="s">
        <v>858</v>
      </c>
      <c r="B548" s="786"/>
      <c r="C548" s="786"/>
      <c r="D548" s="786"/>
      <c r="E548" s="786"/>
      <c r="F548" s="786"/>
      <c r="G548" s="786"/>
      <c r="H548" s="786"/>
      <c r="I548" s="786"/>
      <c r="J548" s="786"/>
      <c r="K548" s="786"/>
      <c r="L548" s="786"/>
      <c r="M548" s="786"/>
      <c r="N548" s="786"/>
      <c r="O548" s="786"/>
      <c r="P548" s="786"/>
      <c r="Q548" s="786"/>
      <c r="R548" s="786"/>
      <c r="S548" s="786"/>
      <c r="T548" s="786"/>
      <c r="U548" s="786"/>
      <c r="V548" s="786"/>
      <c r="W548" s="786"/>
      <c r="X548" s="786"/>
      <c r="Y548" s="786"/>
      <c r="Z548" s="786"/>
      <c r="AA548" s="772"/>
      <c r="AB548" s="772"/>
      <c r="AC548" s="772"/>
    </row>
    <row r="549" spans="1:68" ht="14.25" hidden="1" customHeight="1" x14ac:dyDescent="0.25">
      <c r="A549" s="800" t="s">
        <v>64</v>
      </c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6"/>
      <c r="P549" s="786"/>
      <c r="Q549" s="786"/>
      <c r="R549" s="786"/>
      <c r="S549" s="786"/>
      <c r="T549" s="786"/>
      <c r="U549" s="786"/>
      <c r="V549" s="786"/>
      <c r="W549" s="786"/>
      <c r="X549" s="786"/>
      <c r="Y549" s="786"/>
      <c r="Z549" s="786"/>
      <c r="AA549" s="770"/>
      <c r="AB549" s="770"/>
      <c r="AC549" s="770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91"/>
      <c r="R550" s="791"/>
      <c r="S550" s="791"/>
      <c r="T550" s="792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0"/>
      <c r="B551" s="786"/>
      <c r="C551" s="786"/>
      <c r="D551" s="786"/>
      <c r="E551" s="786"/>
      <c r="F551" s="786"/>
      <c r="G551" s="786"/>
      <c r="H551" s="786"/>
      <c r="I551" s="786"/>
      <c r="J551" s="786"/>
      <c r="K551" s="786"/>
      <c r="L551" s="786"/>
      <c r="M551" s="786"/>
      <c r="N551" s="786"/>
      <c r="O551" s="811"/>
      <c r="P551" s="787" t="s">
        <v>71</v>
      </c>
      <c r="Q551" s="788"/>
      <c r="R551" s="788"/>
      <c r="S551" s="788"/>
      <c r="T551" s="788"/>
      <c r="U551" s="788"/>
      <c r="V551" s="78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86"/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811"/>
      <c r="P552" s="787" t="s">
        <v>71</v>
      </c>
      <c r="Q552" s="788"/>
      <c r="R552" s="788"/>
      <c r="S552" s="788"/>
      <c r="T552" s="788"/>
      <c r="U552" s="788"/>
      <c r="V552" s="78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78" t="s">
        <v>862</v>
      </c>
      <c r="B553" s="979"/>
      <c r="C553" s="979"/>
      <c r="D553" s="979"/>
      <c r="E553" s="979"/>
      <c r="F553" s="979"/>
      <c r="G553" s="979"/>
      <c r="H553" s="979"/>
      <c r="I553" s="979"/>
      <c r="J553" s="979"/>
      <c r="K553" s="979"/>
      <c r="L553" s="979"/>
      <c r="M553" s="979"/>
      <c r="N553" s="979"/>
      <c r="O553" s="979"/>
      <c r="P553" s="979"/>
      <c r="Q553" s="979"/>
      <c r="R553" s="979"/>
      <c r="S553" s="979"/>
      <c r="T553" s="979"/>
      <c r="U553" s="979"/>
      <c r="V553" s="979"/>
      <c r="W553" s="979"/>
      <c r="X553" s="979"/>
      <c r="Y553" s="979"/>
      <c r="Z553" s="979"/>
      <c r="AA553" s="48"/>
      <c r="AB553" s="48"/>
      <c r="AC553" s="48"/>
    </row>
    <row r="554" spans="1:68" ht="16.5" hidden="1" customHeight="1" x14ac:dyDescent="0.25">
      <c r="A554" s="785" t="s">
        <v>862</v>
      </c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786"/>
      <c r="P554" s="786"/>
      <c r="Q554" s="786"/>
      <c r="R554" s="786"/>
      <c r="S554" s="786"/>
      <c r="T554" s="786"/>
      <c r="U554" s="786"/>
      <c r="V554" s="786"/>
      <c r="W554" s="786"/>
      <c r="X554" s="786"/>
      <c r="Y554" s="786"/>
      <c r="Z554" s="786"/>
      <c r="AA554" s="772"/>
      <c r="AB554" s="772"/>
      <c r="AC554" s="772"/>
    </row>
    <row r="555" spans="1:68" ht="14.25" hidden="1" customHeight="1" x14ac:dyDescent="0.25">
      <c r="A555" s="800" t="s">
        <v>124</v>
      </c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786"/>
      <c r="P555" s="786"/>
      <c r="Q555" s="786"/>
      <c r="R555" s="786"/>
      <c r="S555" s="786"/>
      <c r="T555" s="786"/>
      <c r="U555" s="786"/>
      <c r="V555" s="786"/>
      <c r="W555" s="786"/>
      <c r="X555" s="786"/>
      <c r="Y555" s="786"/>
      <c r="Z555" s="786"/>
      <c r="AA555" s="770"/>
      <c r="AB555" s="770"/>
      <c r="AC555" s="770"/>
    </row>
    <row r="556" spans="1:68" ht="27" hidden="1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11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1"/>
      <c r="R556" s="791"/>
      <c r="S556" s="791"/>
      <c r="T556" s="792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1"/>
      <c r="R557" s="791"/>
      <c r="S557" s="791"/>
      <c r="T557" s="792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1"/>
      <c r="R558" s="791"/>
      <c r="S558" s="791"/>
      <c r="T558" s="792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1"/>
      <c r="R559" s="791"/>
      <c r="S559" s="791"/>
      <c r="T559" s="792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1"/>
      <c r="R560" s="791"/>
      <c r="S560" s="791"/>
      <c r="T560" s="792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1"/>
      <c r="R561" s="791"/>
      <c r="S561" s="791"/>
      <c r="T561" s="792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1"/>
      <c r="R562" s="791"/>
      <c r="S562" s="791"/>
      <c r="T562" s="792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1"/>
      <c r="R563" s="791"/>
      <c r="S563" s="791"/>
      <c r="T563" s="792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6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1"/>
      <c r="R564" s="791"/>
      <c r="S564" s="791"/>
      <c r="T564" s="792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1"/>
      <c r="R565" s="791"/>
      <c r="S565" s="791"/>
      <c r="T565" s="792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1"/>
      <c r="R566" s="791"/>
      <c r="S566" s="791"/>
      <c r="T566" s="792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idden="1" x14ac:dyDescent="0.2">
      <c r="A567" s="810"/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811"/>
      <c r="P567" s="787" t="s">
        <v>71</v>
      </c>
      <c r="Q567" s="788"/>
      <c r="R567" s="788"/>
      <c r="S567" s="788"/>
      <c r="T567" s="788"/>
      <c r="U567" s="788"/>
      <c r="V567" s="78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hidden="1" x14ac:dyDescent="0.2">
      <c r="A568" s="786"/>
      <c r="B568" s="786"/>
      <c r="C568" s="786"/>
      <c r="D568" s="786"/>
      <c r="E568" s="786"/>
      <c r="F568" s="786"/>
      <c r="G568" s="786"/>
      <c r="H568" s="786"/>
      <c r="I568" s="786"/>
      <c r="J568" s="786"/>
      <c r="K568" s="786"/>
      <c r="L568" s="786"/>
      <c r="M568" s="786"/>
      <c r="N568" s="786"/>
      <c r="O568" s="811"/>
      <c r="P568" s="787" t="s">
        <v>71</v>
      </c>
      <c r="Q568" s="788"/>
      <c r="R568" s="788"/>
      <c r="S568" s="788"/>
      <c r="T568" s="788"/>
      <c r="U568" s="788"/>
      <c r="V568" s="789"/>
      <c r="W568" s="37" t="s">
        <v>69</v>
      </c>
      <c r="X568" s="779">
        <f>IFERROR(SUM(X556:X566),"0")</f>
        <v>0</v>
      </c>
      <c r="Y568" s="779">
        <f>IFERROR(SUM(Y556:Y566),"0")</f>
        <v>0</v>
      </c>
      <c r="Z568" s="37"/>
      <c r="AA568" s="780"/>
      <c r="AB568" s="780"/>
      <c r="AC568" s="780"/>
    </row>
    <row r="569" spans="1:68" ht="14.25" hidden="1" customHeight="1" x14ac:dyDescent="0.25">
      <c r="A569" s="800" t="s">
        <v>180</v>
      </c>
      <c r="B569" s="786"/>
      <c r="C569" s="786"/>
      <c r="D569" s="786"/>
      <c r="E569" s="786"/>
      <c r="F569" s="786"/>
      <c r="G569" s="786"/>
      <c r="H569" s="786"/>
      <c r="I569" s="786"/>
      <c r="J569" s="786"/>
      <c r="K569" s="786"/>
      <c r="L569" s="786"/>
      <c r="M569" s="786"/>
      <c r="N569" s="786"/>
      <c r="O569" s="786"/>
      <c r="P569" s="786"/>
      <c r="Q569" s="786"/>
      <c r="R569" s="786"/>
      <c r="S569" s="786"/>
      <c r="T569" s="786"/>
      <c r="U569" s="786"/>
      <c r="V569" s="786"/>
      <c r="W569" s="786"/>
      <c r="X569" s="786"/>
      <c r="Y569" s="786"/>
      <c r="Z569" s="786"/>
      <c r="AA569" s="770"/>
      <c r="AB569" s="770"/>
      <c r="AC569" s="770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1"/>
      <c r="R570" s="791"/>
      <c r="S570" s="791"/>
      <c r="T570" s="792"/>
      <c r="U570" s="34"/>
      <c r="V570" s="34"/>
      <c r="W570" s="35" t="s">
        <v>69</v>
      </c>
      <c r="X570" s="777">
        <v>20</v>
      </c>
      <c r="Y570" s="778">
        <f>IFERROR(IF(X570="",0,CEILING((X570/$H570),1)*$H570),"")</f>
        <v>21.12</v>
      </c>
      <c r="Z570" s="36">
        <f>IFERROR(IF(Y570=0,"",ROUNDUP(Y570/H570,0)*0.01196),"")</f>
        <v>4.7840000000000001E-2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21.363636363636363</v>
      </c>
      <c r="BN570" s="64">
        <f>IFERROR(Y570*I570/H570,"0")</f>
        <v>22.56</v>
      </c>
      <c r="BO570" s="64">
        <f>IFERROR(1/J570*(X570/H570),"0")</f>
        <v>3.6421911421911424E-2</v>
      </c>
      <c r="BP570" s="64">
        <f>IFERROR(1/J570*(Y570/H570),"0")</f>
        <v>3.8461538461538464E-2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9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91"/>
      <c r="R571" s="791"/>
      <c r="S571" s="791"/>
      <c r="T571" s="792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118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91"/>
      <c r="R572" s="791"/>
      <c r="S572" s="791"/>
      <c r="T572" s="792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10"/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811"/>
      <c r="P573" s="787" t="s">
        <v>71</v>
      </c>
      <c r="Q573" s="788"/>
      <c r="R573" s="788"/>
      <c r="S573" s="788"/>
      <c r="T573" s="788"/>
      <c r="U573" s="788"/>
      <c r="V573" s="789"/>
      <c r="W573" s="37" t="s">
        <v>72</v>
      </c>
      <c r="X573" s="779">
        <f>IFERROR(X570/H570,"0")+IFERROR(X571/H571,"0")+IFERROR(X572/H572,"0")</f>
        <v>3.7878787878787876</v>
      </c>
      <c r="Y573" s="779">
        <f>IFERROR(Y570/H570,"0")+IFERROR(Y571/H571,"0")+IFERROR(Y572/H572,"0")</f>
        <v>4</v>
      </c>
      <c r="Z573" s="779">
        <f>IFERROR(IF(Z570="",0,Z570),"0")+IFERROR(IF(Z571="",0,Z571),"0")+IFERROR(IF(Z572="",0,Z572),"0")</f>
        <v>4.7840000000000001E-2</v>
      </c>
      <c r="AA573" s="780"/>
      <c r="AB573" s="780"/>
      <c r="AC573" s="780"/>
    </row>
    <row r="574" spans="1:68" x14ac:dyDescent="0.2">
      <c r="A574" s="786"/>
      <c r="B574" s="786"/>
      <c r="C574" s="786"/>
      <c r="D574" s="786"/>
      <c r="E574" s="786"/>
      <c r="F574" s="786"/>
      <c r="G574" s="786"/>
      <c r="H574" s="786"/>
      <c r="I574" s="786"/>
      <c r="J574" s="786"/>
      <c r="K574" s="786"/>
      <c r="L574" s="786"/>
      <c r="M574" s="786"/>
      <c r="N574" s="786"/>
      <c r="O574" s="811"/>
      <c r="P574" s="787" t="s">
        <v>71</v>
      </c>
      <c r="Q574" s="788"/>
      <c r="R574" s="788"/>
      <c r="S574" s="788"/>
      <c r="T574" s="788"/>
      <c r="U574" s="788"/>
      <c r="V574" s="789"/>
      <c r="W574" s="37" t="s">
        <v>69</v>
      </c>
      <c r="X574" s="779">
        <f>IFERROR(SUM(X570:X572),"0")</f>
        <v>20</v>
      </c>
      <c r="Y574" s="779">
        <f>IFERROR(SUM(Y570:Y572),"0")</f>
        <v>21.12</v>
      </c>
      <c r="Z574" s="37"/>
      <c r="AA574" s="780"/>
      <c r="AB574" s="780"/>
      <c r="AC574" s="780"/>
    </row>
    <row r="575" spans="1:68" ht="14.25" hidden="1" customHeight="1" x14ac:dyDescent="0.25">
      <c r="A575" s="800" t="s">
        <v>64</v>
      </c>
      <c r="B575" s="786"/>
      <c r="C575" s="786"/>
      <c r="D575" s="786"/>
      <c r="E575" s="786"/>
      <c r="F575" s="786"/>
      <c r="G575" s="786"/>
      <c r="H575" s="786"/>
      <c r="I575" s="786"/>
      <c r="J575" s="786"/>
      <c r="K575" s="786"/>
      <c r="L575" s="786"/>
      <c r="M575" s="786"/>
      <c r="N575" s="786"/>
      <c r="O575" s="786"/>
      <c r="P575" s="786"/>
      <c r="Q575" s="786"/>
      <c r="R575" s="786"/>
      <c r="S575" s="786"/>
      <c r="T575" s="786"/>
      <c r="U575" s="786"/>
      <c r="V575" s="786"/>
      <c r="W575" s="786"/>
      <c r="X575" s="786"/>
      <c r="Y575" s="786"/>
      <c r="Z575" s="786"/>
      <c r="AA575" s="770"/>
      <c r="AB575" s="770"/>
      <c r="AC575" s="770"/>
    </row>
    <row r="576" spans="1:68" ht="27" hidden="1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1"/>
      <c r="R576" s="791"/>
      <c r="S576" s="791"/>
      <c r="T576" s="792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hidden="1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1"/>
      <c r="R577" s="791"/>
      <c r="S577" s="791"/>
      <c r="T577" s="792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1"/>
      <c r="R578" s="791"/>
      <c r="S578" s="791"/>
      <c r="T578" s="792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1"/>
      <c r="R579" s="791"/>
      <c r="S579" s="791"/>
      <c r="T579" s="792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1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1"/>
      <c r="R580" s="791"/>
      <c r="S580" s="791"/>
      <c r="T580" s="792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1"/>
      <c r="R581" s="791"/>
      <c r="S581" s="791"/>
      <c r="T581" s="792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1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1"/>
      <c r="R582" s="791"/>
      <c r="S582" s="791"/>
      <c r="T582" s="792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1"/>
      <c r="R583" s="791"/>
      <c r="S583" s="791"/>
      <c r="T583" s="792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0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1"/>
      <c r="R584" s="791"/>
      <c r="S584" s="791"/>
      <c r="T584" s="792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idden="1" x14ac:dyDescent="0.2">
      <c r="A585" s="810"/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811"/>
      <c r="P585" s="787" t="s">
        <v>71</v>
      </c>
      <c r="Q585" s="788"/>
      <c r="R585" s="788"/>
      <c r="S585" s="788"/>
      <c r="T585" s="788"/>
      <c r="U585" s="788"/>
      <c r="V585" s="78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86"/>
      <c r="B586" s="786"/>
      <c r="C586" s="786"/>
      <c r="D586" s="786"/>
      <c r="E586" s="786"/>
      <c r="F586" s="786"/>
      <c r="G586" s="786"/>
      <c r="H586" s="786"/>
      <c r="I586" s="786"/>
      <c r="J586" s="786"/>
      <c r="K586" s="786"/>
      <c r="L586" s="786"/>
      <c r="M586" s="786"/>
      <c r="N586" s="786"/>
      <c r="O586" s="811"/>
      <c r="P586" s="787" t="s">
        <v>71</v>
      </c>
      <c r="Q586" s="788"/>
      <c r="R586" s="788"/>
      <c r="S586" s="788"/>
      <c r="T586" s="788"/>
      <c r="U586" s="788"/>
      <c r="V586" s="789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hidden="1" customHeight="1" x14ac:dyDescent="0.25">
      <c r="A587" s="800" t="s">
        <v>73</v>
      </c>
      <c r="B587" s="786"/>
      <c r="C587" s="786"/>
      <c r="D587" s="786"/>
      <c r="E587" s="786"/>
      <c r="F587" s="786"/>
      <c r="G587" s="786"/>
      <c r="H587" s="786"/>
      <c r="I587" s="786"/>
      <c r="J587" s="786"/>
      <c r="K587" s="786"/>
      <c r="L587" s="786"/>
      <c r="M587" s="786"/>
      <c r="N587" s="786"/>
      <c r="O587" s="786"/>
      <c r="P587" s="786"/>
      <c r="Q587" s="786"/>
      <c r="R587" s="786"/>
      <c r="S587" s="786"/>
      <c r="T587" s="786"/>
      <c r="U587" s="786"/>
      <c r="V587" s="786"/>
      <c r="W587" s="786"/>
      <c r="X587" s="786"/>
      <c r="Y587" s="786"/>
      <c r="Z587" s="786"/>
      <c r="AA587" s="770"/>
      <c r="AB587" s="770"/>
      <c r="AC587" s="770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3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1"/>
      <c r="R588" s="791"/>
      <c r="S588" s="791"/>
      <c r="T588" s="792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1"/>
      <c r="R589" s="791"/>
      <c r="S589" s="791"/>
      <c r="T589" s="792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1"/>
      <c r="R590" s="791"/>
      <c r="S590" s="791"/>
      <c r="T590" s="792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0"/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811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6"/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811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800" t="s">
        <v>222</v>
      </c>
      <c r="B593" s="786"/>
      <c r="C593" s="786"/>
      <c r="D593" s="786"/>
      <c r="E593" s="786"/>
      <c r="F593" s="786"/>
      <c r="G593" s="786"/>
      <c r="H593" s="786"/>
      <c r="I593" s="786"/>
      <c r="J593" s="786"/>
      <c r="K593" s="786"/>
      <c r="L593" s="786"/>
      <c r="M593" s="786"/>
      <c r="N593" s="786"/>
      <c r="O593" s="786"/>
      <c r="P593" s="786"/>
      <c r="Q593" s="786"/>
      <c r="R593" s="786"/>
      <c r="S593" s="786"/>
      <c r="T593" s="786"/>
      <c r="U593" s="786"/>
      <c r="V593" s="786"/>
      <c r="W593" s="786"/>
      <c r="X593" s="786"/>
      <c r="Y593" s="786"/>
      <c r="Z593" s="786"/>
      <c r="AA593" s="770"/>
      <c r="AB593" s="770"/>
      <c r="AC593" s="770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8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1"/>
      <c r="R594" s="791"/>
      <c r="S594" s="791"/>
      <c r="T594" s="792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88" t="s">
        <v>929</v>
      </c>
      <c r="Q595" s="791"/>
      <c r="R595" s="791"/>
      <c r="S595" s="791"/>
      <c r="T595" s="792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0"/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811"/>
      <c r="P596" s="787" t="s">
        <v>71</v>
      </c>
      <c r="Q596" s="788"/>
      <c r="R596" s="788"/>
      <c r="S596" s="788"/>
      <c r="T596" s="788"/>
      <c r="U596" s="788"/>
      <c r="V596" s="78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6"/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811"/>
      <c r="P597" s="787" t="s">
        <v>71</v>
      </c>
      <c r="Q597" s="788"/>
      <c r="R597" s="788"/>
      <c r="S597" s="788"/>
      <c r="T597" s="788"/>
      <c r="U597" s="788"/>
      <c r="V597" s="78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78" t="s">
        <v>930</v>
      </c>
      <c r="B598" s="979"/>
      <c r="C598" s="979"/>
      <c r="D598" s="979"/>
      <c r="E598" s="979"/>
      <c r="F598" s="979"/>
      <c r="G598" s="979"/>
      <c r="H598" s="979"/>
      <c r="I598" s="979"/>
      <c r="J598" s="979"/>
      <c r="K598" s="979"/>
      <c r="L598" s="979"/>
      <c r="M598" s="979"/>
      <c r="N598" s="979"/>
      <c r="O598" s="979"/>
      <c r="P598" s="979"/>
      <c r="Q598" s="979"/>
      <c r="R598" s="979"/>
      <c r="S598" s="979"/>
      <c r="T598" s="979"/>
      <c r="U598" s="979"/>
      <c r="V598" s="979"/>
      <c r="W598" s="979"/>
      <c r="X598" s="979"/>
      <c r="Y598" s="979"/>
      <c r="Z598" s="979"/>
      <c r="AA598" s="48"/>
      <c r="AB598" s="48"/>
      <c r="AC598" s="48"/>
    </row>
    <row r="599" spans="1:68" ht="16.5" hidden="1" customHeight="1" x14ac:dyDescent="0.25">
      <c r="A599" s="785" t="s">
        <v>930</v>
      </c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786"/>
      <c r="P599" s="786"/>
      <c r="Q599" s="786"/>
      <c r="R599" s="786"/>
      <c r="S599" s="786"/>
      <c r="T599" s="786"/>
      <c r="U599" s="786"/>
      <c r="V599" s="786"/>
      <c r="W599" s="786"/>
      <c r="X599" s="786"/>
      <c r="Y599" s="786"/>
      <c r="Z599" s="786"/>
      <c r="AA599" s="772"/>
      <c r="AB599" s="772"/>
      <c r="AC599" s="772"/>
    </row>
    <row r="600" spans="1:68" ht="14.25" hidden="1" customHeight="1" x14ac:dyDescent="0.25">
      <c r="A600" s="800" t="s">
        <v>124</v>
      </c>
      <c r="B600" s="786"/>
      <c r="C600" s="786"/>
      <c r="D600" s="786"/>
      <c r="E600" s="786"/>
      <c r="F600" s="786"/>
      <c r="G600" s="786"/>
      <c r="H600" s="786"/>
      <c r="I600" s="786"/>
      <c r="J600" s="786"/>
      <c r="K600" s="786"/>
      <c r="L600" s="786"/>
      <c r="M600" s="786"/>
      <c r="N600" s="786"/>
      <c r="O600" s="786"/>
      <c r="P600" s="786"/>
      <c r="Q600" s="786"/>
      <c r="R600" s="786"/>
      <c r="S600" s="786"/>
      <c r="T600" s="786"/>
      <c r="U600" s="786"/>
      <c r="V600" s="786"/>
      <c r="W600" s="786"/>
      <c r="X600" s="786"/>
      <c r="Y600" s="786"/>
      <c r="Z600" s="786"/>
      <c r="AA600" s="770"/>
      <c r="AB600" s="770"/>
      <c r="AC600" s="770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0" t="s">
        <v>933</v>
      </c>
      <c r="Q601" s="791"/>
      <c r="R601" s="791"/>
      <c r="S601" s="791"/>
      <c r="T601" s="792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7" t="s">
        <v>937</v>
      </c>
      <c r="Q602" s="791"/>
      <c r="R602" s="791"/>
      <c r="S602" s="791"/>
      <c r="T602" s="792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3" t="s">
        <v>941</v>
      </c>
      <c r="Q603" s="791"/>
      <c r="R603" s="791"/>
      <c r="S603" s="791"/>
      <c r="T603" s="792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60" t="s">
        <v>945</v>
      </c>
      <c r="Q604" s="791"/>
      <c r="R604" s="791"/>
      <c r="S604" s="791"/>
      <c r="T604" s="792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104" t="s">
        <v>949</v>
      </c>
      <c r="Q605" s="791"/>
      <c r="R605" s="791"/>
      <c r="S605" s="791"/>
      <c r="T605" s="792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73" t="s">
        <v>952</v>
      </c>
      <c r="Q606" s="791"/>
      <c r="R606" s="791"/>
      <c r="S606" s="791"/>
      <c r="T606" s="792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085" t="s">
        <v>955</v>
      </c>
      <c r="Q607" s="791"/>
      <c r="R607" s="791"/>
      <c r="S607" s="791"/>
      <c r="T607" s="792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0"/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811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6"/>
      <c r="B609" s="786"/>
      <c r="C609" s="786"/>
      <c r="D609" s="786"/>
      <c r="E609" s="786"/>
      <c r="F609" s="786"/>
      <c r="G609" s="786"/>
      <c r="H609" s="786"/>
      <c r="I609" s="786"/>
      <c r="J609" s="786"/>
      <c r="K609" s="786"/>
      <c r="L609" s="786"/>
      <c r="M609" s="786"/>
      <c r="N609" s="786"/>
      <c r="O609" s="811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800" t="s">
        <v>180</v>
      </c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786"/>
      <c r="P610" s="786"/>
      <c r="Q610" s="786"/>
      <c r="R610" s="786"/>
      <c r="S610" s="786"/>
      <c r="T610" s="786"/>
      <c r="U610" s="786"/>
      <c r="V610" s="786"/>
      <c r="W610" s="786"/>
      <c r="X610" s="786"/>
      <c r="Y610" s="786"/>
      <c r="Z610" s="786"/>
      <c r="AA610" s="770"/>
      <c r="AB610" s="770"/>
      <c r="AC610" s="770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52" t="s">
        <v>958</v>
      </c>
      <c r="Q611" s="791"/>
      <c r="R611" s="791"/>
      <c r="S611" s="791"/>
      <c r="T611" s="792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18" t="s">
        <v>962</v>
      </c>
      <c r="Q612" s="791"/>
      <c r="R612" s="791"/>
      <c r="S612" s="791"/>
      <c r="T612" s="792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806" t="s">
        <v>965</v>
      </c>
      <c r="Q613" s="791"/>
      <c r="R613" s="791"/>
      <c r="S613" s="791"/>
      <c r="T613" s="792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9" t="s">
        <v>969</v>
      </c>
      <c r="Q614" s="791"/>
      <c r="R614" s="791"/>
      <c r="S614" s="791"/>
      <c r="T614" s="792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0"/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811"/>
      <c r="P615" s="787" t="s">
        <v>71</v>
      </c>
      <c r="Q615" s="788"/>
      <c r="R615" s="788"/>
      <c r="S615" s="788"/>
      <c r="T615" s="788"/>
      <c r="U615" s="788"/>
      <c r="V615" s="78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6"/>
      <c r="B616" s="786"/>
      <c r="C616" s="786"/>
      <c r="D616" s="786"/>
      <c r="E616" s="786"/>
      <c r="F616" s="786"/>
      <c r="G616" s="786"/>
      <c r="H616" s="786"/>
      <c r="I616" s="786"/>
      <c r="J616" s="786"/>
      <c r="K616" s="786"/>
      <c r="L616" s="786"/>
      <c r="M616" s="786"/>
      <c r="N616" s="786"/>
      <c r="O616" s="811"/>
      <c r="P616" s="787" t="s">
        <v>71</v>
      </c>
      <c r="Q616" s="788"/>
      <c r="R616" s="788"/>
      <c r="S616" s="788"/>
      <c r="T616" s="788"/>
      <c r="U616" s="788"/>
      <c r="V616" s="78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800" t="s">
        <v>64</v>
      </c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786"/>
      <c r="P617" s="786"/>
      <c r="Q617" s="786"/>
      <c r="R617" s="786"/>
      <c r="S617" s="786"/>
      <c r="T617" s="786"/>
      <c r="U617" s="786"/>
      <c r="V617" s="786"/>
      <c r="W617" s="786"/>
      <c r="X617" s="786"/>
      <c r="Y617" s="786"/>
      <c r="Z617" s="786"/>
      <c r="AA617" s="770"/>
      <c r="AB617" s="770"/>
      <c r="AC617" s="770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103" t="s">
        <v>972</v>
      </c>
      <c r="Q618" s="791"/>
      <c r="R618" s="791"/>
      <c r="S618" s="791"/>
      <c r="T618" s="792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58" t="s">
        <v>976</v>
      </c>
      <c r="Q619" s="791"/>
      <c r="R619" s="791"/>
      <c r="S619" s="791"/>
      <c r="T619" s="792"/>
      <c r="U619" s="34"/>
      <c r="V619" s="34"/>
      <c r="W619" s="35" t="s">
        <v>69</v>
      </c>
      <c r="X619" s="777">
        <v>20</v>
      </c>
      <c r="Y619" s="778">
        <f t="shared" si="120"/>
        <v>21</v>
      </c>
      <c r="Z619" s="36">
        <f>IFERROR(IF(Y619=0,"",ROUNDUP(Y619/H619,0)*0.00753),"")</f>
        <v>3.7650000000000003E-2</v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21.238095238095237</v>
      </c>
      <c r="BN619" s="64">
        <f t="shared" si="122"/>
        <v>22.299999999999997</v>
      </c>
      <c r="BO619" s="64">
        <f t="shared" si="123"/>
        <v>3.0525030525030524E-2</v>
      </c>
      <c r="BP619" s="64">
        <f t="shared" si="124"/>
        <v>3.2051282051282048E-2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4" t="s">
        <v>980</v>
      </c>
      <c r="Q620" s="791"/>
      <c r="R620" s="791"/>
      <c r="S620" s="791"/>
      <c r="T620" s="792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54" t="s">
        <v>984</v>
      </c>
      <c r="Q621" s="791"/>
      <c r="R621" s="791"/>
      <c r="S621" s="791"/>
      <c r="T621" s="792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6" t="s">
        <v>988</v>
      </c>
      <c r="Q622" s="791"/>
      <c r="R622" s="791"/>
      <c r="S622" s="791"/>
      <c r="T622" s="792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9" t="s">
        <v>992</v>
      </c>
      <c r="Q623" s="791"/>
      <c r="R623" s="791"/>
      <c r="S623" s="791"/>
      <c r="T623" s="792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939" t="s">
        <v>995</v>
      </c>
      <c r="Q624" s="791"/>
      <c r="R624" s="791"/>
      <c r="S624" s="791"/>
      <c r="T624" s="792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10"/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811"/>
      <c r="P625" s="787" t="s">
        <v>71</v>
      </c>
      <c r="Q625" s="788"/>
      <c r="R625" s="788"/>
      <c r="S625" s="788"/>
      <c r="T625" s="788"/>
      <c r="U625" s="788"/>
      <c r="V625" s="78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4.7619047619047619</v>
      </c>
      <c r="Y625" s="779">
        <f>IFERROR(Y618/H618,"0")+IFERROR(Y619/H619,"0")+IFERROR(Y620/H620,"0")+IFERROR(Y621/H621,"0")+IFERROR(Y622/H622,"0")+IFERROR(Y623/H623,"0")+IFERROR(Y624/H624,"0")</f>
        <v>5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3.7650000000000003E-2</v>
      </c>
      <c r="AA625" s="780"/>
      <c r="AB625" s="780"/>
      <c r="AC625" s="780"/>
    </row>
    <row r="626" spans="1:68" x14ac:dyDescent="0.2">
      <c r="A626" s="786"/>
      <c r="B626" s="786"/>
      <c r="C626" s="786"/>
      <c r="D626" s="786"/>
      <c r="E626" s="786"/>
      <c r="F626" s="786"/>
      <c r="G626" s="786"/>
      <c r="H626" s="786"/>
      <c r="I626" s="786"/>
      <c r="J626" s="786"/>
      <c r="K626" s="786"/>
      <c r="L626" s="786"/>
      <c r="M626" s="786"/>
      <c r="N626" s="786"/>
      <c r="O626" s="811"/>
      <c r="P626" s="787" t="s">
        <v>71</v>
      </c>
      <c r="Q626" s="788"/>
      <c r="R626" s="788"/>
      <c r="S626" s="788"/>
      <c r="T626" s="788"/>
      <c r="U626" s="788"/>
      <c r="V626" s="789"/>
      <c r="W626" s="37" t="s">
        <v>69</v>
      </c>
      <c r="X626" s="779">
        <f>IFERROR(SUM(X618:X624),"0")</f>
        <v>20</v>
      </c>
      <c r="Y626" s="779">
        <f>IFERROR(SUM(Y618:Y624),"0")</f>
        <v>21</v>
      </c>
      <c r="Z626" s="37"/>
      <c r="AA626" s="780"/>
      <c r="AB626" s="780"/>
      <c r="AC626" s="780"/>
    </row>
    <row r="627" spans="1:68" ht="14.25" hidden="1" customHeight="1" x14ac:dyDescent="0.25">
      <c r="A627" s="800" t="s">
        <v>73</v>
      </c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786"/>
      <c r="P627" s="786"/>
      <c r="Q627" s="786"/>
      <c r="R627" s="786"/>
      <c r="S627" s="786"/>
      <c r="T627" s="786"/>
      <c r="U627" s="786"/>
      <c r="V627" s="786"/>
      <c r="W627" s="786"/>
      <c r="X627" s="786"/>
      <c r="Y627" s="786"/>
      <c r="Z627" s="786"/>
      <c r="AA627" s="770"/>
      <c r="AB627" s="770"/>
      <c r="AC627" s="770"/>
    </row>
    <row r="628" spans="1:68" ht="27" hidden="1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6" t="s">
        <v>998</v>
      </c>
      <c r="Q628" s="791"/>
      <c r="R628" s="791"/>
      <c r="S628" s="791"/>
      <c r="T628" s="792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3" t="s">
        <v>1001</v>
      </c>
      <c r="Q629" s="791"/>
      <c r="R629" s="791"/>
      <c r="S629" s="791"/>
      <c r="T629" s="792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138" t="s">
        <v>1004</v>
      </c>
      <c r="Q630" s="791"/>
      <c r="R630" s="791"/>
      <c r="S630" s="791"/>
      <c r="T630" s="792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096" t="s">
        <v>1007</v>
      </c>
      <c r="Q631" s="791"/>
      <c r="R631" s="791"/>
      <c r="S631" s="791"/>
      <c r="T631" s="792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7" t="s">
        <v>1010</v>
      </c>
      <c r="Q632" s="791"/>
      <c r="R632" s="791"/>
      <c r="S632" s="791"/>
      <c r="T632" s="792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088" t="s">
        <v>1012</v>
      </c>
      <c r="Q633" s="791"/>
      <c r="R633" s="791"/>
      <c r="S633" s="791"/>
      <c r="T633" s="792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91"/>
      <c r="R634" s="791"/>
      <c r="S634" s="791"/>
      <c r="T634" s="792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1026" t="s">
        <v>1017</v>
      </c>
      <c r="Q635" s="791"/>
      <c r="R635" s="791"/>
      <c r="S635" s="791"/>
      <c r="T635" s="792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10"/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811"/>
      <c r="P636" s="787" t="s">
        <v>71</v>
      </c>
      <c r="Q636" s="788"/>
      <c r="R636" s="788"/>
      <c r="S636" s="788"/>
      <c r="T636" s="788"/>
      <c r="U636" s="788"/>
      <c r="V636" s="78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6"/>
      <c r="B637" s="786"/>
      <c r="C637" s="786"/>
      <c r="D637" s="786"/>
      <c r="E637" s="786"/>
      <c r="F637" s="786"/>
      <c r="G637" s="786"/>
      <c r="H637" s="786"/>
      <c r="I637" s="786"/>
      <c r="J637" s="786"/>
      <c r="K637" s="786"/>
      <c r="L637" s="786"/>
      <c r="M637" s="786"/>
      <c r="N637" s="786"/>
      <c r="O637" s="811"/>
      <c r="P637" s="787" t="s">
        <v>71</v>
      </c>
      <c r="Q637" s="788"/>
      <c r="R637" s="788"/>
      <c r="S637" s="788"/>
      <c r="T637" s="788"/>
      <c r="U637" s="788"/>
      <c r="V637" s="789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800" t="s">
        <v>222</v>
      </c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786"/>
      <c r="P638" s="786"/>
      <c r="Q638" s="786"/>
      <c r="R638" s="786"/>
      <c r="S638" s="786"/>
      <c r="T638" s="786"/>
      <c r="U638" s="786"/>
      <c r="V638" s="786"/>
      <c r="W638" s="786"/>
      <c r="X638" s="786"/>
      <c r="Y638" s="786"/>
      <c r="Z638" s="786"/>
      <c r="AA638" s="770"/>
      <c r="AB638" s="770"/>
      <c r="AC638" s="770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25" t="s">
        <v>1020</v>
      </c>
      <c r="Q639" s="791"/>
      <c r="R639" s="791"/>
      <c r="S639" s="791"/>
      <c r="T639" s="792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7" t="s">
        <v>1023</v>
      </c>
      <c r="Q640" s="791"/>
      <c r="R640" s="791"/>
      <c r="S640" s="791"/>
      <c r="T640" s="792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82" t="s">
        <v>1026</v>
      </c>
      <c r="Q641" s="791"/>
      <c r="R641" s="791"/>
      <c r="S641" s="791"/>
      <c r="T641" s="792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76" t="s">
        <v>1029</v>
      </c>
      <c r="Q642" s="791"/>
      <c r="R642" s="791"/>
      <c r="S642" s="791"/>
      <c r="T642" s="792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0"/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811"/>
      <c r="P643" s="787" t="s">
        <v>71</v>
      </c>
      <c r="Q643" s="788"/>
      <c r="R643" s="788"/>
      <c r="S643" s="788"/>
      <c r="T643" s="788"/>
      <c r="U643" s="788"/>
      <c r="V643" s="78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6"/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811"/>
      <c r="P644" s="787" t="s">
        <v>71</v>
      </c>
      <c r="Q644" s="788"/>
      <c r="R644" s="788"/>
      <c r="S644" s="788"/>
      <c r="T644" s="788"/>
      <c r="U644" s="788"/>
      <c r="V644" s="78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85" t="s">
        <v>1030</v>
      </c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786"/>
      <c r="P645" s="786"/>
      <c r="Q645" s="786"/>
      <c r="R645" s="786"/>
      <c r="S645" s="786"/>
      <c r="T645" s="786"/>
      <c r="U645" s="786"/>
      <c r="V645" s="786"/>
      <c r="W645" s="786"/>
      <c r="X645" s="786"/>
      <c r="Y645" s="786"/>
      <c r="Z645" s="786"/>
      <c r="AA645" s="772"/>
      <c r="AB645" s="772"/>
      <c r="AC645" s="772"/>
    </row>
    <row r="646" spans="1:68" ht="14.25" hidden="1" customHeight="1" x14ac:dyDescent="0.25">
      <c r="A646" s="800" t="s">
        <v>124</v>
      </c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786"/>
      <c r="P646" s="786"/>
      <c r="Q646" s="786"/>
      <c r="R646" s="786"/>
      <c r="S646" s="786"/>
      <c r="T646" s="786"/>
      <c r="U646" s="786"/>
      <c r="V646" s="786"/>
      <c r="W646" s="786"/>
      <c r="X646" s="786"/>
      <c r="Y646" s="786"/>
      <c r="Z646" s="786"/>
      <c r="AA646" s="770"/>
      <c r="AB646" s="770"/>
      <c r="AC646" s="770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9" t="s">
        <v>1033</v>
      </c>
      <c r="Q647" s="791"/>
      <c r="R647" s="791"/>
      <c r="S647" s="791"/>
      <c r="T647" s="792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080" t="s">
        <v>1037</v>
      </c>
      <c r="Q648" s="791"/>
      <c r="R648" s="791"/>
      <c r="S648" s="791"/>
      <c r="T648" s="792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0"/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811"/>
      <c r="P649" s="787" t="s">
        <v>71</v>
      </c>
      <c r="Q649" s="788"/>
      <c r="R649" s="788"/>
      <c r="S649" s="788"/>
      <c r="T649" s="788"/>
      <c r="U649" s="788"/>
      <c r="V649" s="78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6"/>
      <c r="B650" s="786"/>
      <c r="C650" s="786"/>
      <c r="D650" s="786"/>
      <c r="E650" s="786"/>
      <c r="F650" s="786"/>
      <c r="G650" s="786"/>
      <c r="H650" s="786"/>
      <c r="I650" s="786"/>
      <c r="J650" s="786"/>
      <c r="K650" s="786"/>
      <c r="L650" s="786"/>
      <c r="M650" s="786"/>
      <c r="N650" s="786"/>
      <c r="O650" s="811"/>
      <c r="P650" s="787" t="s">
        <v>71</v>
      </c>
      <c r="Q650" s="788"/>
      <c r="R650" s="788"/>
      <c r="S650" s="788"/>
      <c r="T650" s="788"/>
      <c r="U650" s="788"/>
      <c r="V650" s="78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800" t="s">
        <v>180</v>
      </c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6"/>
      <c r="P651" s="786"/>
      <c r="Q651" s="786"/>
      <c r="R651" s="786"/>
      <c r="S651" s="786"/>
      <c r="T651" s="786"/>
      <c r="U651" s="786"/>
      <c r="V651" s="786"/>
      <c r="W651" s="786"/>
      <c r="X651" s="786"/>
      <c r="Y651" s="786"/>
      <c r="Z651" s="786"/>
      <c r="AA651" s="770"/>
      <c r="AB651" s="770"/>
      <c r="AC651" s="770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3" t="s">
        <v>1041</v>
      </c>
      <c r="Q652" s="791"/>
      <c r="R652" s="791"/>
      <c r="S652" s="791"/>
      <c r="T652" s="792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0"/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811"/>
      <c r="P653" s="787" t="s">
        <v>71</v>
      </c>
      <c r="Q653" s="788"/>
      <c r="R653" s="788"/>
      <c r="S653" s="788"/>
      <c r="T653" s="788"/>
      <c r="U653" s="788"/>
      <c r="V653" s="78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6"/>
      <c r="B654" s="786"/>
      <c r="C654" s="786"/>
      <c r="D654" s="786"/>
      <c r="E654" s="786"/>
      <c r="F654" s="786"/>
      <c r="G654" s="786"/>
      <c r="H654" s="786"/>
      <c r="I654" s="786"/>
      <c r="J654" s="786"/>
      <c r="K654" s="786"/>
      <c r="L654" s="786"/>
      <c r="M654" s="786"/>
      <c r="N654" s="786"/>
      <c r="O654" s="811"/>
      <c r="P654" s="787" t="s">
        <v>71</v>
      </c>
      <c r="Q654" s="788"/>
      <c r="R654" s="788"/>
      <c r="S654" s="788"/>
      <c r="T654" s="788"/>
      <c r="U654" s="788"/>
      <c r="V654" s="78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800" t="s">
        <v>64</v>
      </c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6"/>
      <c r="P655" s="786"/>
      <c r="Q655" s="786"/>
      <c r="R655" s="786"/>
      <c r="S655" s="786"/>
      <c r="T655" s="786"/>
      <c r="U655" s="786"/>
      <c r="V655" s="786"/>
      <c r="W655" s="786"/>
      <c r="X655" s="786"/>
      <c r="Y655" s="786"/>
      <c r="Z655" s="786"/>
      <c r="AA655" s="770"/>
      <c r="AB655" s="770"/>
      <c r="AC655" s="770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64" t="s">
        <v>1045</v>
      </c>
      <c r="Q656" s="791"/>
      <c r="R656" s="791"/>
      <c r="S656" s="791"/>
      <c r="T656" s="792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0"/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811"/>
      <c r="P657" s="787" t="s">
        <v>71</v>
      </c>
      <c r="Q657" s="788"/>
      <c r="R657" s="788"/>
      <c r="S657" s="788"/>
      <c r="T657" s="788"/>
      <c r="U657" s="788"/>
      <c r="V657" s="78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6"/>
      <c r="B658" s="786"/>
      <c r="C658" s="786"/>
      <c r="D658" s="786"/>
      <c r="E658" s="786"/>
      <c r="F658" s="786"/>
      <c r="G658" s="786"/>
      <c r="H658" s="786"/>
      <c r="I658" s="786"/>
      <c r="J658" s="786"/>
      <c r="K658" s="786"/>
      <c r="L658" s="786"/>
      <c r="M658" s="786"/>
      <c r="N658" s="786"/>
      <c r="O658" s="811"/>
      <c r="P658" s="787" t="s">
        <v>71</v>
      </c>
      <c r="Q658" s="788"/>
      <c r="R658" s="788"/>
      <c r="S658" s="788"/>
      <c r="T658" s="788"/>
      <c r="U658" s="788"/>
      <c r="V658" s="78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800" t="s">
        <v>73</v>
      </c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6"/>
      <c r="P659" s="786"/>
      <c r="Q659" s="786"/>
      <c r="R659" s="786"/>
      <c r="S659" s="786"/>
      <c r="T659" s="786"/>
      <c r="U659" s="786"/>
      <c r="V659" s="786"/>
      <c r="W659" s="786"/>
      <c r="X659" s="786"/>
      <c r="Y659" s="786"/>
      <c r="Z659" s="786"/>
      <c r="AA659" s="770"/>
      <c r="AB659" s="770"/>
      <c r="AC659" s="770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0" t="s">
        <v>1049</v>
      </c>
      <c r="Q660" s="791"/>
      <c r="R660" s="791"/>
      <c r="S660" s="791"/>
      <c r="T660" s="792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0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811"/>
      <c r="P661" s="787" t="s">
        <v>71</v>
      </c>
      <c r="Q661" s="788"/>
      <c r="R661" s="788"/>
      <c r="S661" s="788"/>
      <c r="T661" s="788"/>
      <c r="U661" s="788"/>
      <c r="V661" s="78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811"/>
      <c r="P662" s="787" t="s">
        <v>71</v>
      </c>
      <c r="Q662" s="788"/>
      <c r="R662" s="788"/>
      <c r="S662" s="788"/>
      <c r="T662" s="788"/>
      <c r="U662" s="788"/>
      <c r="V662" s="78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8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958" t="s">
        <v>1051</v>
      </c>
      <c r="Q663" s="948"/>
      <c r="R663" s="948"/>
      <c r="S663" s="948"/>
      <c r="T663" s="948"/>
      <c r="U663" s="948"/>
      <c r="V663" s="94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624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665.92</v>
      </c>
      <c r="Z663" s="37"/>
      <c r="AA663" s="780"/>
      <c r="AB663" s="780"/>
      <c r="AC663" s="780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958" t="s">
        <v>1052</v>
      </c>
      <c r="Q664" s="948"/>
      <c r="R664" s="948"/>
      <c r="S664" s="948"/>
      <c r="T664" s="948"/>
      <c r="U664" s="948"/>
      <c r="V664" s="949"/>
      <c r="W664" s="37" t="s">
        <v>69</v>
      </c>
      <c r="X664" s="779">
        <f>IFERROR(SUM(BM22:BM660),"0")</f>
        <v>657.64747409678444</v>
      </c>
      <c r="Y664" s="779">
        <f>IFERROR(SUM(BN22:BN660),"0")</f>
        <v>701.78800000000001</v>
      </c>
      <c r="Z664" s="37"/>
      <c r="AA664" s="780"/>
      <c r="AB664" s="780"/>
      <c r="AC664" s="780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958" t="s">
        <v>1053</v>
      </c>
      <c r="Q665" s="948"/>
      <c r="R665" s="948"/>
      <c r="S665" s="948"/>
      <c r="T665" s="948"/>
      <c r="U665" s="948"/>
      <c r="V665" s="949"/>
      <c r="W665" s="37" t="s">
        <v>1054</v>
      </c>
      <c r="X665" s="38">
        <f>ROUNDUP(SUM(BO22:BO660),0)</f>
        <v>2</v>
      </c>
      <c r="Y665" s="38">
        <f>ROUNDUP(SUM(BP22:BP660),0)</f>
        <v>2</v>
      </c>
      <c r="Z665" s="37"/>
      <c r="AA665" s="780"/>
      <c r="AB665" s="780"/>
      <c r="AC665" s="780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958" t="s">
        <v>1055</v>
      </c>
      <c r="Q666" s="948"/>
      <c r="R666" s="948"/>
      <c r="S666" s="948"/>
      <c r="T666" s="948"/>
      <c r="U666" s="948"/>
      <c r="V666" s="949"/>
      <c r="W666" s="37" t="s">
        <v>69</v>
      </c>
      <c r="X666" s="779">
        <f>GrossWeightTotal+PalletQtyTotal*25</f>
        <v>707.64747409678444</v>
      </c>
      <c r="Y666" s="779">
        <f>GrossWeightTotalR+PalletQtyTotalR*25</f>
        <v>751.78800000000001</v>
      </c>
      <c r="Z666" s="37"/>
      <c r="AA666" s="780"/>
      <c r="AB666" s="780"/>
      <c r="AC666" s="780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969"/>
      <c r="P667" s="958" t="s">
        <v>1056</v>
      </c>
      <c r="Q667" s="948"/>
      <c r="R667" s="948"/>
      <c r="S667" s="948"/>
      <c r="T667" s="948"/>
      <c r="U667" s="948"/>
      <c r="V667" s="94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76.221011427907968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81</v>
      </c>
      <c r="Z667" s="37"/>
      <c r="AA667" s="780"/>
      <c r="AB667" s="780"/>
      <c r="AC667" s="780"/>
    </row>
    <row r="668" spans="1:68" ht="14.25" hidden="1" customHeight="1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969"/>
      <c r="P668" s="958" t="s">
        <v>1057</v>
      </c>
      <c r="Q668" s="948"/>
      <c r="R668" s="948"/>
      <c r="S668" s="948"/>
      <c r="T668" s="948"/>
      <c r="U668" s="948"/>
      <c r="V668" s="94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1.4583699999999999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69" t="s">
        <v>63</v>
      </c>
      <c r="C670" s="827" t="s">
        <v>122</v>
      </c>
      <c r="D670" s="849"/>
      <c r="E670" s="849"/>
      <c r="F670" s="849"/>
      <c r="G670" s="849"/>
      <c r="H670" s="850"/>
      <c r="I670" s="827" t="s">
        <v>336</v>
      </c>
      <c r="J670" s="849"/>
      <c r="K670" s="849"/>
      <c r="L670" s="849"/>
      <c r="M670" s="849"/>
      <c r="N670" s="849"/>
      <c r="O670" s="849"/>
      <c r="P670" s="849"/>
      <c r="Q670" s="849"/>
      <c r="R670" s="849"/>
      <c r="S670" s="849"/>
      <c r="T670" s="849"/>
      <c r="U670" s="849"/>
      <c r="V670" s="850"/>
      <c r="W670" s="827" t="s">
        <v>667</v>
      </c>
      <c r="X670" s="850"/>
      <c r="Y670" s="827" t="s">
        <v>768</v>
      </c>
      <c r="Z670" s="849"/>
      <c r="AA670" s="849"/>
      <c r="AB670" s="850"/>
      <c r="AC670" s="769" t="s">
        <v>862</v>
      </c>
      <c r="AD670" s="827" t="s">
        <v>930</v>
      </c>
      <c r="AE670" s="850"/>
      <c r="AF670" s="771"/>
    </row>
    <row r="671" spans="1:68" ht="14.25" customHeight="1" thickTop="1" x14ac:dyDescent="0.2">
      <c r="A671" s="1094" t="s">
        <v>1060</v>
      </c>
      <c r="B671" s="827" t="s">
        <v>63</v>
      </c>
      <c r="C671" s="827" t="s">
        <v>123</v>
      </c>
      <c r="D671" s="827" t="s">
        <v>149</v>
      </c>
      <c r="E671" s="827" t="s">
        <v>230</v>
      </c>
      <c r="F671" s="827" t="s">
        <v>254</v>
      </c>
      <c r="G671" s="827" t="s">
        <v>300</v>
      </c>
      <c r="H671" s="827" t="s">
        <v>122</v>
      </c>
      <c r="I671" s="827" t="s">
        <v>337</v>
      </c>
      <c r="J671" s="827" t="s">
        <v>361</v>
      </c>
      <c r="K671" s="827" t="s">
        <v>436</v>
      </c>
      <c r="L671" s="827" t="s">
        <v>457</v>
      </c>
      <c r="M671" s="827" t="s">
        <v>481</v>
      </c>
      <c r="N671" s="771"/>
      <c r="O671" s="827" t="s">
        <v>508</v>
      </c>
      <c r="P671" s="827" t="s">
        <v>511</v>
      </c>
      <c r="Q671" s="827" t="s">
        <v>520</v>
      </c>
      <c r="R671" s="827" t="s">
        <v>536</v>
      </c>
      <c r="S671" s="827" t="s">
        <v>546</v>
      </c>
      <c r="T671" s="827" t="s">
        <v>559</v>
      </c>
      <c r="U671" s="827" t="s">
        <v>570</v>
      </c>
      <c r="V671" s="827" t="s">
        <v>654</v>
      </c>
      <c r="W671" s="827" t="s">
        <v>668</v>
      </c>
      <c r="X671" s="827" t="s">
        <v>720</v>
      </c>
      <c r="Y671" s="827" t="s">
        <v>769</v>
      </c>
      <c r="Z671" s="827" t="s">
        <v>824</v>
      </c>
      <c r="AA671" s="827" t="s">
        <v>846</v>
      </c>
      <c r="AB671" s="827" t="s">
        <v>858</v>
      </c>
      <c r="AC671" s="827" t="s">
        <v>862</v>
      </c>
      <c r="AD671" s="827" t="s">
        <v>930</v>
      </c>
      <c r="AE671" s="827" t="s">
        <v>1030</v>
      </c>
      <c r="AF671" s="771"/>
    </row>
    <row r="672" spans="1:68" ht="13.5" customHeight="1" thickBot="1" x14ac:dyDescent="0.25">
      <c r="A672" s="1095"/>
      <c r="B672" s="828"/>
      <c r="C672" s="828"/>
      <c r="D672" s="828"/>
      <c r="E672" s="828"/>
      <c r="F672" s="828"/>
      <c r="G672" s="828"/>
      <c r="H672" s="828"/>
      <c r="I672" s="828"/>
      <c r="J672" s="828"/>
      <c r="K672" s="828"/>
      <c r="L672" s="828"/>
      <c r="M672" s="828"/>
      <c r="N672" s="771"/>
      <c r="O672" s="828"/>
      <c r="P672" s="828"/>
      <c r="Q672" s="828"/>
      <c r="R672" s="828"/>
      <c r="S672" s="828"/>
      <c r="T672" s="828"/>
      <c r="U672" s="828"/>
      <c r="V672" s="828"/>
      <c r="W672" s="828"/>
      <c r="X672" s="828"/>
      <c r="Y672" s="828"/>
      <c r="Z672" s="828"/>
      <c r="AA672" s="828"/>
      <c r="AB672" s="828"/>
      <c r="AC672" s="828"/>
      <c r="AD672" s="828"/>
      <c r="AE672" s="828"/>
      <c r="AF672" s="771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43.2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143.10000000000002</v>
      </c>
      <c r="E673" s="46">
        <f>IFERROR(Y110*1,"0")+IFERROR(Y111*1,"0")+IFERROR(Y112*1,"0")+IFERROR(Y116*1,"0")+IFERROR(Y117*1,"0")+IFERROR(Y118*1,"0")+IFERROR(Y119*1,"0")+IFERROR(Y120*1,"0")+IFERROR(Y121*1,"0")</f>
        <v>4.5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33.6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0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0</v>
      </c>
      <c r="K673" s="46">
        <f>IFERROR(Y253*1,"0")+IFERROR(Y254*1,"0")+IFERROR(Y255*1,"0")+IFERROR(Y256*1,"0")+IFERROR(Y257*1,"0")+IFERROR(Y258*1,"0")+IFERROR(Y259*1,"0")+IFERROR(Y260*1,"0")</f>
        <v>23.2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1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325.2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30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21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21.12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21</v>
      </c>
      <c r="AE673" s="46">
        <f>IFERROR(Y647*1,"0")+IFERROR(Y648*1,"0")+IFERROR(Y652*1,"0")+IFERROR(Y656*1,"0")+IFERROR(Y660*1,"0")</f>
        <v>0</v>
      </c>
      <c r="AF673" s="771"/>
    </row>
  </sheetData>
  <sheetProtection algorithmName="SHA-512" hashValue="b7XpxUqKmALDhOtY8kpT2YTE3VfGiSvAOVBkeKLEjqNOw7vJpiWAjPkaZM8DG1UubVPf4mfmJ2Bt2pX1Iw/vcg==" saltValue="H2yYSwDaPnlQVKH8nCdTlw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00"/>
        <filter val="1,72"/>
        <filter val="10,00"/>
        <filter val="100,00"/>
        <filter val="12,04"/>
        <filter val="12,82"/>
        <filter val="120,00"/>
        <filter val="13,50"/>
        <filter val="130,00"/>
        <filter val="2"/>
        <filter val="2,00"/>
        <filter val="20,00"/>
        <filter val="3,57"/>
        <filter val="3,70"/>
        <filter val="3,79"/>
        <filter val="30,00"/>
        <filter val="4,50"/>
        <filter val="4,63"/>
        <filter val="4,76"/>
        <filter val="40,00"/>
        <filter val="50,00"/>
        <filter val="56,00"/>
        <filter val="624,00"/>
        <filter val="657,65"/>
        <filter val="7,18"/>
        <filter val="70,00"/>
        <filter val="707,65"/>
        <filter val="76,22"/>
        <filter val="83,50"/>
        <filter val="9,48"/>
      </filters>
    </filterColumn>
    <filterColumn colId="29" showButton="0"/>
    <filterColumn colId="30" showButton="0"/>
  </autoFilter>
  <mergeCells count="1188">
    <mergeCell ref="Y17:Y18"/>
    <mergeCell ref="D331:E331"/>
    <mergeCell ref="P447:T447"/>
    <mergeCell ref="A8:C8"/>
    <mergeCell ref="P608:V608"/>
    <mergeCell ref="P360:T360"/>
    <mergeCell ref="D32:E32"/>
    <mergeCell ref="D97:E97"/>
    <mergeCell ref="P138:V138"/>
    <mergeCell ref="P76:V76"/>
    <mergeCell ref="P151:T151"/>
    <mergeCell ref="D268:E268"/>
    <mergeCell ref="D395:E395"/>
    <mergeCell ref="D566:E566"/>
    <mergeCell ref="A10:C10"/>
    <mergeCell ref="P126:T126"/>
    <mergeCell ref="A484:Z484"/>
    <mergeCell ref="A21:Z21"/>
    <mergeCell ref="A192:Z192"/>
    <mergeCell ref="P505:T505"/>
    <mergeCell ref="AC671:AC672"/>
    <mergeCell ref="D407:E407"/>
    <mergeCell ref="D578:E578"/>
    <mergeCell ref="A643:O644"/>
    <mergeCell ref="Q6:R6"/>
    <mergeCell ref="P200:T200"/>
    <mergeCell ref="P134:T134"/>
    <mergeCell ref="P513:V513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D271:E271"/>
    <mergeCell ref="V12:W12"/>
    <mergeCell ref="Q671:Q672"/>
    <mergeCell ref="S671:S672"/>
    <mergeCell ref="D458:E458"/>
    <mergeCell ref="D433:E433"/>
    <mergeCell ref="P122:V122"/>
    <mergeCell ref="A593:Z593"/>
    <mergeCell ref="D642:E642"/>
    <mergeCell ref="P71:T71"/>
    <mergeCell ref="D542:E542"/>
    <mergeCell ref="P313:T313"/>
    <mergeCell ref="X17:X18"/>
    <mergeCell ref="A188:O189"/>
    <mergeCell ref="P202:T202"/>
    <mergeCell ref="D421:E421"/>
    <mergeCell ref="Q5:R5"/>
    <mergeCell ref="F17:F18"/>
    <mergeCell ref="D120:E120"/>
    <mergeCell ref="P199:T199"/>
    <mergeCell ref="P497:T497"/>
    <mergeCell ref="D577:E577"/>
    <mergeCell ref="D478:E478"/>
    <mergeCell ref="D163:E163"/>
    <mergeCell ref="P291:T291"/>
    <mergeCell ref="D234:E234"/>
    <mergeCell ref="P288:T288"/>
    <mergeCell ref="D576:E576"/>
    <mergeCell ref="A408:O409"/>
    <mergeCell ref="P589:T589"/>
    <mergeCell ref="H5:M5"/>
    <mergeCell ref="D6:M6"/>
    <mergeCell ref="V6:W9"/>
    <mergeCell ref="A9:C9"/>
    <mergeCell ref="P112:T112"/>
    <mergeCell ref="D500:E500"/>
    <mergeCell ref="A465:O466"/>
    <mergeCell ref="P568:V568"/>
    <mergeCell ref="A355:O356"/>
    <mergeCell ref="D121:E121"/>
    <mergeCell ref="P356:V356"/>
    <mergeCell ref="P363:T363"/>
    <mergeCell ref="D17:E18"/>
    <mergeCell ref="D173:E173"/>
    <mergeCell ref="D515:E515"/>
    <mergeCell ref="D471:E471"/>
    <mergeCell ref="P373:T373"/>
    <mergeCell ref="D110:E110"/>
    <mergeCell ref="P642:T642"/>
    <mergeCell ref="A554:Z554"/>
    <mergeCell ref="P421:T421"/>
    <mergeCell ref="P110:T110"/>
    <mergeCell ref="A348:Z348"/>
    <mergeCell ref="A541:Z541"/>
    <mergeCell ref="P579:T579"/>
    <mergeCell ref="P36:T36"/>
    <mergeCell ref="P63:V63"/>
    <mergeCell ref="P194:V194"/>
    <mergeCell ref="P250:V250"/>
    <mergeCell ref="P572:T572"/>
    <mergeCell ref="P641:T641"/>
    <mergeCell ref="A317:Z317"/>
    <mergeCell ref="P41:T41"/>
    <mergeCell ref="A75:O76"/>
    <mergeCell ref="P22:T22"/>
    <mergeCell ref="P43:V43"/>
    <mergeCell ref="D237:E237"/>
    <mergeCell ref="P85:T85"/>
    <mergeCell ref="P383:T383"/>
    <mergeCell ref="D571:E571"/>
    <mergeCell ref="P60:T60"/>
    <mergeCell ref="D291:E291"/>
    <mergeCell ref="D614:E614"/>
    <mergeCell ref="P72:T72"/>
    <mergeCell ref="P365:T365"/>
    <mergeCell ref="P216:V216"/>
    <mergeCell ref="P478:T478"/>
    <mergeCell ref="P576:T576"/>
    <mergeCell ref="D215:E215"/>
    <mergeCell ref="D557:E557"/>
    <mergeCell ref="D641:E641"/>
    <mergeCell ref="P136:T136"/>
    <mergeCell ref="P70:T70"/>
    <mergeCell ref="P305:V305"/>
    <mergeCell ref="P434:T434"/>
    <mergeCell ref="D244:E244"/>
    <mergeCell ref="P499:T499"/>
    <mergeCell ref="P397:V397"/>
    <mergeCell ref="D239:E239"/>
    <mergeCell ref="D95:E95"/>
    <mergeCell ref="D266:E266"/>
    <mergeCell ref="D537:E537"/>
    <mergeCell ref="U17:V17"/>
    <mergeCell ref="D623:E623"/>
    <mergeCell ref="D550:E550"/>
    <mergeCell ref="N17:N18"/>
    <mergeCell ref="D152:E152"/>
    <mergeCell ref="D223:E223"/>
    <mergeCell ref="D394:E394"/>
    <mergeCell ref="P578:T578"/>
    <mergeCell ref="A646:Z646"/>
    <mergeCell ref="H671:H672"/>
    <mergeCell ref="J671:J672"/>
    <mergeCell ref="D247:E247"/>
    <mergeCell ref="P351:V351"/>
    <mergeCell ref="A176:Z176"/>
    <mergeCell ref="P658:V658"/>
    <mergeCell ref="A64:Z64"/>
    <mergeCell ref="A191:Z191"/>
    <mergeCell ref="P439:T439"/>
    <mergeCell ref="A555:Z555"/>
    <mergeCell ref="P433:T433"/>
    <mergeCell ref="D105:E105"/>
    <mergeCell ref="A549:Z549"/>
    <mergeCell ref="A536:Z536"/>
    <mergeCell ref="D468:E468"/>
    <mergeCell ref="D639:E639"/>
    <mergeCell ref="P132:V132"/>
    <mergeCell ref="P653:V653"/>
    <mergeCell ref="A655:Z655"/>
    <mergeCell ref="P671:P672"/>
    <mergeCell ref="P661:V661"/>
    <mergeCell ref="F671:F672"/>
    <mergeCell ref="I671:I672"/>
    <mergeCell ref="P577:T577"/>
    <mergeCell ref="D620:E620"/>
    <mergeCell ref="K671:K672"/>
    <mergeCell ref="D607:E607"/>
    <mergeCell ref="D562:E562"/>
    <mergeCell ref="D544:E544"/>
    <mergeCell ref="D99:E99"/>
    <mergeCell ref="D270:E270"/>
    <mergeCell ref="AD17:AF18"/>
    <mergeCell ref="A608:O609"/>
    <mergeCell ref="D570:E570"/>
    <mergeCell ref="P403:V403"/>
    <mergeCell ref="A399:Z399"/>
    <mergeCell ref="P574:V574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P67:T67"/>
    <mergeCell ref="D455:E455"/>
    <mergeCell ref="P186:T186"/>
    <mergeCell ref="P601:T601"/>
    <mergeCell ref="P253:T253"/>
    <mergeCell ref="D221:E221"/>
    <mergeCell ref="V11:W11"/>
    <mergeCell ref="A294:Z294"/>
    <mergeCell ref="D457:E457"/>
    <mergeCell ref="D628:E628"/>
    <mergeCell ref="P367:T367"/>
    <mergeCell ref="P603:T603"/>
    <mergeCell ref="A205:O206"/>
    <mergeCell ref="P146:T146"/>
    <mergeCell ref="D413:E413"/>
    <mergeCell ref="P345:T345"/>
    <mergeCell ref="A475:O476"/>
    <mergeCell ref="P526:T526"/>
    <mergeCell ref="AD671:AD672"/>
    <mergeCell ref="A483:Z483"/>
    <mergeCell ref="D33:E33"/>
    <mergeCell ref="P414:V414"/>
    <mergeCell ref="D226:E226"/>
    <mergeCell ref="P352:V352"/>
    <mergeCell ref="P354:T354"/>
    <mergeCell ref="P523:V523"/>
    <mergeCell ref="P585:V585"/>
    <mergeCell ref="D579:E579"/>
    <mergeCell ref="P652:T652"/>
    <mergeCell ref="P2:W3"/>
    <mergeCell ref="D560:E560"/>
    <mergeCell ref="D589:E589"/>
    <mergeCell ref="A57:O58"/>
    <mergeCell ref="P127:T127"/>
    <mergeCell ref="P198:T198"/>
    <mergeCell ref="P54:T54"/>
    <mergeCell ref="D35:E35"/>
    <mergeCell ref="P412:T412"/>
    <mergeCell ref="P583:T583"/>
    <mergeCell ref="D526:E526"/>
    <mergeCell ref="D10:E10"/>
    <mergeCell ref="A23:O24"/>
    <mergeCell ref="F10:G10"/>
    <mergeCell ref="P135:T135"/>
    <mergeCell ref="D34:E34"/>
    <mergeCell ref="P362:T362"/>
    <mergeCell ref="A657:O658"/>
    <mergeCell ref="A551:O552"/>
    <mergeCell ref="P98:T98"/>
    <mergeCell ref="P522:V522"/>
    <mergeCell ref="P650:V650"/>
    <mergeCell ref="P131:V131"/>
    <mergeCell ref="P174:V174"/>
    <mergeCell ref="P481:V481"/>
    <mergeCell ref="P588:T588"/>
    <mergeCell ref="P189:V189"/>
    <mergeCell ref="D177:E177"/>
    <mergeCell ref="P349:T349"/>
    <mergeCell ref="P420:T420"/>
    <mergeCell ref="P205:V205"/>
    <mergeCell ref="P376:V376"/>
    <mergeCell ref="D528:E528"/>
    <mergeCell ref="A615:O616"/>
    <mergeCell ref="P128:T128"/>
    <mergeCell ref="P643:V643"/>
    <mergeCell ref="D310:E310"/>
    <mergeCell ref="P560:T560"/>
    <mergeCell ref="P247:T247"/>
    <mergeCell ref="D146:E146"/>
    <mergeCell ref="P225:T225"/>
    <mergeCell ref="P396:T396"/>
    <mergeCell ref="D439:E439"/>
    <mergeCell ref="A306:Z306"/>
    <mergeCell ref="D510:E510"/>
    <mergeCell ref="P630:T630"/>
    <mergeCell ref="D602:E602"/>
    <mergeCell ref="A292:O293"/>
    <mergeCell ref="P162:T162"/>
    <mergeCell ref="D525:E525"/>
    <mergeCell ref="D202:E202"/>
    <mergeCell ref="D373:E373"/>
    <mergeCell ref="P557:T557"/>
    <mergeCell ref="I670:V670"/>
    <mergeCell ref="D22:E22"/>
    <mergeCell ref="A599:Z599"/>
    <mergeCell ref="A62:O63"/>
    <mergeCell ref="P470:T470"/>
    <mergeCell ref="D447:E447"/>
    <mergeCell ref="D618:E618"/>
    <mergeCell ref="P301:T301"/>
    <mergeCell ref="A520:Z520"/>
    <mergeCell ref="P178:T178"/>
    <mergeCell ref="D605:E605"/>
    <mergeCell ref="P34:T34"/>
    <mergeCell ref="P105:T105"/>
    <mergeCell ref="D86:E86"/>
    <mergeCell ref="P214:T214"/>
    <mergeCell ref="D257:E257"/>
    <mergeCell ref="P270:T270"/>
    <mergeCell ref="P463:T463"/>
    <mergeCell ref="D151:E151"/>
    <mergeCell ref="P639:T639"/>
    <mergeCell ref="P364:T364"/>
    <mergeCell ref="D503:E503"/>
    <mergeCell ref="C670:H670"/>
    <mergeCell ref="D521:E521"/>
    <mergeCell ref="P121:T121"/>
    <mergeCell ref="P181:T181"/>
    <mergeCell ref="D29:E29"/>
    <mergeCell ref="P592:V592"/>
    <mergeCell ref="D364:E364"/>
    <mergeCell ref="A59:Z59"/>
    <mergeCell ref="D497:E497"/>
    <mergeCell ref="D186:E186"/>
    <mergeCell ref="AE671:AE672"/>
    <mergeCell ref="P242:V242"/>
    <mergeCell ref="D80:E80"/>
    <mergeCell ref="A207:Z207"/>
    <mergeCell ref="P42:V42"/>
    <mergeCell ref="A467:Z467"/>
    <mergeCell ref="D288:E288"/>
    <mergeCell ref="P148:V148"/>
    <mergeCell ref="P123:V123"/>
    <mergeCell ref="D459:E459"/>
    <mergeCell ref="P130:T130"/>
    <mergeCell ref="D136:E136"/>
    <mergeCell ref="A532:Z532"/>
    <mergeCell ref="D434:E434"/>
    <mergeCell ref="A241:O242"/>
    <mergeCell ref="P111:T111"/>
    <mergeCell ref="P282:T282"/>
    <mergeCell ref="D225:E225"/>
    <mergeCell ref="P580:T580"/>
    <mergeCell ref="P556:T556"/>
    <mergeCell ref="P61:T61"/>
    <mergeCell ref="D200:E200"/>
    <mergeCell ref="P359:T359"/>
    <mergeCell ref="A444:Z444"/>
    <mergeCell ref="P490:T490"/>
    <mergeCell ref="P582:T582"/>
    <mergeCell ref="A397:O398"/>
    <mergeCell ref="P262:V262"/>
    <mergeCell ref="P318:T318"/>
    <mergeCell ref="D128:E128"/>
    <mergeCell ref="D199:E199"/>
    <mergeCell ref="P256:T256"/>
    <mergeCell ref="A671:A672"/>
    <mergeCell ref="D143:E143"/>
    <mergeCell ref="P631:T631"/>
    <mergeCell ref="W670:X670"/>
    <mergeCell ref="D441:E441"/>
    <mergeCell ref="A384:O385"/>
    <mergeCell ref="C671:C672"/>
    <mergeCell ref="P525:T525"/>
    <mergeCell ref="D506:E506"/>
    <mergeCell ref="P177:T177"/>
    <mergeCell ref="D604:E604"/>
    <mergeCell ref="P33:T33"/>
    <mergeCell ref="P226:T226"/>
    <mergeCell ref="P539:V539"/>
    <mergeCell ref="D85:E85"/>
    <mergeCell ref="D256:E256"/>
    <mergeCell ref="V671:V672"/>
    <mergeCell ref="P222:T222"/>
    <mergeCell ref="P193:T193"/>
    <mergeCell ref="P618:T618"/>
    <mergeCell ref="D428:E428"/>
    <mergeCell ref="P92:V92"/>
    <mergeCell ref="P605:T605"/>
    <mergeCell ref="X671:X672"/>
    <mergeCell ref="P257:T257"/>
    <mergeCell ref="P80:T80"/>
    <mergeCell ref="P666:V666"/>
    <mergeCell ref="A106:O107"/>
    <mergeCell ref="AC17:AC18"/>
    <mergeCell ref="P107:V107"/>
    <mergeCell ref="P485:T485"/>
    <mergeCell ref="P101:V101"/>
    <mergeCell ref="P552:V552"/>
    <mergeCell ref="D89:E89"/>
    <mergeCell ref="D393:E393"/>
    <mergeCell ref="P472:T472"/>
    <mergeCell ref="P508:V508"/>
    <mergeCell ref="A336:O337"/>
    <mergeCell ref="D594:E594"/>
    <mergeCell ref="A156:Z156"/>
    <mergeCell ref="P573:V573"/>
    <mergeCell ref="P648:T648"/>
    <mergeCell ref="A299:Z299"/>
    <mergeCell ref="Q13:R13"/>
    <mergeCell ref="A155:Z155"/>
    <mergeCell ref="A93:Z93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D367:E367"/>
    <mergeCell ref="P269:T269"/>
    <mergeCell ref="P335:T335"/>
    <mergeCell ref="D383:E383"/>
    <mergeCell ref="P633:T633"/>
    <mergeCell ref="A100:O101"/>
    <mergeCell ref="P500:T500"/>
    <mergeCell ref="M17:M18"/>
    <mergeCell ref="O17:O18"/>
    <mergeCell ref="D265:E265"/>
    <mergeCell ref="A113:O114"/>
    <mergeCell ref="D231:E231"/>
    <mergeCell ref="P39:V39"/>
    <mergeCell ref="D529:E529"/>
    <mergeCell ref="P337:V337"/>
    <mergeCell ref="A587:Z587"/>
    <mergeCell ref="P170:V170"/>
    <mergeCell ref="P341:V341"/>
    <mergeCell ref="P664:V664"/>
    <mergeCell ref="A598:Z598"/>
    <mergeCell ref="A651:Z651"/>
    <mergeCell ref="H10:M10"/>
    <mergeCell ref="AA17:AA18"/>
    <mergeCell ref="A377:Z377"/>
    <mergeCell ref="D222:E222"/>
    <mergeCell ref="P476:V476"/>
    <mergeCell ref="P35:T35"/>
    <mergeCell ref="G17:G18"/>
    <mergeCell ref="P57:V57"/>
    <mergeCell ref="A295:Z295"/>
    <mergeCell ref="A323:O324"/>
    <mergeCell ref="P254:T254"/>
    <mergeCell ref="P616:V616"/>
    <mergeCell ref="A297:O298"/>
    <mergeCell ref="P45:T45"/>
    <mergeCell ref="D420:E420"/>
    <mergeCell ref="A460:O461"/>
    <mergeCell ref="P430:V430"/>
    <mergeCell ref="P626:V626"/>
    <mergeCell ref="A280:Z280"/>
    <mergeCell ref="A451:Z451"/>
    <mergeCell ref="D647:E647"/>
    <mergeCell ref="P249:V249"/>
    <mergeCell ref="A131:O132"/>
    <mergeCell ref="A573:O574"/>
    <mergeCell ref="A432:Z432"/>
    <mergeCell ref="B671:B672"/>
    <mergeCell ref="A40:Z40"/>
    <mergeCell ref="P393:T393"/>
    <mergeCell ref="P564:T564"/>
    <mergeCell ref="D203:E203"/>
    <mergeCell ref="A338:Z338"/>
    <mergeCell ref="D374:E374"/>
    <mergeCell ref="A509:Z509"/>
    <mergeCell ref="P629:T629"/>
    <mergeCell ref="P165:V165"/>
    <mergeCell ref="P232:T232"/>
    <mergeCell ref="D267:E267"/>
    <mergeCell ref="P395:T395"/>
    <mergeCell ref="D438:E438"/>
    <mergeCell ref="P566:T566"/>
    <mergeCell ref="D425:E425"/>
    <mergeCell ref="D359:E359"/>
    <mergeCell ref="D601:E601"/>
    <mergeCell ref="D318:E318"/>
    <mergeCell ref="P201:T201"/>
    <mergeCell ref="D389:E389"/>
    <mergeCell ref="P637:V637"/>
    <mergeCell ref="P47:V47"/>
    <mergeCell ref="P531:V531"/>
    <mergeCell ref="U671:U672"/>
    <mergeCell ref="P632:T632"/>
    <mergeCell ref="W671:W672"/>
    <mergeCell ref="P665:V665"/>
    <mergeCell ref="A153:O154"/>
    <mergeCell ref="A133:Z133"/>
    <mergeCell ref="A517:O518"/>
    <mergeCell ref="P204:T204"/>
    <mergeCell ref="P179:T179"/>
    <mergeCell ref="A264:Z264"/>
    <mergeCell ref="P446:T446"/>
    <mergeCell ref="J9:M9"/>
    <mergeCell ref="D112:E112"/>
    <mergeCell ref="D283:E283"/>
    <mergeCell ref="A418:Z418"/>
    <mergeCell ref="P440:T440"/>
    <mergeCell ref="D581:E581"/>
    <mergeCell ref="P611:T611"/>
    <mergeCell ref="D652:E652"/>
    <mergeCell ref="P141:T141"/>
    <mergeCell ref="D56:E56"/>
    <mergeCell ref="D193:E193"/>
    <mergeCell ref="D127:E127"/>
    <mergeCell ref="P233:T233"/>
    <mergeCell ref="P37:T37"/>
    <mergeCell ref="D491:E491"/>
    <mergeCell ref="P504:T504"/>
    <mergeCell ref="D285:E285"/>
    <mergeCell ref="P602:T602"/>
    <mergeCell ref="P619:T619"/>
    <mergeCell ref="P515:T515"/>
    <mergeCell ref="P195:V195"/>
    <mergeCell ref="A13:M13"/>
    <mergeCell ref="A325:Z325"/>
    <mergeCell ref="P380:T380"/>
    <mergeCell ref="A417:Z417"/>
    <mergeCell ref="P614:T614"/>
    <mergeCell ref="P68:T68"/>
    <mergeCell ref="P82:V82"/>
    <mergeCell ref="A44:Z44"/>
    <mergeCell ref="P75:V75"/>
    <mergeCell ref="D137:E137"/>
    <mergeCell ref="P51:T51"/>
    <mergeCell ref="D51:E51"/>
    <mergeCell ref="P235:T235"/>
    <mergeCell ref="P506:T506"/>
    <mergeCell ref="D349:E349"/>
    <mergeCell ref="P533:T533"/>
    <mergeCell ref="P96:T96"/>
    <mergeCell ref="P561:T561"/>
    <mergeCell ref="A20:Z20"/>
    <mergeCell ref="A125:Z125"/>
    <mergeCell ref="A194:O195"/>
    <mergeCell ref="P604:T604"/>
    <mergeCell ref="H17:H18"/>
    <mergeCell ref="P90:T90"/>
    <mergeCell ref="D204:E204"/>
    <mergeCell ref="P388:T388"/>
    <mergeCell ref="P503:T503"/>
    <mergeCell ref="D198:E198"/>
    <mergeCell ref="P459:T459"/>
    <mergeCell ref="D269:E269"/>
    <mergeCell ref="D440:E440"/>
    <mergeCell ref="D296:E296"/>
    <mergeCell ref="A375:O376"/>
    <mergeCell ref="P449:V449"/>
    <mergeCell ref="P516:T516"/>
    <mergeCell ref="P543:T543"/>
    <mergeCell ref="D412:E412"/>
    <mergeCell ref="D583:E583"/>
    <mergeCell ref="P391:V391"/>
    <mergeCell ref="A596:O597"/>
    <mergeCell ref="A390:O391"/>
    <mergeCell ref="P26:T26"/>
    <mergeCell ref="P461:V461"/>
    <mergeCell ref="D463:E463"/>
    <mergeCell ref="P622:T622"/>
    <mergeCell ref="P511:T511"/>
    <mergeCell ref="A435:O436"/>
    <mergeCell ref="P507:V507"/>
    <mergeCell ref="P534:V534"/>
    <mergeCell ref="P227:V227"/>
    <mergeCell ref="D36:E36"/>
    <mergeCell ref="P58:V58"/>
    <mergeCell ref="P559:T559"/>
    <mergeCell ref="P275:V275"/>
    <mergeCell ref="A252:Z252"/>
    <mergeCell ref="D427:E427"/>
    <mergeCell ref="D489:E489"/>
    <mergeCell ref="P27:T27"/>
    <mergeCell ref="P241:V241"/>
    <mergeCell ref="D504:E504"/>
    <mergeCell ref="A507:O508"/>
    <mergeCell ref="D181:E181"/>
    <mergeCell ref="P404:V404"/>
    <mergeCell ref="D273:E273"/>
    <mergeCell ref="T5:U5"/>
    <mergeCell ref="D119:E119"/>
    <mergeCell ref="P355:V355"/>
    <mergeCell ref="P501:T501"/>
    <mergeCell ref="P293:V293"/>
    <mergeCell ref="P597:V597"/>
    <mergeCell ref="P581:T581"/>
    <mergeCell ref="D220:E220"/>
    <mergeCell ref="A251:Z251"/>
    <mergeCell ref="A38:O39"/>
    <mergeCell ref="D96:E96"/>
    <mergeCell ref="D52:E52"/>
    <mergeCell ref="D27:E27"/>
    <mergeCell ref="A138:O139"/>
    <mergeCell ref="P15:T16"/>
    <mergeCell ref="D456:E456"/>
    <mergeCell ref="A659:Z659"/>
    <mergeCell ref="A548:Z548"/>
    <mergeCell ref="P315:V315"/>
    <mergeCell ref="D61:E61"/>
    <mergeCell ref="A196:Z196"/>
    <mergeCell ref="D254:E254"/>
    <mergeCell ref="A15:M15"/>
    <mergeCell ref="P238:T238"/>
    <mergeCell ref="P635:T635"/>
    <mergeCell ref="D490:E490"/>
    <mergeCell ref="A530:O531"/>
    <mergeCell ref="D648:E648"/>
    <mergeCell ref="P518:V518"/>
    <mergeCell ref="P143:T143"/>
    <mergeCell ref="P248:T248"/>
    <mergeCell ref="A514:Z514"/>
    <mergeCell ref="Q10:R10"/>
    <mergeCell ref="P368:V368"/>
    <mergeCell ref="A12:M12"/>
    <mergeCell ref="A109:Z109"/>
    <mergeCell ref="D633:E633"/>
    <mergeCell ref="D424:E424"/>
    <mergeCell ref="P224:T224"/>
    <mergeCell ref="P491:T491"/>
    <mergeCell ref="D286:E286"/>
    <mergeCell ref="P322:T322"/>
    <mergeCell ref="A341:O342"/>
    <mergeCell ref="P89:T89"/>
    <mergeCell ref="P260:T260"/>
    <mergeCell ref="P558:T558"/>
    <mergeCell ref="P309:T309"/>
    <mergeCell ref="P545:T545"/>
    <mergeCell ref="D178:E178"/>
    <mergeCell ref="P88:T88"/>
    <mergeCell ref="P441:T441"/>
    <mergeCell ref="P612:T612"/>
    <mergeCell ref="D362:E362"/>
    <mergeCell ref="P623:T623"/>
    <mergeCell ref="D422:E422"/>
    <mergeCell ref="P489:T489"/>
    <mergeCell ref="D74:E74"/>
    <mergeCell ref="P87:T87"/>
    <mergeCell ref="D130:E130"/>
    <mergeCell ref="D68:E68"/>
    <mergeCell ref="D201:E201"/>
    <mergeCell ref="D335:E335"/>
    <mergeCell ref="D372:E372"/>
    <mergeCell ref="P245:T245"/>
    <mergeCell ref="D612:E612"/>
    <mergeCell ref="P283:T283"/>
    <mergeCell ref="A625:O626"/>
    <mergeCell ref="P277:T277"/>
    <mergeCell ref="V5:W5"/>
    <mergeCell ref="P203:T203"/>
    <mergeCell ref="A48:Z48"/>
    <mergeCell ref="D246:E246"/>
    <mergeCell ref="P374:T374"/>
    <mergeCell ref="P496:T496"/>
    <mergeCell ref="D111:E111"/>
    <mergeCell ref="D233:E233"/>
    <mergeCell ref="P212:V212"/>
    <mergeCell ref="D282:E282"/>
    <mergeCell ref="P361:T361"/>
    <mergeCell ref="D469:E469"/>
    <mergeCell ref="Q8:R8"/>
    <mergeCell ref="P69:T69"/>
    <mergeCell ref="A477:Z477"/>
    <mergeCell ref="P311:T311"/>
    <mergeCell ref="P267:T267"/>
    <mergeCell ref="P438:T438"/>
    <mergeCell ref="D248:E248"/>
    <mergeCell ref="D219:E219"/>
    <mergeCell ref="D104:E104"/>
    <mergeCell ref="D419:E419"/>
    <mergeCell ref="P83:V83"/>
    <mergeCell ref="P425:T425"/>
    <mergeCell ref="A82:O83"/>
    <mergeCell ref="T6:U9"/>
    <mergeCell ref="D340:E340"/>
    <mergeCell ref="P319:V319"/>
    <mergeCell ref="M671:M672"/>
    <mergeCell ref="O671:O672"/>
    <mergeCell ref="P228:V228"/>
    <mergeCell ref="A208:Z208"/>
    <mergeCell ref="P625:V625"/>
    <mergeCell ref="A649:O650"/>
    <mergeCell ref="D371:E371"/>
    <mergeCell ref="D564:E564"/>
    <mergeCell ref="P668:V668"/>
    <mergeCell ref="D485:E485"/>
    <mergeCell ref="D656:E656"/>
    <mergeCell ref="P320:V320"/>
    <mergeCell ref="P314:V314"/>
    <mergeCell ref="A346:O347"/>
    <mergeCell ref="P385:V385"/>
    <mergeCell ref="P387:T387"/>
    <mergeCell ref="A406:Z406"/>
    <mergeCell ref="A627:Z627"/>
    <mergeCell ref="P596:V596"/>
    <mergeCell ref="A540:Z540"/>
    <mergeCell ref="L671:L672"/>
    <mergeCell ref="A638:Z638"/>
    <mergeCell ref="D630:E630"/>
    <mergeCell ref="D350:E350"/>
    <mergeCell ref="P408:V408"/>
    <mergeCell ref="D396:E396"/>
    <mergeCell ref="P657:V657"/>
    <mergeCell ref="A482:Z482"/>
    <mergeCell ref="A416:Z416"/>
    <mergeCell ref="P372:T372"/>
    <mergeCell ref="P292:V292"/>
    <mergeCell ref="P310:T310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P185:T185"/>
    <mergeCell ref="P422:T422"/>
    <mergeCell ref="D232:E232"/>
    <mergeCell ref="A263:Z263"/>
    <mergeCell ref="P239:T239"/>
    <mergeCell ref="P303:T303"/>
    <mergeCell ref="A122:O123"/>
    <mergeCell ref="P538:V538"/>
    <mergeCell ref="A249:O250"/>
    <mergeCell ref="A357:Z357"/>
    <mergeCell ref="A314:O315"/>
    <mergeCell ref="P342:V342"/>
    <mergeCell ref="P486:V486"/>
    <mergeCell ref="P304:V304"/>
    <mergeCell ref="A329:Z329"/>
    <mergeCell ref="D492:E492"/>
    <mergeCell ref="P149:V149"/>
    <mergeCell ref="A636:O637"/>
    <mergeCell ref="P297:V297"/>
    <mergeCell ref="P435:V435"/>
    <mergeCell ref="A553:Z553"/>
    <mergeCell ref="D157:E157"/>
    <mergeCell ref="P285:T285"/>
    <mergeCell ref="A190:Z190"/>
    <mergeCell ref="A5:C5"/>
    <mergeCell ref="P640:T640"/>
    <mergeCell ref="P667:V667"/>
    <mergeCell ref="P654:V654"/>
    <mergeCell ref="P340:T340"/>
    <mergeCell ref="D179:E179"/>
    <mergeCell ref="A108:Z108"/>
    <mergeCell ref="P591:V591"/>
    <mergeCell ref="A410:Z410"/>
    <mergeCell ref="D464:E464"/>
    <mergeCell ref="D635:E635"/>
    <mergeCell ref="D402:E402"/>
    <mergeCell ref="A442:O443"/>
    <mergeCell ref="A17:A18"/>
    <mergeCell ref="K17:K18"/>
    <mergeCell ref="C17:C18"/>
    <mergeCell ref="P371:T371"/>
    <mergeCell ref="P493:T493"/>
    <mergeCell ref="D103:E103"/>
    <mergeCell ref="D37:E37"/>
    <mergeCell ref="D230:E230"/>
    <mergeCell ref="D401:E401"/>
    <mergeCell ref="D168:E168"/>
    <mergeCell ref="D339:E339"/>
    <mergeCell ref="P529:T529"/>
    <mergeCell ref="P649:V649"/>
    <mergeCell ref="P656:T656"/>
    <mergeCell ref="P66:T66"/>
    <mergeCell ref="P644:V644"/>
    <mergeCell ref="D116:E116"/>
    <mergeCell ref="A430:O431"/>
    <mergeCell ref="A567:O568"/>
    <mergeCell ref="D9:E9"/>
    <mergeCell ref="P137:T137"/>
    <mergeCell ref="D118:E118"/>
    <mergeCell ref="F9:G9"/>
    <mergeCell ref="AD670:AE670"/>
    <mergeCell ref="P278:V278"/>
    <mergeCell ref="P78:T78"/>
    <mergeCell ref="Q11:R11"/>
    <mergeCell ref="D322:E322"/>
    <mergeCell ref="D260:E260"/>
    <mergeCell ref="P465:V465"/>
    <mergeCell ref="D453:E453"/>
    <mergeCell ref="A6:C6"/>
    <mergeCell ref="D309:E309"/>
    <mergeCell ref="D624:E624"/>
    <mergeCell ref="P636:V636"/>
    <mergeCell ref="P180:T180"/>
    <mergeCell ref="P415:V415"/>
    <mergeCell ref="P118:T118"/>
    <mergeCell ref="D545:E545"/>
    <mergeCell ref="D88:E88"/>
    <mergeCell ref="P142:T142"/>
    <mergeCell ref="D26:E26"/>
    <mergeCell ref="A161:Z161"/>
    <mergeCell ref="P167:T167"/>
    <mergeCell ref="P336:V336"/>
    <mergeCell ref="P378:T378"/>
    <mergeCell ref="D622:E622"/>
    <mergeCell ref="P117:T117"/>
    <mergeCell ref="P55:T55"/>
    <mergeCell ref="D311:E311"/>
    <mergeCell ref="A617:Z617"/>
    <mergeCell ref="A653:O654"/>
    <mergeCell ref="D72:E72"/>
    <mergeCell ref="P498:T498"/>
    <mergeCell ref="D235:E235"/>
    <mergeCell ref="P547:V547"/>
    <mergeCell ref="P624:T624"/>
    <mergeCell ref="A278:O279"/>
    <mergeCell ref="D69:E69"/>
    <mergeCell ref="P175:V175"/>
    <mergeCell ref="P240:T240"/>
    <mergeCell ref="D498:E498"/>
    <mergeCell ref="D354:E354"/>
    <mergeCell ref="A538:O539"/>
    <mergeCell ref="D603:E603"/>
    <mergeCell ref="A332:O333"/>
    <mergeCell ref="P460:V460"/>
    <mergeCell ref="D590:E590"/>
    <mergeCell ref="P398:V398"/>
    <mergeCell ref="P106:V106"/>
    <mergeCell ref="P328:V328"/>
    <mergeCell ref="P384:V384"/>
    <mergeCell ref="D452:E452"/>
    <mergeCell ref="P431:V431"/>
    <mergeCell ref="D632:E632"/>
    <mergeCell ref="P419:T419"/>
    <mergeCell ref="P219:T219"/>
    <mergeCell ref="P74:T74"/>
    <mergeCell ref="P436:V436"/>
    <mergeCell ref="P163:T163"/>
    <mergeCell ref="A353:Z353"/>
    <mergeCell ref="D345:E345"/>
    <mergeCell ref="P424:T424"/>
    <mergeCell ref="D606:E606"/>
    <mergeCell ref="D588:E588"/>
    <mergeCell ref="P567:V567"/>
    <mergeCell ref="P259:T259"/>
    <mergeCell ref="Q12:R12"/>
    <mergeCell ref="D90:E90"/>
    <mergeCell ref="A274:O275"/>
    <mergeCell ref="P411:T411"/>
    <mergeCell ref="I17:I18"/>
    <mergeCell ref="A546:O547"/>
    <mergeCell ref="D141:E141"/>
    <mergeCell ref="D629:E629"/>
    <mergeCell ref="D135:E135"/>
    <mergeCell ref="A319:O320"/>
    <mergeCell ref="P114:V114"/>
    <mergeCell ref="P456:T456"/>
    <mergeCell ref="P287:T287"/>
    <mergeCell ref="A19:Z19"/>
    <mergeCell ref="A14:M14"/>
    <mergeCell ref="P595:T595"/>
    <mergeCell ref="D580:E580"/>
    <mergeCell ref="D533:E533"/>
    <mergeCell ref="P512:V512"/>
    <mergeCell ref="D582:E582"/>
    <mergeCell ref="D185:E185"/>
    <mergeCell ref="P590:T590"/>
    <mergeCell ref="D41:E41"/>
    <mergeCell ref="P296:T296"/>
    <mergeCell ref="A486:O487"/>
    <mergeCell ref="D277:E277"/>
    <mergeCell ref="P544:T544"/>
    <mergeCell ref="P427:T427"/>
    <mergeCell ref="P32:T32"/>
    <mergeCell ref="D224:E224"/>
    <mergeCell ref="P103:T103"/>
    <mergeCell ref="P474:T474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298:V298"/>
    <mergeCell ref="P469:T469"/>
    <mergeCell ref="P369:V369"/>
    <mergeCell ref="D561:E561"/>
    <mergeCell ref="P347:V347"/>
    <mergeCell ref="P53:T53"/>
    <mergeCell ref="P17:T18"/>
    <mergeCell ref="A229:Z229"/>
    <mergeCell ref="A414:O415"/>
    <mergeCell ref="A569:Z569"/>
    <mergeCell ref="A227:O228"/>
    <mergeCell ref="P97:T97"/>
    <mergeCell ref="P230:T230"/>
    <mergeCell ref="P168:T168"/>
    <mergeCell ref="P268:T268"/>
    <mergeCell ref="P571:T571"/>
    <mergeCell ref="D5:E5"/>
    <mergeCell ref="D496:E496"/>
    <mergeCell ref="D290:E290"/>
    <mergeCell ref="D94:E94"/>
    <mergeCell ref="D361:E361"/>
    <mergeCell ref="P471:T471"/>
    <mergeCell ref="A392:Z392"/>
    <mergeCell ref="AA671:AA672"/>
    <mergeCell ref="A77:Z77"/>
    <mergeCell ref="P129:T129"/>
    <mergeCell ref="P323:V323"/>
    <mergeCell ref="D634:E634"/>
    <mergeCell ref="D621:E621"/>
    <mergeCell ref="P492:T492"/>
    <mergeCell ref="D31:E31"/>
    <mergeCell ref="A166:Z166"/>
    <mergeCell ref="D158:E158"/>
    <mergeCell ref="P286:T286"/>
    <mergeCell ref="D400:E400"/>
    <mergeCell ref="P479:T479"/>
    <mergeCell ref="P584:T584"/>
    <mergeCell ref="A403:O404"/>
    <mergeCell ref="D565:E565"/>
    <mergeCell ref="P187:T187"/>
    <mergeCell ref="P258:T258"/>
    <mergeCell ref="P429:T429"/>
    <mergeCell ref="A182:O183"/>
    <mergeCell ref="P52:T52"/>
    <mergeCell ref="P223:T223"/>
    <mergeCell ref="A304:O305"/>
    <mergeCell ref="P350:T350"/>
    <mergeCell ref="P423:T423"/>
    <mergeCell ref="A600:Z600"/>
    <mergeCell ref="Y671:Y672"/>
    <mergeCell ref="A102:Z102"/>
    <mergeCell ref="P284:T284"/>
    <mergeCell ref="A344:Z344"/>
    <mergeCell ref="D180:E180"/>
    <mergeCell ref="D167:E167"/>
    <mergeCell ref="P197:T197"/>
    <mergeCell ref="P495:T495"/>
    <mergeCell ref="P289:T289"/>
    <mergeCell ref="A140:Z140"/>
    <mergeCell ref="D303:E303"/>
    <mergeCell ref="P382:T382"/>
    <mergeCell ref="P453:T453"/>
    <mergeCell ref="D1:F1"/>
    <mergeCell ref="P339:T339"/>
    <mergeCell ref="P46:V46"/>
    <mergeCell ref="D382:E382"/>
    <mergeCell ref="P401:T401"/>
    <mergeCell ref="A512:O513"/>
    <mergeCell ref="A307:Z307"/>
    <mergeCell ref="A164:O165"/>
    <mergeCell ref="A405:Z405"/>
    <mergeCell ref="P409:V409"/>
    <mergeCell ref="J17:J18"/>
    <mergeCell ref="A91:O92"/>
    <mergeCell ref="L17:L18"/>
    <mergeCell ref="A327:O328"/>
    <mergeCell ref="A184:Z184"/>
    <mergeCell ref="D240:E240"/>
    <mergeCell ref="D511:E511"/>
    <mergeCell ref="P255:T255"/>
    <mergeCell ref="AB671:AB672"/>
    <mergeCell ref="P487:V487"/>
    <mergeCell ref="P95:T95"/>
    <mergeCell ref="P266:T266"/>
    <mergeCell ref="P530:V530"/>
    <mergeCell ref="P527:T527"/>
    <mergeCell ref="P331:T331"/>
    <mergeCell ref="D470:E470"/>
    <mergeCell ref="P182:V182"/>
    <mergeCell ref="P502:T502"/>
    <mergeCell ref="H1:Q1"/>
    <mergeCell ref="P38:V38"/>
    <mergeCell ref="A330:Z330"/>
    <mergeCell ref="A448:O449"/>
    <mergeCell ref="A243:Z243"/>
    <mergeCell ref="P274:V274"/>
    <mergeCell ref="P480:V480"/>
    <mergeCell ref="D214:E214"/>
    <mergeCell ref="D284:E284"/>
    <mergeCell ref="P120:T120"/>
    <mergeCell ref="D259:E259"/>
    <mergeCell ref="D501:E501"/>
    <mergeCell ref="D28:E28"/>
    <mergeCell ref="D495:E495"/>
    <mergeCell ref="D326:E326"/>
    <mergeCell ref="P647:T647"/>
    <mergeCell ref="D313:E313"/>
    <mergeCell ref="D584:E584"/>
    <mergeCell ref="P660:T660"/>
    <mergeCell ref="A169:O170"/>
    <mergeCell ref="A610:Z610"/>
    <mergeCell ref="D671:D672"/>
    <mergeCell ref="D8:M8"/>
    <mergeCell ref="P458:T458"/>
    <mergeCell ref="A211:O212"/>
    <mergeCell ref="P563:T563"/>
    <mergeCell ref="P634:T634"/>
    <mergeCell ref="D366:E366"/>
    <mergeCell ref="P550:T550"/>
    <mergeCell ref="D640:E640"/>
    <mergeCell ref="P237:T237"/>
    <mergeCell ref="P279:V279"/>
    <mergeCell ref="P31:T31"/>
    <mergeCell ref="P473:T473"/>
    <mergeCell ref="A462:Z462"/>
    <mergeCell ref="P158:T158"/>
    <mergeCell ref="A148:O149"/>
    <mergeCell ref="P565:T565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P94:T94"/>
    <mergeCell ref="P265:T265"/>
    <mergeCell ref="P475:V475"/>
    <mergeCell ref="A300:Z300"/>
    <mergeCell ref="D527:E527"/>
    <mergeCell ref="P164:V164"/>
    <mergeCell ref="Z671:Z672"/>
    <mergeCell ref="D55:E55"/>
    <mergeCell ref="D30:E30"/>
    <mergeCell ref="P413:T413"/>
    <mergeCell ref="P407:T407"/>
    <mergeCell ref="D595:E595"/>
    <mergeCell ref="D67:E67"/>
    <mergeCell ref="Y670:AB670"/>
    <mergeCell ref="P542:T542"/>
    <mergeCell ref="A343:Z343"/>
    <mergeCell ref="A281:Z281"/>
    <mergeCell ref="P333:V333"/>
    <mergeCell ref="D145:E145"/>
    <mergeCell ref="P273:T273"/>
    <mergeCell ref="A218:Z218"/>
    <mergeCell ref="D272:E272"/>
    <mergeCell ref="E671:E672"/>
    <mergeCell ref="P234:T234"/>
    <mergeCell ref="P154:V154"/>
    <mergeCell ref="A150:Z150"/>
    <mergeCell ref="A321:Z321"/>
    <mergeCell ref="A591:O592"/>
    <mergeCell ref="D142:E142"/>
    <mergeCell ref="P390:V390"/>
    <mergeCell ref="A386:Z386"/>
    <mergeCell ref="G671:G672"/>
    <mergeCell ref="D378:E378"/>
    <mergeCell ref="P621:T621"/>
    <mergeCell ref="P159:V159"/>
    <mergeCell ref="D289:E289"/>
    <mergeCell ref="D411:E411"/>
    <mergeCell ref="A522:O523"/>
    <mergeCell ref="D613:E613"/>
    <mergeCell ref="P173:T173"/>
    <mergeCell ref="A159:O160"/>
    <mergeCell ref="P29:T29"/>
    <mergeCell ref="D429:E429"/>
    <mergeCell ref="P271:T271"/>
    <mergeCell ref="P535:V535"/>
    <mergeCell ref="P468:T468"/>
    <mergeCell ref="D474:E474"/>
    <mergeCell ref="D66:E66"/>
    <mergeCell ref="P113:V113"/>
    <mergeCell ref="D126:E126"/>
    <mergeCell ref="P145:T145"/>
    <mergeCell ref="D197:E197"/>
    <mergeCell ref="D253:E253"/>
    <mergeCell ref="D53:E53"/>
    <mergeCell ref="P381:T381"/>
    <mergeCell ref="A84:Z84"/>
    <mergeCell ref="A174:O175"/>
    <mergeCell ref="D236:E236"/>
    <mergeCell ref="D117:E117"/>
    <mergeCell ref="D559:E559"/>
    <mergeCell ref="P537:T537"/>
    <mergeCell ref="D87:E87"/>
    <mergeCell ref="D209:E209"/>
    <mergeCell ref="D147:E147"/>
    <mergeCell ref="P188:V188"/>
    <mergeCell ref="D380:E380"/>
    <mergeCell ref="P402:T402"/>
    <mergeCell ref="D245:E245"/>
    <mergeCell ref="D301:E301"/>
    <mergeCell ref="D445:E445"/>
    <mergeCell ref="R1:T1"/>
    <mergeCell ref="P28:T28"/>
    <mergeCell ref="D71:E71"/>
    <mergeCell ref="P221:T221"/>
    <mergeCell ref="P326:T326"/>
    <mergeCell ref="A351:O352"/>
    <mergeCell ref="P215:T215"/>
    <mergeCell ref="P586:V586"/>
    <mergeCell ref="P457:T457"/>
    <mergeCell ref="P628:T628"/>
    <mergeCell ref="R671:R672"/>
    <mergeCell ref="T671:T672"/>
    <mergeCell ref="A46:O47"/>
    <mergeCell ref="D98:E98"/>
    <mergeCell ref="P30:T30"/>
    <mergeCell ref="D73:E73"/>
    <mergeCell ref="P152:T152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7:M7"/>
    <mergeCell ref="D129:E129"/>
    <mergeCell ref="P91:V91"/>
    <mergeCell ref="D365:E365"/>
    <mergeCell ref="A661:O662"/>
    <mergeCell ref="P211:V211"/>
    <mergeCell ref="P389:T389"/>
    <mergeCell ref="A334:Z334"/>
    <mergeCell ref="P454:T454"/>
    <mergeCell ref="A370:Z370"/>
    <mergeCell ref="D660:E660"/>
    <mergeCell ref="P153:V153"/>
    <mergeCell ref="P324:V324"/>
    <mergeCell ref="D70:E70"/>
    <mergeCell ref="P220:T220"/>
    <mergeCell ref="A65:Z65"/>
    <mergeCell ref="D312:E312"/>
    <mergeCell ref="D505:E505"/>
    <mergeCell ref="P562:T562"/>
    <mergeCell ref="D499:E499"/>
    <mergeCell ref="P609:V609"/>
    <mergeCell ref="D238:E238"/>
    <mergeCell ref="D426:E426"/>
    <mergeCell ref="A216:O217"/>
    <mergeCell ref="P86:T86"/>
    <mergeCell ref="D78:E78"/>
    <mergeCell ref="D134:E134"/>
    <mergeCell ref="P157:T157"/>
    <mergeCell ref="P455:T455"/>
    <mergeCell ref="D572:E572"/>
    <mergeCell ref="A585:O586"/>
    <mergeCell ref="A645:Z645"/>
    <mergeCell ref="D379:E379"/>
    <mergeCell ref="D387:E387"/>
    <mergeCell ref="D210:E210"/>
    <mergeCell ref="A316:Z316"/>
    <mergeCell ref="D563:E563"/>
    <mergeCell ref="D363:E363"/>
    <mergeCell ref="D543:E543"/>
    <mergeCell ref="P81:T81"/>
    <mergeCell ref="P79:T79"/>
    <mergeCell ref="D473:E473"/>
    <mergeCell ref="D60:E60"/>
    <mergeCell ref="P73:T73"/>
    <mergeCell ref="P244:T244"/>
    <mergeCell ref="P144:T144"/>
    <mergeCell ref="D187:E187"/>
    <mergeCell ref="P613:T613"/>
    <mergeCell ref="P231:T231"/>
    <mergeCell ref="D423:E423"/>
    <mergeCell ref="P302:T302"/>
    <mergeCell ref="D619:E619"/>
    <mergeCell ref="D472:E472"/>
    <mergeCell ref="A276:Z276"/>
    <mergeCell ref="P594:T594"/>
    <mergeCell ref="D258:E258"/>
    <mergeCell ref="D556:E556"/>
    <mergeCell ref="A358:Z358"/>
    <mergeCell ref="D494:E494"/>
    <mergeCell ref="P236:T236"/>
    <mergeCell ref="D79:E79"/>
    <mergeCell ref="P327:V327"/>
    <mergeCell ref="D144:E144"/>
    <mergeCell ref="P394:T394"/>
    <mergeCell ref="A450:Z450"/>
    <mergeCell ref="P521:T521"/>
    <mergeCell ref="P570:T570"/>
    <mergeCell ref="D502:E502"/>
    <mergeCell ref="D45:E45"/>
    <mergeCell ref="H9:I9"/>
    <mergeCell ref="A49:Z49"/>
    <mergeCell ref="P24:V24"/>
    <mergeCell ref="P56:T56"/>
    <mergeCell ref="V10:W10"/>
    <mergeCell ref="P379:T379"/>
    <mergeCell ref="D360:E360"/>
    <mergeCell ref="A124:Z124"/>
    <mergeCell ref="D493:E493"/>
    <mergeCell ref="P99:T99"/>
    <mergeCell ref="D287:E287"/>
    <mergeCell ref="P366:T366"/>
    <mergeCell ref="D558:E558"/>
    <mergeCell ref="W17:W18"/>
    <mergeCell ref="A50:Z50"/>
    <mergeCell ref="D381:E381"/>
    <mergeCell ref="D302:E302"/>
    <mergeCell ref="P116:T116"/>
    <mergeCell ref="P464:T464"/>
    <mergeCell ref="D516:E516"/>
    <mergeCell ref="P551:V551"/>
    <mergeCell ref="P426:T426"/>
    <mergeCell ref="P346:V346"/>
    <mergeCell ref="A171:Z171"/>
    <mergeCell ref="A115:Z115"/>
    <mergeCell ref="P428:T428"/>
    <mergeCell ref="P400:T400"/>
    <mergeCell ref="D308:E308"/>
    <mergeCell ref="A480:O481"/>
    <mergeCell ref="P494:T494"/>
    <mergeCell ref="P139:V13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2 X128 X112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3 X425 X422 X420 X361 X145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i84doXc+ceIGUxtuukPGP5qzJLVT9vkei6GkCr1H11hspgl15mMHkjDTwbedxWvC6g8AWD/Jxm8tZd7p86Jbcg==" saltValue="ITrRQtNvhT3gc82SItW2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2024-12-03T10:09:41Z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