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513C7D-E0D8-4C27-B6F5-13926372BA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Y449" i="1" s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Z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W673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Y342" i="1" s="1"/>
  <c r="P340" i="1"/>
  <c r="BP339" i="1"/>
  <c r="BO339" i="1"/>
  <c r="BN339" i="1"/>
  <c r="BM339" i="1"/>
  <c r="Z339" i="1"/>
  <c r="Y339" i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Y174" i="1" s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BP158" i="1" s="1"/>
  <c r="P158" i="1"/>
  <c r="BO157" i="1"/>
  <c r="BM157" i="1"/>
  <c r="Y157" i="1"/>
  <c r="G673" i="1" s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Z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Y149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N117" i="1"/>
  <c r="BM117" i="1"/>
  <c r="Z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Z96" i="1"/>
  <c r="Y96" i="1"/>
  <c r="BP96" i="1" s="1"/>
  <c r="P96" i="1"/>
  <c r="BO95" i="1"/>
  <c r="BM95" i="1"/>
  <c r="Y95" i="1"/>
  <c r="P95" i="1"/>
  <c r="BO94" i="1"/>
  <c r="BM94" i="1"/>
  <c r="Y94" i="1"/>
  <c r="P94" i="1"/>
  <c r="X92" i="1"/>
  <c r="X91" i="1"/>
  <c r="BO90" i="1"/>
  <c r="BN90" i="1"/>
  <c r="BM90" i="1"/>
  <c r="Z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Z26" i="1"/>
  <c r="Y26" i="1"/>
  <c r="P26" i="1"/>
  <c r="X24" i="1"/>
  <c r="X23" i="1"/>
  <c r="X667" i="1" s="1"/>
  <c r="BO22" i="1"/>
  <c r="BM22" i="1"/>
  <c r="Y22" i="1"/>
  <c r="Y23" i="1" s="1"/>
  <c r="P22" i="1"/>
  <c r="H10" i="1"/>
  <c r="A9" i="1"/>
  <c r="F10" i="1" s="1"/>
  <c r="D7" i="1"/>
  <c r="Q6" i="1"/>
  <c r="P2" i="1"/>
  <c r="BP395" i="1" l="1"/>
  <c r="BN395" i="1"/>
  <c r="BP454" i="1"/>
  <c r="BN454" i="1"/>
  <c r="Z454" i="1"/>
  <c r="BP469" i="1"/>
  <c r="BN469" i="1"/>
  <c r="Z469" i="1"/>
  <c r="BP493" i="1"/>
  <c r="BN493" i="1"/>
  <c r="Z493" i="1"/>
  <c r="BP515" i="1"/>
  <c r="BN515" i="1"/>
  <c r="Z515" i="1"/>
  <c r="BP562" i="1"/>
  <c r="BN562" i="1"/>
  <c r="Z562" i="1"/>
  <c r="BP582" i="1"/>
  <c r="BN582" i="1"/>
  <c r="Z582" i="1"/>
  <c r="BP595" i="1"/>
  <c r="BN595" i="1"/>
  <c r="Z595" i="1"/>
  <c r="Y616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X663" i="1"/>
  <c r="Y39" i="1"/>
  <c r="Z61" i="1"/>
  <c r="BN61" i="1"/>
  <c r="Z72" i="1"/>
  <c r="BN72" i="1"/>
  <c r="Y82" i="1"/>
  <c r="Z86" i="1"/>
  <c r="BN86" i="1"/>
  <c r="Y100" i="1"/>
  <c r="Z104" i="1"/>
  <c r="BN104" i="1"/>
  <c r="E673" i="1"/>
  <c r="Y123" i="1"/>
  <c r="Z143" i="1"/>
  <c r="Z158" i="1"/>
  <c r="BN158" i="1"/>
  <c r="Z179" i="1"/>
  <c r="BN179" i="1"/>
  <c r="Z193" i="1"/>
  <c r="Z194" i="1" s="1"/>
  <c r="BN193" i="1"/>
  <c r="BP193" i="1"/>
  <c r="Z197" i="1"/>
  <c r="BN197" i="1"/>
  <c r="Z209" i="1"/>
  <c r="BN209" i="1"/>
  <c r="Z225" i="1"/>
  <c r="BN225" i="1"/>
  <c r="Y242" i="1"/>
  <c r="Z237" i="1"/>
  <c r="BN237" i="1"/>
  <c r="Z254" i="1"/>
  <c r="BN254" i="1"/>
  <c r="Z265" i="1"/>
  <c r="BN265" i="1"/>
  <c r="Y274" i="1"/>
  <c r="Z273" i="1"/>
  <c r="BN273" i="1"/>
  <c r="Z288" i="1"/>
  <c r="BN288" i="1"/>
  <c r="Z311" i="1"/>
  <c r="BN311" i="1"/>
  <c r="Z354" i="1"/>
  <c r="Z355" i="1" s="1"/>
  <c r="BN354" i="1"/>
  <c r="BP354" i="1"/>
  <c r="Y355" i="1"/>
  <c r="Z359" i="1"/>
  <c r="Z368" i="1" s="1"/>
  <c r="BN359" i="1"/>
  <c r="Z367" i="1"/>
  <c r="BN367" i="1"/>
  <c r="Z381" i="1"/>
  <c r="BN381" i="1"/>
  <c r="Y397" i="1"/>
  <c r="Z395" i="1"/>
  <c r="BP428" i="1"/>
  <c r="BN428" i="1"/>
  <c r="Z428" i="1"/>
  <c r="BP468" i="1"/>
  <c r="BN468" i="1"/>
  <c r="Z468" i="1"/>
  <c r="BP472" i="1"/>
  <c r="BN472" i="1"/>
  <c r="Z472" i="1"/>
  <c r="BP501" i="1"/>
  <c r="BN501" i="1"/>
  <c r="Z501" i="1"/>
  <c r="BP545" i="1"/>
  <c r="BN545" i="1"/>
  <c r="Z545" i="1"/>
  <c r="BP572" i="1"/>
  <c r="BN572" i="1"/>
  <c r="Z572" i="1"/>
  <c r="Y597" i="1"/>
  <c r="Y596" i="1"/>
  <c r="BP594" i="1"/>
  <c r="BN594" i="1"/>
  <c r="Z594" i="1"/>
  <c r="Z596" i="1" s="1"/>
  <c r="BP612" i="1"/>
  <c r="BN612" i="1"/>
  <c r="Z612" i="1"/>
  <c r="BP614" i="1"/>
  <c r="BN614" i="1"/>
  <c r="Z614" i="1"/>
  <c r="Y637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Z673" i="1"/>
  <c r="Z22" i="1"/>
  <c r="Z23" i="1" s="1"/>
  <c r="BN22" i="1"/>
  <c r="BP22" i="1"/>
  <c r="BN26" i="1"/>
  <c r="BP26" i="1"/>
  <c r="Y38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Z55" i="1"/>
  <c r="BN55" i="1"/>
  <c r="Z66" i="1"/>
  <c r="BN66" i="1"/>
  <c r="Y75" i="1"/>
  <c r="Z70" i="1"/>
  <c r="BN70" i="1"/>
  <c r="Z74" i="1"/>
  <c r="BN74" i="1"/>
  <c r="Z80" i="1"/>
  <c r="BN80" i="1"/>
  <c r="Z88" i="1"/>
  <c r="BN88" i="1"/>
  <c r="Z94" i="1"/>
  <c r="BN94" i="1"/>
  <c r="BP94" i="1"/>
  <c r="Y101" i="1"/>
  <c r="Z98" i="1"/>
  <c r="BN98" i="1"/>
  <c r="Z111" i="1"/>
  <c r="BN111" i="1"/>
  <c r="Z119" i="1"/>
  <c r="BN119" i="1"/>
  <c r="Z127" i="1"/>
  <c r="BN127" i="1"/>
  <c r="Z135" i="1"/>
  <c r="BN135" i="1"/>
  <c r="Z141" i="1"/>
  <c r="BN141" i="1"/>
  <c r="BP141" i="1"/>
  <c r="Y148" i="1"/>
  <c r="Z145" i="1"/>
  <c r="BN145" i="1"/>
  <c r="Z151" i="1"/>
  <c r="BN151" i="1"/>
  <c r="BP151" i="1"/>
  <c r="Y154" i="1"/>
  <c r="Z162" i="1"/>
  <c r="BN162" i="1"/>
  <c r="BP162" i="1"/>
  <c r="Y165" i="1"/>
  <c r="Z173" i="1"/>
  <c r="Z174" i="1" s="1"/>
  <c r="BN173" i="1"/>
  <c r="BP173" i="1"/>
  <c r="Z177" i="1"/>
  <c r="BN177" i="1"/>
  <c r="BP177" i="1"/>
  <c r="Y182" i="1"/>
  <c r="Z181" i="1"/>
  <c r="BN181" i="1"/>
  <c r="Y189" i="1"/>
  <c r="Z187" i="1"/>
  <c r="BN187" i="1"/>
  <c r="Z199" i="1"/>
  <c r="BN199" i="1"/>
  <c r="Z203" i="1"/>
  <c r="BN203" i="1"/>
  <c r="Z215" i="1"/>
  <c r="BN215" i="1"/>
  <c r="Y227" i="1"/>
  <c r="Z221" i="1"/>
  <c r="BN221" i="1"/>
  <c r="BP223" i="1"/>
  <c r="BN223" i="1"/>
  <c r="Z223" i="1"/>
  <c r="Z28" i="1"/>
  <c r="BN28" i="1"/>
  <c r="Z29" i="1"/>
  <c r="BN29" i="1"/>
  <c r="Z32" i="1"/>
  <c r="BN32" i="1"/>
  <c r="Z33" i="1"/>
  <c r="BN33" i="1"/>
  <c r="Z37" i="1"/>
  <c r="BN37" i="1"/>
  <c r="BN78" i="1"/>
  <c r="BP78" i="1"/>
  <c r="Y83" i="1"/>
  <c r="BN96" i="1"/>
  <c r="Z129" i="1"/>
  <c r="BN129" i="1"/>
  <c r="Z137" i="1"/>
  <c r="BN137" i="1"/>
  <c r="BN143" i="1"/>
  <c r="BN147" i="1"/>
  <c r="Z231" i="1"/>
  <c r="BN231" i="1"/>
  <c r="Z235" i="1"/>
  <c r="BN235" i="1"/>
  <c r="Z239" i="1"/>
  <c r="BN239" i="1"/>
  <c r="Y250" i="1"/>
  <c r="Z247" i="1"/>
  <c r="BN247" i="1"/>
  <c r="K673" i="1"/>
  <c r="Z256" i="1"/>
  <c r="BN256" i="1"/>
  <c r="Z260" i="1"/>
  <c r="BN260" i="1"/>
  <c r="Z267" i="1"/>
  <c r="BN267" i="1"/>
  <c r="Z271" i="1"/>
  <c r="BN271" i="1"/>
  <c r="Z277" i="1"/>
  <c r="Z278" i="1" s="1"/>
  <c r="BN277" i="1"/>
  <c r="BP277" i="1"/>
  <c r="Y278" i="1"/>
  <c r="Z282" i="1"/>
  <c r="BN282" i="1"/>
  <c r="Z286" i="1"/>
  <c r="BN286" i="1"/>
  <c r="Z290" i="1"/>
  <c r="BN290" i="1"/>
  <c r="P673" i="1"/>
  <c r="Z309" i="1"/>
  <c r="BN309" i="1"/>
  <c r="Z313" i="1"/>
  <c r="BN313" i="1"/>
  <c r="Y341" i="1"/>
  <c r="Z350" i="1"/>
  <c r="BN350" i="1"/>
  <c r="Z361" i="1"/>
  <c r="BN361" i="1"/>
  <c r="Z365" i="1"/>
  <c r="BN365" i="1"/>
  <c r="Z371" i="1"/>
  <c r="BN371" i="1"/>
  <c r="Y376" i="1"/>
  <c r="Z379" i="1"/>
  <c r="BN379" i="1"/>
  <c r="Z383" i="1"/>
  <c r="BN383" i="1"/>
  <c r="Z389" i="1"/>
  <c r="BN389" i="1"/>
  <c r="Z401" i="1"/>
  <c r="BN401" i="1"/>
  <c r="V673" i="1"/>
  <c r="Y414" i="1"/>
  <c r="Z420" i="1"/>
  <c r="BN420" i="1"/>
  <c r="BP422" i="1"/>
  <c r="BN422" i="1"/>
  <c r="BP426" i="1"/>
  <c r="BN426" i="1"/>
  <c r="Z426" i="1"/>
  <c r="Y461" i="1"/>
  <c r="BP452" i="1"/>
  <c r="BN452" i="1"/>
  <c r="Z452" i="1"/>
  <c r="BP464" i="1"/>
  <c r="BN464" i="1"/>
  <c r="Z464" i="1"/>
  <c r="BP491" i="1"/>
  <c r="BN491" i="1"/>
  <c r="Z491" i="1"/>
  <c r="BP499" i="1"/>
  <c r="BN499" i="1"/>
  <c r="Z499" i="1"/>
  <c r="BP511" i="1"/>
  <c r="BN511" i="1"/>
  <c r="Z511" i="1"/>
  <c r="BP543" i="1"/>
  <c r="BN543" i="1"/>
  <c r="Z543" i="1"/>
  <c r="BP560" i="1"/>
  <c r="BN560" i="1"/>
  <c r="Z560" i="1"/>
  <c r="Y574" i="1"/>
  <c r="BP570" i="1"/>
  <c r="BN570" i="1"/>
  <c r="Z570" i="1"/>
  <c r="BP580" i="1"/>
  <c r="BN580" i="1"/>
  <c r="Z580" i="1"/>
  <c r="BP590" i="1"/>
  <c r="BN590" i="1"/>
  <c r="Z590" i="1"/>
  <c r="BP648" i="1"/>
  <c r="BN648" i="1"/>
  <c r="Z648" i="1"/>
  <c r="Y658" i="1"/>
  <c r="Y657" i="1"/>
  <c r="BP656" i="1"/>
  <c r="BN656" i="1"/>
  <c r="Z656" i="1"/>
  <c r="Z657" i="1" s="1"/>
  <c r="BP434" i="1"/>
  <c r="BN434" i="1"/>
  <c r="Z434" i="1"/>
  <c r="BP456" i="1"/>
  <c r="BN456" i="1"/>
  <c r="Z456" i="1"/>
  <c r="BP474" i="1"/>
  <c r="BN474" i="1"/>
  <c r="Z474" i="1"/>
  <c r="BP495" i="1"/>
  <c r="BN495" i="1"/>
  <c r="Z495" i="1"/>
  <c r="BP503" i="1"/>
  <c r="BN503" i="1"/>
  <c r="Z503" i="1"/>
  <c r="BP526" i="1"/>
  <c r="BN526" i="1"/>
  <c r="Z526" i="1"/>
  <c r="AB673" i="1"/>
  <c r="Y551" i="1"/>
  <c r="BP550" i="1"/>
  <c r="BN550" i="1"/>
  <c r="Z550" i="1"/>
  <c r="Z551" i="1" s="1"/>
  <c r="Y56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49" i="1"/>
  <c r="BP647" i="1"/>
  <c r="BN647" i="1"/>
  <c r="Z647" i="1"/>
  <c r="Z649" i="1" s="1"/>
  <c r="Y442" i="1"/>
  <c r="Y476" i="1"/>
  <c r="Y507" i="1"/>
  <c r="Y517" i="1"/>
  <c r="Y592" i="1"/>
  <c r="B673" i="1"/>
  <c r="X664" i="1"/>
  <c r="X665" i="1"/>
  <c r="Y24" i="1"/>
  <c r="Z27" i="1"/>
  <c r="Z38" i="1" s="1"/>
  <c r="BN27" i="1"/>
  <c r="BP27" i="1"/>
  <c r="Z30" i="1"/>
  <c r="BN30" i="1"/>
  <c r="Z31" i="1"/>
  <c r="BN31" i="1"/>
  <c r="Z34" i="1"/>
  <c r="BN34" i="1"/>
  <c r="Z36" i="1"/>
  <c r="BN36" i="1"/>
  <c r="C673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D673" i="1"/>
  <c r="Z67" i="1"/>
  <c r="BN67" i="1"/>
  <c r="BP67" i="1"/>
  <c r="Z69" i="1"/>
  <c r="BN69" i="1"/>
  <c r="Z71" i="1"/>
  <c r="BN71" i="1"/>
  <c r="Z73" i="1"/>
  <c r="BN73" i="1"/>
  <c r="Y76" i="1"/>
  <c r="Z79" i="1"/>
  <c r="BN79" i="1"/>
  <c r="BP79" i="1"/>
  <c r="Z81" i="1"/>
  <c r="BN81" i="1"/>
  <c r="Z85" i="1"/>
  <c r="Z91" i="1" s="1"/>
  <c r="BN85" i="1"/>
  <c r="BP85" i="1"/>
  <c r="Z87" i="1"/>
  <c r="BN87" i="1"/>
  <c r="Z89" i="1"/>
  <c r="BN89" i="1"/>
  <c r="Y92" i="1"/>
  <c r="Z95" i="1"/>
  <c r="Z100" i="1" s="1"/>
  <c r="BN95" i="1"/>
  <c r="BP95" i="1"/>
  <c r="Z97" i="1"/>
  <c r="BN97" i="1"/>
  <c r="Z99" i="1"/>
  <c r="BN99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BN142" i="1"/>
  <c r="BP142" i="1"/>
  <c r="Z144" i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BN163" i="1"/>
  <c r="BP163" i="1"/>
  <c r="Z167" i="1"/>
  <c r="Z169" i="1" s="1"/>
  <c r="BN167" i="1"/>
  <c r="BP167" i="1"/>
  <c r="Y170" i="1"/>
  <c r="H673" i="1"/>
  <c r="Y175" i="1"/>
  <c r="Z178" i="1"/>
  <c r="Z182" i="1" s="1"/>
  <c r="BN178" i="1"/>
  <c r="BP178" i="1"/>
  <c r="Z180" i="1"/>
  <c r="BN180" i="1"/>
  <c r="Z186" i="1"/>
  <c r="BN186" i="1"/>
  <c r="BP186" i="1"/>
  <c r="I673" i="1"/>
  <c r="Y195" i="1"/>
  <c r="Y206" i="1"/>
  <c r="Z198" i="1"/>
  <c r="BN198" i="1"/>
  <c r="Z200" i="1"/>
  <c r="BN200" i="1"/>
  <c r="Z202" i="1"/>
  <c r="BN202" i="1"/>
  <c r="Z204" i="1"/>
  <c r="BN204" i="1"/>
  <c r="Y205" i="1"/>
  <c r="Y228" i="1"/>
  <c r="BP220" i="1"/>
  <c r="BN220" i="1"/>
  <c r="Z220" i="1"/>
  <c r="BP224" i="1"/>
  <c r="BN224" i="1"/>
  <c r="Z224" i="1"/>
  <c r="H9" i="1"/>
  <c r="A10" i="1"/>
  <c r="F9" i="1"/>
  <c r="J9" i="1"/>
  <c r="Y114" i="1"/>
  <c r="Y132" i="1"/>
  <c r="Y159" i="1"/>
  <c r="BP210" i="1"/>
  <c r="BN210" i="1"/>
  <c r="Z210" i="1"/>
  <c r="Z211" i="1" s="1"/>
  <c r="Y212" i="1"/>
  <c r="Y217" i="1"/>
  <c r="BP214" i="1"/>
  <c r="BN214" i="1"/>
  <c r="Z214" i="1"/>
  <c r="BP222" i="1"/>
  <c r="BN222" i="1"/>
  <c r="Z222" i="1"/>
  <c r="BP226" i="1"/>
  <c r="BN226" i="1"/>
  <c r="Z226" i="1"/>
  <c r="J673" i="1"/>
  <c r="Y211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BP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BP340" i="1"/>
  <c r="Z345" i="1"/>
  <c r="Z346" i="1" s="1"/>
  <c r="BN345" i="1"/>
  <c r="BP345" i="1"/>
  <c r="Y346" i="1"/>
  <c r="Z349" i="1"/>
  <c r="BN349" i="1"/>
  <c r="BP349" i="1"/>
  <c r="Y352" i="1"/>
  <c r="U673" i="1"/>
  <c r="Y369" i="1"/>
  <c r="Z360" i="1"/>
  <c r="BN360" i="1"/>
  <c r="Z362" i="1"/>
  <c r="BN362" i="1"/>
  <c r="Z364" i="1"/>
  <c r="BN364" i="1"/>
  <c r="Z366" i="1"/>
  <c r="BN366" i="1"/>
  <c r="Y375" i="1"/>
  <c r="BP374" i="1"/>
  <c r="BN374" i="1"/>
  <c r="Z374" i="1"/>
  <c r="Y385" i="1"/>
  <c r="BP378" i="1"/>
  <c r="BN378" i="1"/>
  <c r="Z378" i="1"/>
  <c r="BP382" i="1"/>
  <c r="BN382" i="1"/>
  <c r="Z382" i="1"/>
  <c r="Y391" i="1"/>
  <c r="Y261" i="1"/>
  <c r="Y293" i="1"/>
  <c r="Y298" i="1"/>
  <c r="Y305" i="1"/>
  <c r="Y314" i="1"/>
  <c r="Y347" i="1"/>
  <c r="Y368" i="1"/>
  <c r="BP372" i="1"/>
  <c r="BN372" i="1"/>
  <c r="Z372" i="1"/>
  <c r="BP380" i="1"/>
  <c r="BN380" i="1"/>
  <c r="Z380" i="1"/>
  <c r="Y384" i="1"/>
  <c r="BP388" i="1"/>
  <c r="BN388" i="1"/>
  <c r="Z388" i="1"/>
  <c r="Z390" i="1" s="1"/>
  <c r="Y390" i="1"/>
  <c r="Y398" i="1"/>
  <c r="Y404" i="1"/>
  <c r="Y409" i="1"/>
  <c r="Y415" i="1"/>
  <c r="Y431" i="1"/>
  <c r="Y435" i="1"/>
  <c r="Y443" i="1"/>
  <c r="Y448" i="1"/>
  <c r="Y465" i="1"/>
  <c r="Y475" i="1"/>
  <c r="Y508" i="1"/>
  <c r="Y512" i="1"/>
  <c r="Y518" i="1"/>
  <c r="Y523" i="1"/>
  <c r="Y530" i="1"/>
  <c r="BP525" i="1"/>
  <c r="BP529" i="1"/>
  <c r="BN529" i="1"/>
  <c r="Z529" i="1"/>
  <c r="Y531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BN433" i="1"/>
  <c r="BP433" i="1"/>
  <c r="Z440" i="1"/>
  <c r="BN440" i="1"/>
  <c r="Z441" i="1"/>
  <c r="BN441" i="1"/>
  <c r="Z445" i="1"/>
  <c r="Z448" i="1" s="1"/>
  <c r="BN445" i="1"/>
  <c r="BP445" i="1"/>
  <c r="X673" i="1"/>
  <c r="Z453" i="1"/>
  <c r="BN453" i="1"/>
  <c r="Z455" i="1"/>
  <c r="BN455" i="1"/>
  <c r="Z457" i="1"/>
  <c r="BN457" i="1"/>
  <c r="Z459" i="1"/>
  <c r="BN459" i="1"/>
  <c r="Y460" i="1"/>
  <c r="Z463" i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Z512" i="1" s="1"/>
  <c r="BN510" i="1"/>
  <c r="BP510" i="1"/>
  <c r="Z516" i="1"/>
  <c r="BN516" i="1"/>
  <c r="Z521" i="1"/>
  <c r="Z522" i="1" s="1"/>
  <c r="BN521" i="1"/>
  <c r="BP521" i="1"/>
  <c r="Y522" i="1"/>
  <c r="Z525" i="1"/>
  <c r="BN525" i="1"/>
  <c r="BP527" i="1"/>
  <c r="BN527" i="1"/>
  <c r="Z527" i="1"/>
  <c r="Y535" i="1"/>
  <c r="Y539" i="1"/>
  <c r="Y546" i="1"/>
  <c r="Y573" i="1"/>
  <c r="Y585" i="1"/>
  <c r="Y591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AE673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Y552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BN577" i="1"/>
  <c r="Z579" i="1"/>
  <c r="BN579" i="1"/>
  <c r="Z581" i="1"/>
  <c r="BN581" i="1"/>
  <c r="Z583" i="1"/>
  <c r="BN583" i="1"/>
  <c r="Z589" i="1"/>
  <c r="Z591" i="1" s="1"/>
  <c r="BN589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475" i="1" l="1"/>
  <c r="Z615" i="1"/>
  <c r="Z517" i="1"/>
  <c r="Z465" i="1"/>
  <c r="Z435" i="1"/>
  <c r="Z375" i="1"/>
  <c r="Z351" i="1"/>
  <c r="Z216" i="1"/>
  <c r="Z188" i="1"/>
  <c r="Z164" i="1"/>
  <c r="Z636" i="1"/>
  <c r="Z585" i="1"/>
  <c r="Z567" i="1"/>
  <c r="Z430" i="1"/>
  <c r="Z403" i="1"/>
  <c r="Z227" i="1"/>
  <c r="Z205" i="1"/>
  <c r="Z82" i="1"/>
  <c r="Z507" i="1"/>
  <c r="Z460" i="1"/>
  <c r="Z442" i="1"/>
  <c r="Y667" i="1"/>
  <c r="Z292" i="1"/>
  <c r="Z274" i="1"/>
  <c r="Y664" i="1"/>
  <c r="Z148" i="1"/>
  <c r="Z75" i="1"/>
  <c r="Y665" i="1"/>
  <c r="Z608" i="1"/>
  <c r="Z643" i="1"/>
  <c r="Z625" i="1"/>
  <c r="Z530" i="1"/>
  <c r="Z384" i="1"/>
  <c r="Z546" i="1"/>
  <c r="Z414" i="1"/>
  <c r="Z397" i="1"/>
  <c r="Z314" i="1"/>
  <c r="Z304" i="1"/>
  <c r="Z138" i="1"/>
  <c r="Z131" i="1"/>
  <c r="Z122" i="1"/>
  <c r="Z113" i="1"/>
  <c r="Z106" i="1"/>
  <c r="Y663" i="1"/>
  <c r="X666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<sst xmlns="http://schemas.openxmlformats.org/spreadsheetml/2006/main" count="3126" uniqueCount="1078">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</sst>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7" t="s">
        <v>0</v>
      </c>
      <c r="E1" s="820"/>
      <c r="F1" s="820"/>
      <c r="G1" s="12" t="s">
        <v>1</v>
      </c>
      <c r="H1" s="877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47" t="s">
        <v>8</v>
      </c>
      <c r="B5" s="948"/>
      <c r="C5" s="949"/>
      <c r="D5" s="897"/>
      <c r="E5" s="898"/>
      <c r="F5" s="1157" t="s">
        <v>9</v>
      </c>
      <c r="G5" s="949"/>
      <c r="H5" s="897" t="s">
        <v>1077</v>
      </c>
      <c r="I5" s="1195"/>
      <c r="J5" s="1195"/>
      <c r="K5" s="1195"/>
      <c r="L5" s="1195"/>
      <c r="M5" s="898"/>
      <c r="N5" s="58"/>
      <c r="P5" s="24" t="s">
        <v>10</v>
      </c>
      <c r="Q5" s="1189">
        <v>45631</v>
      </c>
      <c r="R5" s="946"/>
      <c r="T5" s="1019" t="s">
        <v>11</v>
      </c>
      <c r="U5" s="969"/>
      <c r="V5" s="995" t="s">
        <v>12</v>
      </c>
      <c r="W5" s="946"/>
      <c r="AB5" s="51"/>
      <c r="AC5" s="51"/>
      <c r="AD5" s="51"/>
      <c r="AE5" s="51"/>
    </row>
    <row r="6" spans="1:32" s="774" customFormat="1" ht="24" customHeight="1" x14ac:dyDescent="0.2">
      <c r="A6" s="947" t="s">
        <v>13</v>
      </c>
      <c r="B6" s="948"/>
      <c r="C6" s="949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46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05" t="s">
        <v>16</v>
      </c>
      <c r="U6" s="969"/>
      <c r="V6" s="1198" t="s">
        <v>17</v>
      </c>
      <c r="W6" s="79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86"/>
      <c r="U7" s="969"/>
      <c r="V7" s="1199"/>
      <c r="W7" s="1200"/>
      <c r="AB7" s="51"/>
      <c r="AC7" s="51"/>
      <c r="AD7" s="51"/>
      <c r="AE7" s="51"/>
    </row>
    <row r="8" spans="1:32" s="774" customFormat="1" ht="25.5" customHeight="1" x14ac:dyDescent="0.2">
      <c r="A8" s="1218" t="s">
        <v>18</v>
      </c>
      <c r="B8" s="788"/>
      <c r="C8" s="789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4">
        <v>0.5</v>
      </c>
      <c r="R8" s="836"/>
      <c r="T8" s="786"/>
      <c r="U8" s="969"/>
      <c r="V8" s="1199"/>
      <c r="W8" s="1200"/>
      <c r="AB8" s="51"/>
      <c r="AC8" s="51"/>
      <c r="AD8" s="51"/>
      <c r="AE8" s="51"/>
    </row>
    <row r="9" spans="1:32" s="774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84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5"/>
      <c r="P9" s="26" t="s">
        <v>21</v>
      </c>
      <c r="Q9" s="916"/>
      <c r="R9" s="917"/>
      <c r="T9" s="786"/>
      <c r="U9" s="969"/>
      <c r="V9" s="1201"/>
      <c r="W9" s="120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84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75" t="str">
        <f>IFERROR(VLOOKUP($D$10,Proxy,2,FALSE),"")</f>
        <v/>
      </c>
      <c r="I10" s="786"/>
      <c r="J10" s="786"/>
      <c r="K10" s="786"/>
      <c r="L10" s="786"/>
      <c r="M10" s="786"/>
      <c r="N10" s="773"/>
      <c r="P10" s="26" t="s">
        <v>22</v>
      </c>
      <c r="Q10" s="1006"/>
      <c r="R10" s="100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5"/>
      <c r="R11" s="946"/>
      <c r="U11" s="24" t="s">
        <v>27</v>
      </c>
      <c r="V11" s="1081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5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9"/>
      <c r="N12" s="62"/>
      <c r="P12" s="24" t="s">
        <v>30</v>
      </c>
      <c r="Q12" s="934"/>
      <c r="R12" s="836"/>
      <c r="S12" s="23"/>
      <c r="U12" s="24"/>
      <c r="V12" s="820"/>
      <c r="W12" s="786"/>
      <c r="AB12" s="51"/>
      <c r="AC12" s="51"/>
      <c r="AD12" s="51"/>
      <c r="AE12" s="51"/>
    </row>
    <row r="13" spans="1:32" s="774" customFormat="1" ht="23.25" customHeight="1" x14ac:dyDescent="0.2">
      <c r="A13" s="985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9"/>
      <c r="N13" s="62"/>
      <c r="O13" s="26"/>
      <c r="P13" s="26" t="s">
        <v>32</v>
      </c>
      <c r="Q13" s="1081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5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94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24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9"/>
      <c r="N15" s="63"/>
      <c r="P15" s="102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3"/>
      <c r="Q16" s="1023"/>
      <c r="R16" s="1023"/>
      <c r="S16" s="1023"/>
      <c r="T16" s="10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8" t="s">
        <v>36</v>
      </c>
      <c r="B17" s="798" t="s">
        <v>37</v>
      </c>
      <c r="C17" s="960" t="s">
        <v>38</v>
      </c>
      <c r="D17" s="798" t="s">
        <v>39</v>
      </c>
      <c r="E17" s="924"/>
      <c r="F17" s="798" t="s">
        <v>40</v>
      </c>
      <c r="G17" s="798" t="s">
        <v>41</v>
      </c>
      <c r="H17" s="798" t="s">
        <v>42</v>
      </c>
      <c r="I17" s="798" t="s">
        <v>43</v>
      </c>
      <c r="J17" s="798" t="s">
        <v>44</v>
      </c>
      <c r="K17" s="798" t="s">
        <v>45</v>
      </c>
      <c r="L17" s="798" t="s">
        <v>46</v>
      </c>
      <c r="M17" s="798" t="s">
        <v>47</v>
      </c>
      <c r="N17" s="798" t="s">
        <v>48</v>
      </c>
      <c r="O17" s="798" t="s">
        <v>49</v>
      </c>
      <c r="P17" s="798" t="s">
        <v>50</v>
      </c>
      <c r="Q17" s="923"/>
      <c r="R17" s="923"/>
      <c r="S17" s="923"/>
      <c r="T17" s="924"/>
      <c r="U17" s="1175" t="s">
        <v>51</v>
      </c>
      <c r="V17" s="949"/>
      <c r="W17" s="798" t="s">
        <v>52</v>
      </c>
      <c r="X17" s="798" t="s">
        <v>53</v>
      </c>
      <c r="Y17" s="1215" t="s">
        <v>54</v>
      </c>
      <c r="Z17" s="1082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799"/>
      <c r="B18" s="799"/>
      <c r="C18" s="799"/>
      <c r="D18" s="925"/>
      <c r="E18" s="927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925"/>
      <c r="Q18" s="926"/>
      <c r="R18" s="926"/>
      <c r="S18" s="926"/>
      <c r="T18" s="927"/>
      <c r="U18" s="67" t="s">
        <v>61</v>
      </c>
      <c r="V18" s="67" t="s">
        <v>62</v>
      </c>
      <c r="W18" s="799"/>
      <c r="X18" s="799"/>
      <c r="Y18" s="1216"/>
      <c r="Z18" s="1083"/>
      <c r="AA18" s="1077"/>
      <c r="AB18" s="1077"/>
      <c r="AC18" s="1077"/>
      <c r="AD18" s="1154"/>
      <c r="AE18" s="1155"/>
      <c r="AF18" s="1156"/>
      <c r="AG18" s="66"/>
      <c r="BD18" s="65"/>
    </row>
    <row r="19" spans="1:68" ht="27.75" hidden="1" customHeight="1" x14ac:dyDescent="0.2">
      <c r="A19" s="978" t="s">
        <v>63</v>
      </c>
      <c r="B19" s="979"/>
      <c r="C19" s="979"/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48"/>
      <c r="AB19" s="48"/>
      <c r="AC19" s="48"/>
    </row>
    <row r="20" spans="1:68" ht="16.5" hidden="1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2"/>
      <c r="AB20" s="772"/>
      <c r="AC20" s="772"/>
    </row>
    <row r="21" spans="1:68" ht="14.25" hidden="1" customHeight="1" x14ac:dyDescent="0.25">
      <c r="A21" s="800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11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11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0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11"/>
      <c r="P38" s="787" t="s">
        <v>71</v>
      </c>
      <c r="Q38" s="788"/>
      <c r="R38" s="788"/>
      <c r="S38" s="788"/>
      <c r="T38" s="788"/>
      <c r="U38" s="788"/>
      <c r="V38" s="78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811"/>
      <c r="P39" s="787" t="s">
        <v>71</v>
      </c>
      <c r="Q39" s="788"/>
      <c r="R39" s="788"/>
      <c r="S39" s="788"/>
      <c r="T39" s="788"/>
      <c r="U39" s="788"/>
      <c r="V39" s="78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800" t="s">
        <v>113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0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811"/>
      <c r="P42" s="787" t="s">
        <v>71</v>
      </c>
      <c r="Q42" s="788"/>
      <c r="R42" s="788"/>
      <c r="S42" s="788"/>
      <c r="T42" s="788"/>
      <c r="U42" s="788"/>
      <c r="V42" s="78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811"/>
      <c r="P43" s="787" t="s">
        <v>71</v>
      </c>
      <c r="Q43" s="788"/>
      <c r="R43" s="788"/>
      <c r="S43" s="788"/>
      <c r="T43" s="788"/>
      <c r="U43" s="788"/>
      <c r="V43" s="78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800" t="s">
        <v>119</v>
      </c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0"/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811"/>
      <c r="P46" s="787" t="s">
        <v>71</v>
      </c>
      <c r="Q46" s="788"/>
      <c r="R46" s="788"/>
      <c r="S46" s="788"/>
      <c r="T46" s="788"/>
      <c r="U46" s="788"/>
      <c r="V46" s="78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6"/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811"/>
      <c r="P47" s="787" t="s">
        <v>71</v>
      </c>
      <c r="Q47" s="788"/>
      <c r="R47" s="788"/>
      <c r="S47" s="788"/>
      <c r="T47" s="788"/>
      <c r="U47" s="788"/>
      <c r="V47" s="78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78" t="s">
        <v>122</v>
      </c>
      <c r="B48" s="979"/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79"/>
      <c r="S48" s="979"/>
      <c r="T48" s="979"/>
      <c r="U48" s="979"/>
      <c r="V48" s="979"/>
      <c r="W48" s="979"/>
      <c r="X48" s="979"/>
      <c r="Y48" s="979"/>
      <c r="Z48" s="979"/>
      <c r="AA48" s="48"/>
      <c r="AB48" s="48"/>
      <c r="AC48" s="48"/>
    </row>
    <row r="49" spans="1:68" ht="16.5" hidden="1" customHeight="1" x14ac:dyDescent="0.25">
      <c r="A49" s="785" t="s">
        <v>123</v>
      </c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786"/>
      <c r="P49" s="786"/>
      <c r="Q49" s="786"/>
      <c r="R49" s="786"/>
      <c r="S49" s="786"/>
      <c r="T49" s="786"/>
      <c r="U49" s="786"/>
      <c r="V49" s="786"/>
      <c r="W49" s="786"/>
      <c r="X49" s="786"/>
      <c r="Y49" s="786"/>
      <c r="Z49" s="786"/>
      <c r="AA49" s="772"/>
      <c r="AB49" s="772"/>
      <c r="AC49" s="772"/>
    </row>
    <row r="50" spans="1:68" ht="14.25" hidden="1" customHeight="1" x14ac:dyDescent="0.25">
      <c r="A50" s="800" t="s">
        <v>124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100</v>
      </c>
      <c r="Y51" s="778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104.44444444444444</v>
      </c>
      <c r="BN51" s="64">
        <f t="shared" ref="BN51:BN56" si="8">IFERROR(Y51*I51/H51,"0")</f>
        <v>112.8</v>
      </c>
      <c r="BO51" s="64">
        <f t="shared" ref="BO51:BO56" si="9">IFERROR(1/J51*(X51/H51),"0")</f>
        <v>0.16534391534391535</v>
      </c>
      <c r="BP51" s="64">
        <f t="shared" ref="BP51:BP56" si="10">IFERROR(1/J51*(Y51/H51),"0")</f>
        <v>0.17857142857142855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0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811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79">
        <f>IFERROR(X51/H51,"0")+IFERROR(X52/H52,"0")+IFERROR(X53/H53,"0")+IFERROR(X54/H54,"0")+IFERROR(X55/H55,"0")+IFERROR(X56/H56,"0")</f>
        <v>9.2592592592592595</v>
      </c>
      <c r="Y57" s="779">
        <f>IFERROR(Y51/H51,"0")+IFERROR(Y52/H52,"0")+IFERROR(Y53/H53,"0")+IFERROR(Y54/H54,"0")+IFERROR(Y55/H55,"0")+IFERROR(Y56/H56,"0")</f>
        <v>10</v>
      </c>
      <c r="Z57" s="779">
        <f>IFERROR(IF(Z51="",0,Z51),"0")+IFERROR(IF(Z52="",0,Z52),"0")+IFERROR(IF(Z53="",0,Z53),"0")+IFERROR(IF(Z54="",0,Z54),"0")+IFERROR(IF(Z55="",0,Z55),"0")+IFERROR(IF(Z56="",0,Z56),"0")</f>
        <v>0.21749999999999997</v>
      </c>
      <c r="AA57" s="780"/>
      <c r="AB57" s="780"/>
      <c r="AC57" s="780"/>
    </row>
    <row r="58" spans="1:68" x14ac:dyDescent="0.2">
      <c r="A58" s="786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811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79">
        <f>IFERROR(SUM(X51:X56),"0")</f>
        <v>100</v>
      </c>
      <c r="Y58" s="779">
        <f>IFERROR(SUM(Y51:Y56),"0")</f>
        <v>108</v>
      </c>
      <c r="Z58" s="37"/>
      <c r="AA58" s="780"/>
      <c r="AB58" s="780"/>
      <c r="AC58" s="780"/>
    </row>
    <row r="59" spans="1:68" ht="14.25" hidden="1" customHeight="1" x14ac:dyDescent="0.25">
      <c r="A59" s="800" t="s">
        <v>73</v>
      </c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  <c r="Y59" s="786"/>
      <c r="Z59" s="786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0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811"/>
      <c r="P62" s="787" t="s">
        <v>71</v>
      </c>
      <c r="Q62" s="788"/>
      <c r="R62" s="788"/>
      <c r="S62" s="788"/>
      <c r="T62" s="788"/>
      <c r="U62" s="788"/>
      <c r="V62" s="78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6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811"/>
      <c r="P63" s="787" t="s">
        <v>71</v>
      </c>
      <c r="Q63" s="788"/>
      <c r="R63" s="788"/>
      <c r="S63" s="788"/>
      <c r="T63" s="788"/>
      <c r="U63" s="788"/>
      <c r="V63" s="78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5" t="s">
        <v>149</v>
      </c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786"/>
      <c r="P64" s="786"/>
      <c r="Q64" s="786"/>
      <c r="R64" s="786"/>
      <c r="S64" s="786"/>
      <c r="T64" s="786"/>
      <c r="U64" s="786"/>
      <c r="V64" s="786"/>
      <c r="W64" s="786"/>
      <c r="X64" s="786"/>
      <c r="Y64" s="786"/>
      <c r="Z64" s="786"/>
      <c r="AA64" s="772"/>
      <c r="AB64" s="772"/>
      <c r="AC64" s="772"/>
    </row>
    <row r="65" spans="1:68" ht="14.25" hidden="1" customHeight="1" x14ac:dyDescent="0.25">
      <c r="A65" s="800" t="s">
        <v>124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786"/>
      <c r="R65" s="786"/>
      <c r="S65" s="786"/>
      <c r="T65" s="786"/>
      <c r="U65" s="786"/>
      <c r="V65" s="786"/>
      <c r="W65" s="786"/>
      <c r="X65" s="786"/>
      <c r="Y65" s="786"/>
      <c r="Z65" s="786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5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0"/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811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86"/>
      <c r="B76" s="786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  <c r="N76" s="786"/>
      <c r="O76" s="811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800" t="s">
        <v>180</v>
      </c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6"/>
      <c r="P77" s="786"/>
      <c r="Q77" s="786"/>
      <c r="R77" s="786"/>
      <c r="S77" s="786"/>
      <c r="T77" s="786"/>
      <c r="U77" s="786"/>
      <c r="V77" s="786"/>
      <c r="W77" s="786"/>
      <c r="X77" s="786"/>
      <c r="Y77" s="786"/>
      <c r="Z77" s="786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100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0"/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811"/>
      <c r="P82" s="787" t="s">
        <v>71</v>
      </c>
      <c r="Q82" s="788"/>
      <c r="R82" s="788"/>
      <c r="S82" s="788"/>
      <c r="T82" s="788"/>
      <c r="U82" s="788"/>
      <c r="V82" s="789"/>
      <c r="W82" s="37" t="s">
        <v>72</v>
      </c>
      <c r="X82" s="779">
        <f>IFERROR(X78/H78,"0")+IFERROR(X79/H79,"0")+IFERROR(X80/H80,"0")+IFERROR(X81/H81,"0")</f>
        <v>9.2592592592592595</v>
      </c>
      <c r="Y82" s="779">
        <f>IFERROR(Y78/H78,"0")+IFERROR(Y79/H79,"0")+IFERROR(Y80/H80,"0")+IFERROR(Y81/H81,"0")</f>
        <v>10</v>
      </c>
      <c r="Z82" s="779">
        <f>IFERROR(IF(Z78="",0,Z78),"0")+IFERROR(IF(Z79="",0,Z79),"0")+IFERROR(IF(Z80="",0,Z80),"0")+IFERROR(IF(Z81="",0,Z81),"0")</f>
        <v>0.21749999999999997</v>
      </c>
      <c r="AA82" s="780"/>
      <c r="AB82" s="780"/>
      <c r="AC82" s="780"/>
    </row>
    <row r="83" spans="1:68" x14ac:dyDescent="0.2">
      <c r="A83" s="786"/>
      <c r="B83" s="786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  <c r="N83" s="786"/>
      <c r="O83" s="811"/>
      <c r="P83" s="787" t="s">
        <v>71</v>
      </c>
      <c r="Q83" s="788"/>
      <c r="R83" s="788"/>
      <c r="S83" s="788"/>
      <c r="T83" s="788"/>
      <c r="U83" s="788"/>
      <c r="V83" s="789"/>
      <c r="W83" s="37" t="s">
        <v>69</v>
      </c>
      <c r="X83" s="779">
        <f>IFERROR(SUM(X78:X81),"0")</f>
        <v>100</v>
      </c>
      <c r="Y83" s="779">
        <f>IFERROR(SUM(Y78:Y81),"0")</f>
        <v>108</v>
      </c>
      <c r="Z83" s="37"/>
      <c r="AA83" s="780"/>
      <c r="AB83" s="780"/>
      <c r="AC83" s="780"/>
    </row>
    <row r="84" spans="1:68" ht="14.25" hidden="1" customHeight="1" x14ac:dyDescent="0.25">
      <c r="A84" s="800" t="s">
        <v>64</v>
      </c>
      <c r="B84" s="786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  <c r="N84" s="786"/>
      <c r="O84" s="786"/>
      <c r="P84" s="786"/>
      <c r="Q84" s="786"/>
      <c r="R84" s="786"/>
      <c r="S84" s="786"/>
      <c r="T84" s="786"/>
      <c r="U84" s="786"/>
      <c r="V84" s="786"/>
      <c r="W84" s="786"/>
      <c r="X84" s="786"/>
      <c r="Y84" s="786"/>
      <c r="Z84" s="786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0"/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811"/>
      <c r="P91" s="787" t="s">
        <v>71</v>
      </c>
      <c r="Q91" s="788"/>
      <c r="R91" s="788"/>
      <c r="S91" s="788"/>
      <c r="T91" s="788"/>
      <c r="U91" s="788"/>
      <c r="V91" s="78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6"/>
      <c r="B92" s="786"/>
      <c r="C92" s="786"/>
      <c r="D92" s="786"/>
      <c r="E92" s="786"/>
      <c r="F92" s="786"/>
      <c r="G92" s="786"/>
      <c r="H92" s="786"/>
      <c r="I92" s="786"/>
      <c r="J92" s="786"/>
      <c r="K92" s="786"/>
      <c r="L92" s="786"/>
      <c r="M92" s="786"/>
      <c r="N92" s="786"/>
      <c r="O92" s="811"/>
      <c r="P92" s="787" t="s">
        <v>71</v>
      </c>
      <c r="Q92" s="788"/>
      <c r="R92" s="788"/>
      <c r="S92" s="788"/>
      <c r="T92" s="788"/>
      <c r="U92" s="788"/>
      <c r="V92" s="78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800" t="s">
        <v>73</v>
      </c>
      <c r="B93" s="786"/>
      <c r="C93" s="786"/>
      <c r="D93" s="786"/>
      <c r="E93" s="786"/>
      <c r="F93" s="786"/>
      <c r="G93" s="786"/>
      <c r="H93" s="786"/>
      <c r="I93" s="786"/>
      <c r="J93" s="786"/>
      <c r="K93" s="786"/>
      <c r="L93" s="786"/>
      <c r="M93" s="786"/>
      <c r="N93" s="786"/>
      <c r="O93" s="786"/>
      <c r="P93" s="786"/>
      <c r="Q93" s="786"/>
      <c r="R93" s="786"/>
      <c r="S93" s="786"/>
      <c r="T93" s="786"/>
      <c r="U93" s="786"/>
      <c r="V93" s="786"/>
      <c r="W93" s="786"/>
      <c r="X93" s="786"/>
      <c r="Y93" s="786"/>
      <c r="Z93" s="786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7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0"/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811"/>
      <c r="P100" s="787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6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811"/>
      <c r="P101" s="787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800" t="s">
        <v>222</v>
      </c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6"/>
      <c r="P102" s="786"/>
      <c r="Q102" s="786"/>
      <c r="R102" s="786"/>
      <c r="S102" s="786"/>
      <c r="T102" s="786"/>
      <c r="U102" s="786"/>
      <c r="V102" s="786"/>
      <c r="W102" s="786"/>
      <c r="X102" s="786"/>
      <c r="Y102" s="786"/>
      <c r="Z102" s="786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0"/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811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6"/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811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5" t="s">
        <v>230</v>
      </c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6"/>
      <c r="P108" s="786"/>
      <c r="Q108" s="786"/>
      <c r="R108" s="786"/>
      <c r="S108" s="786"/>
      <c r="T108" s="786"/>
      <c r="U108" s="786"/>
      <c r="V108" s="786"/>
      <c r="W108" s="786"/>
      <c r="X108" s="786"/>
      <c r="Y108" s="786"/>
      <c r="Z108" s="786"/>
      <c r="AA108" s="772"/>
      <c r="AB108" s="772"/>
      <c r="AC108" s="772"/>
    </row>
    <row r="109" spans="1:68" ht="14.25" hidden="1" customHeight="1" x14ac:dyDescent="0.25">
      <c r="A109" s="800" t="s">
        <v>124</v>
      </c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6"/>
      <c r="P109" s="786"/>
      <c r="Q109" s="786"/>
      <c r="R109" s="786"/>
      <c r="S109" s="786"/>
      <c r="T109" s="786"/>
      <c r="U109" s="786"/>
      <c r="V109" s="786"/>
      <c r="W109" s="786"/>
      <c r="X109" s="786"/>
      <c r="Y109" s="786"/>
      <c r="Z109" s="786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150</v>
      </c>
      <c r="Y110" s="778">
        <f>IFERROR(IF(X110="",0,CEILING((X110/$H110),1)*$H110),"")</f>
        <v>151.20000000000002</v>
      </c>
      <c r="Z110" s="36">
        <f>IFERROR(IF(Y110=0,"",ROUNDUP(Y110/H110,0)*0.02175),"")</f>
        <v>0.30449999999999999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156.66666666666666</v>
      </c>
      <c r="BN110" s="64">
        <f>IFERROR(Y110*I110/H110,"0")</f>
        <v>157.91999999999999</v>
      </c>
      <c r="BO110" s="64">
        <f>IFERROR(1/J110*(X110/H110),"0")</f>
        <v>0.24801587301587297</v>
      </c>
      <c r="BP110" s="64">
        <f>IFERROR(1/J110*(Y110/H110),"0")</f>
        <v>0.25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2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10"/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811"/>
      <c r="P113" s="787" t="s">
        <v>71</v>
      </c>
      <c r="Q113" s="788"/>
      <c r="R113" s="788"/>
      <c r="S113" s="788"/>
      <c r="T113" s="788"/>
      <c r="U113" s="788"/>
      <c r="V113" s="789"/>
      <c r="W113" s="37" t="s">
        <v>72</v>
      </c>
      <c r="X113" s="779">
        <f>IFERROR(X110/H110,"0")+IFERROR(X111/H111,"0")+IFERROR(X112/H112,"0")</f>
        <v>13.888888888888888</v>
      </c>
      <c r="Y113" s="779">
        <f>IFERROR(Y110/H110,"0")+IFERROR(Y111/H111,"0")+IFERROR(Y112/H112,"0")</f>
        <v>14</v>
      </c>
      <c r="Z113" s="779">
        <f>IFERROR(IF(Z110="",0,Z110),"0")+IFERROR(IF(Z111="",0,Z111),"0")+IFERROR(IF(Z112="",0,Z112),"0")</f>
        <v>0.30449999999999999</v>
      </c>
      <c r="AA113" s="780"/>
      <c r="AB113" s="780"/>
      <c r="AC113" s="780"/>
    </row>
    <row r="114" spans="1:68" x14ac:dyDescent="0.2">
      <c r="A114" s="786"/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811"/>
      <c r="P114" s="787" t="s">
        <v>71</v>
      </c>
      <c r="Q114" s="788"/>
      <c r="R114" s="788"/>
      <c r="S114" s="788"/>
      <c r="T114" s="788"/>
      <c r="U114" s="788"/>
      <c r="V114" s="789"/>
      <c r="W114" s="37" t="s">
        <v>69</v>
      </c>
      <c r="X114" s="779">
        <f>IFERROR(SUM(X110:X112),"0")</f>
        <v>150</v>
      </c>
      <c r="Y114" s="779">
        <f>IFERROR(SUM(Y110:Y112),"0")</f>
        <v>151.20000000000002</v>
      </c>
      <c r="Z114" s="37"/>
      <c r="AA114" s="780"/>
      <c r="AB114" s="780"/>
      <c r="AC114" s="780"/>
    </row>
    <row r="115" spans="1:68" ht="14.25" hidden="1" customHeight="1" x14ac:dyDescent="0.25">
      <c r="A115" s="800" t="s">
        <v>73</v>
      </c>
      <c r="B115" s="786"/>
      <c r="C115" s="786"/>
      <c r="D115" s="786"/>
      <c r="E115" s="786"/>
      <c r="F115" s="786"/>
      <c r="G115" s="786"/>
      <c r="H115" s="786"/>
      <c r="I115" s="786"/>
      <c r="J115" s="786"/>
      <c r="K115" s="786"/>
      <c r="L115" s="786"/>
      <c r="M115" s="786"/>
      <c r="N115" s="786"/>
      <c r="O115" s="786"/>
      <c r="P115" s="786"/>
      <c r="Q115" s="786"/>
      <c r="R115" s="786"/>
      <c r="S115" s="786"/>
      <c r="T115" s="786"/>
      <c r="U115" s="786"/>
      <c r="V115" s="786"/>
      <c r="W115" s="786"/>
      <c r="X115" s="786"/>
      <c r="Y115" s="786"/>
      <c r="Z115" s="786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60</v>
      </c>
      <c r="Y117" s="778">
        <f t="shared" si="26"/>
        <v>67.2</v>
      </c>
      <c r="Z117" s="36">
        <f>IFERROR(IF(Y117=0,"",ROUNDUP(Y117/H117,0)*0.02175),"")</f>
        <v>0.17399999999999999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64.028571428571425</v>
      </c>
      <c r="BN117" s="64">
        <f t="shared" si="28"/>
        <v>71.712000000000003</v>
      </c>
      <c r="BO117" s="64">
        <f t="shared" si="29"/>
        <v>0.12755102040816324</v>
      </c>
      <c r="BP117" s="64">
        <f t="shared" si="30"/>
        <v>0.14285714285714285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5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27" t="s">
        <v>252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0"/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811"/>
      <c r="P122" s="787" t="s">
        <v>71</v>
      </c>
      <c r="Q122" s="788"/>
      <c r="R122" s="788"/>
      <c r="S122" s="788"/>
      <c r="T122" s="788"/>
      <c r="U122" s="788"/>
      <c r="V122" s="789"/>
      <c r="W122" s="37" t="s">
        <v>72</v>
      </c>
      <c r="X122" s="779">
        <f>IFERROR(X116/H116,"0")+IFERROR(X117/H117,"0")+IFERROR(X118/H118,"0")+IFERROR(X119/H119,"0")+IFERROR(X120/H120,"0")+IFERROR(X121/H121,"0")</f>
        <v>7.1428571428571423</v>
      </c>
      <c r="Y122" s="779">
        <f>IFERROR(Y116/H116,"0")+IFERROR(Y117/H117,"0")+IFERROR(Y118/H118,"0")+IFERROR(Y119/H119,"0")+IFERROR(Y120/H120,"0")+IFERROR(Y121/H121,"0")</f>
        <v>8</v>
      </c>
      <c r="Z122" s="779">
        <f>IFERROR(IF(Z116="",0,Z116),"0")+IFERROR(IF(Z117="",0,Z117),"0")+IFERROR(IF(Z118="",0,Z118),"0")+IFERROR(IF(Z119="",0,Z119),"0")+IFERROR(IF(Z120="",0,Z120),"0")+IFERROR(IF(Z121="",0,Z121),"0")</f>
        <v>0.17399999999999999</v>
      </c>
      <c r="AA122" s="780"/>
      <c r="AB122" s="780"/>
      <c r="AC122" s="780"/>
    </row>
    <row r="123" spans="1:68" x14ac:dyDescent="0.2">
      <c r="A123" s="786"/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811"/>
      <c r="P123" s="787" t="s">
        <v>71</v>
      </c>
      <c r="Q123" s="788"/>
      <c r="R123" s="788"/>
      <c r="S123" s="788"/>
      <c r="T123" s="788"/>
      <c r="U123" s="788"/>
      <c r="V123" s="789"/>
      <c r="W123" s="37" t="s">
        <v>69</v>
      </c>
      <c r="X123" s="779">
        <f>IFERROR(SUM(X116:X121),"0")</f>
        <v>60</v>
      </c>
      <c r="Y123" s="779">
        <f>IFERROR(SUM(Y116:Y121),"0")</f>
        <v>67.2</v>
      </c>
      <c r="Z123" s="37"/>
      <c r="AA123" s="780"/>
      <c r="AB123" s="780"/>
      <c r="AC123" s="780"/>
    </row>
    <row r="124" spans="1:68" ht="16.5" hidden="1" customHeight="1" x14ac:dyDescent="0.25">
      <c r="A124" s="785" t="s">
        <v>254</v>
      </c>
      <c r="B124" s="786"/>
      <c r="C124" s="786"/>
      <c r="D124" s="786"/>
      <c r="E124" s="786"/>
      <c r="F124" s="786"/>
      <c r="G124" s="786"/>
      <c r="H124" s="786"/>
      <c r="I124" s="786"/>
      <c r="J124" s="786"/>
      <c r="K124" s="786"/>
      <c r="L124" s="786"/>
      <c r="M124" s="786"/>
      <c r="N124" s="786"/>
      <c r="O124" s="786"/>
      <c r="P124" s="786"/>
      <c r="Q124" s="786"/>
      <c r="R124" s="786"/>
      <c r="S124" s="786"/>
      <c r="T124" s="786"/>
      <c r="U124" s="786"/>
      <c r="V124" s="786"/>
      <c r="W124" s="786"/>
      <c r="X124" s="786"/>
      <c r="Y124" s="786"/>
      <c r="Z124" s="786"/>
      <c r="AA124" s="772"/>
      <c r="AB124" s="772"/>
      <c r="AC124" s="772"/>
    </row>
    <row r="125" spans="1:68" ht="14.25" hidden="1" customHeight="1" x14ac:dyDescent="0.25">
      <c r="A125" s="800" t="s">
        <v>124</v>
      </c>
      <c r="B125" s="786"/>
      <c r="C125" s="786"/>
      <c r="D125" s="786"/>
      <c r="E125" s="786"/>
      <c r="F125" s="786"/>
      <c r="G125" s="786"/>
      <c r="H125" s="786"/>
      <c r="I125" s="786"/>
      <c r="J125" s="786"/>
      <c r="K125" s="786"/>
      <c r="L125" s="786"/>
      <c r="M125" s="786"/>
      <c r="N125" s="786"/>
      <c r="O125" s="786"/>
      <c r="P125" s="786"/>
      <c r="Q125" s="786"/>
      <c r="R125" s="786"/>
      <c r="S125" s="786"/>
      <c r="T125" s="786"/>
      <c r="U125" s="786"/>
      <c r="V125" s="786"/>
      <c r="W125" s="786"/>
      <c r="X125" s="786"/>
      <c r="Y125" s="786"/>
      <c r="Z125" s="786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0"/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811"/>
      <c r="P131" s="787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6"/>
      <c r="B132" s="786"/>
      <c r="C132" s="786"/>
      <c r="D132" s="786"/>
      <c r="E132" s="786"/>
      <c r="F132" s="786"/>
      <c r="G132" s="786"/>
      <c r="H132" s="786"/>
      <c r="I132" s="786"/>
      <c r="J132" s="786"/>
      <c r="K132" s="786"/>
      <c r="L132" s="786"/>
      <c r="M132" s="786"/>
      <c r="N132" s="786"/>
      <c r="O132" s="811"/>
      <c r="P132" s="787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800" t="s">
        <v>180</v>
      </c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6"/>
      <c r="P133" s="786"/>
      <c r="Q133" s="786"/>
      <c r="R133" s="786"/>
      <c r="S133" s="786"/>
      <c r="T133" s="786"/>
      <c r="U133" s="786"/>
      <c r="V133" s="786"/>
      <c r="W133" s="786"/>
      <c r="X133" s="786"/>
      <c r="Y133" s="786"/>
      <c r="Z133" s="786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0"/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811"/>
      <c r="P138" s="787" t="s">
        <v>71</v>
      </c>
      <c r="Q138" s="788"/>
      <c r="R138" s="788"/>
      <c r="S138" s="788"/>
      <c r="T138" s="788"/>
      <c r="U138" s="788"/>
      <c r="V138" s="78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6"/>
      <c r="B139" s="786"/>
      <c r="C139" s="786"/>
      <c r="D139" s="786"/>
      <c r="E139" s="786"/>
      <c r="F139" s="786"/>
      <c r="G139" s="786"/>
      <c r="H139" s="786"/>
      <c r="I139" s="786"/>
      <c r="J139" s="786"/>
      <c r="K139" s="786"/>
      <c r="L139" s="786"/>
      <c r="M139" s="786"/>
      <c r="N139" s="786"/>
      <c r="O139" s="811"/>
      <c r="P139" s="787" t="s">
        <v>71</v>
      </c>
      <c r="Q139" s="788"/>
      <c r="R139" s="788"/>
      <c r="S139" s="788"/>
      <c r="T139" s="788"/>
      <c r="U139" s="788"/>
      <c r="V139" s="78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800" t="s">
        <v>73</v>
      </c>
      <c r="B140" s="786"/>
      <c r="C140" s="786"/>
      <c r="D140" s="786"/>
      <c r="E140" s="786"/>
      <c r="F140" s="786"/>
      <c r="G140" s="786"/>
      <c r="H140" s="786"/>
      <c r="I140" s="786"/>
      <c r="J140" s="786"/>
      <c r="K140" s="786"/>
      <c r="L140" s="786"/>
      <c r="M140" s="786"/>
      <c r="N140" s="786"/>
      <c r="O140" s="786"/>
      <c r="P140" s="786"/>
      <c r="Q140" s="786"/>
      <c r="R140" s="786"/>
      <c r="S140" s="786"/>
      <c r="T140" s="786"/>
      <c r="U140" s="786"/>
      <c r="V140" s="786"/>
      <c r="W140" s="786"/>
      <c r="X140" s="786"/>
      <c r="Y140" s="786"/>
      <c r="Z140" s="786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40</v>
      </c>
      <c r="Y142" s="778">
        <f t="shared" si="31"/>
        <v>42</v>
      </c>
      <c r="Z142" s="36">
        <f>IFERROR(IF(Y142=0,"",ROUNDUP(Y142/H142,0)*0.02175),"")</f>
        <v>0.10874999999999999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42.657142857142851</v>
      </c>
      <c r="BN142" s="64">
        <f t="shared" si="33"/>
        <v>44.79</v>
      </c>
      <c r="BO142" s="64">
        <f t="shared" si="34"/>
        <v>8.5034013605442174E-2</v>
      </c>
      <c r="BP142" s="64">
        <f t="shared" si="35"/>
        <v>8.9285714285714274E-2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0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11"/>
      <c r="P148" s="787" t="s">
        <v>71</v>
      </c>
      <c r="Q148" s="788"/>
      <c r="R148" s="788"/>
      <c r="S148" s="788"/>
      <c r="T148" s="788"/>
      <c r="U148" s="788"/>
      <c r="V148" s="78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4.7619047619047619</v>
      </c>
      <c r="Y148" s="779">
        <f>IFERROR(Y141/H141,"0")+IFERROR(Y142/H142,"0")+IFERROR(Y143/H143,"0")+IFERROR(Y144/H144,"0")+IFERROR(Y145/H145,"0")+IFERROR(Y146/H146,"0")+IFERROR(Y147/H147,"0")</f>
        <v>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0.10874999999999999</v>
      </c>
      <c r="AA148" s="780"/>
      <c r="AB148" s="780"/>
      <c r="AC148" s="780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11"/>
      <c r="P149" s="787" t="s">
        <v>71</v>
      </c>
      <c r="Q149" s="788"/>
      <c r="R149" s="788"/>
      <c r="S149" s="788"/>
      <c r="T149" s="788"/>
      <c r="U149" s="788"/>
      <c r="V149" s="789"/>
      <c r="W149" s="37" t="s">
        <v>69</v>
      </c>
      <c r="X149" s="779">
        <f>IFERROR(SUM(X141:X147),"0")</f>
        <v>40</v>
      </c>
      <c r="Y149" s="779">
        <f>IFERROR(SUM(Y141:Y147),"0")</f>
        <v>42</v>
      </c>
      <c r="Z149" s="37"/>
      <c r="AA149" s="780"/>
      <c r="AB149" s="780"/>
      <c r="AC149" s="780"/>
    </row>
    <row r="150" spans="1:68" ht="14.25" hidden="1" customHeight="1" x14ac:dyDescent="0.25">
      <c r="A150" s="800" t="s">
        <v>222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0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11"/>
      <c r="P153" s="787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11"/>
      <c r="P154" s="787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5" t="s">
        <v>300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72"/>
      <c r="AB155" s="772"/>
      <c r="AC155" s="772"/>
    </row>
    <row r="156" spans="1:68" ht="14.25" hidden="1" customHeight="1" x14ac:dyDescent="0.25">
      <c r="A156" s="800" t="s">
        <v>124</v>
      </c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6"/>
      <c r="P156" s="786"/>
      <c r="Q156" s="786"/>
      <c r="R156" s="786"/>
      <c r="S156" s="786"/>
      <c r="T156" s="786"/>
      <c r="U156" s="786"/>
      <c r="V156" s="786"/>
      <c r="W156" s="786"/>
      <c r="X156" s="786"/>
      <c r="Y156" s="786"/>
      <c r="Z156" s="786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0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11"/>
      <c r="P159" s="787" t="s">
        <v>71</v>
      </c>
      <c r="Q159" s="788"/>
      <c r="R159" s="788"/>
      <c r="S159" s="788"/>
      <c r="T159" s="788"/>
      <c r="U159" s="788"/>
      <c r="V159" s="78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11"/>
      <c r="P160" s="787" t="s">
        <v>71</v>
      </c>
      <c r="Q160" s="788"/>
      <c r="R160" s="788"/>
      <c r="S160" s="788"/>
      <c r="T160" s="788"/>
      <c r="U160" s="788"/>
      <c r="V160" s="78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800" t="s">
        <v>64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0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11"/>
      <c r="P164" s="787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11"/>
      <c r="P165" s="787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800" t="s">
        <v>73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0"/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811"/>
      <c r="P169" s="787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86"/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811"/>
      <c r="P170" s="787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85" t="s">
        <v>122</v>
      </c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6"/>
      <c r="P171" s="786"/>
      <c r="Q171" s="786"/>
      <c r="R171" s="786"/>
      <c r="S171" s="786"/>
      <c r="T171" s="786"/>
      <c r="U171" s="786"/>
      <c r="V171" s="786"/>
      <c r="W171" s="786"/>
      <c r="X171" s="786"/>
      <c r="Y171" s="786"/>
      <c r="Z171" s="786"/>
      <c r="AA171" s="772"/>
      <c r="AB171" s="772"/>
      <c r="AC171" s="772"/>
    </row>
    <row r="172" spans="1:68" ht="14.25" hidden="1" customHeight="1" x14ac:dyDescent="0.25">
      <c r="A172" s="800" t="s">
        <v>124</v>
      </c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6"/>
      <c r="P172" s="786"/>
      <c r="Q172" s="786"/>
      <c r="R172" s="786"/>
      <c r="S172" s="786"/>
      <c r="T172" s="786"/>
      <c r="U172" s="786"/>
      <c r="V172" s="786"/>
      <c r="W172" s="786"/>
      <c r="X172" s="786"/>
      <c r="Y172" s="786"/>
      <c r="Z172" s="786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0"/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811"/>
      <c r="P174" s="787" t="s">
        <v>71</v>
      </c>
      <c r="Q174" s="788"/>
      <c r="R174" s="788"/>
      <c r="S174" s="788"/>
      <c r="T174" s="788"/>
      <c r="U174" s="788"/>
      <c r="V174" s="78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6"/>
      <c r="B175" s="786"/>
      <c r="C175" s="786"/>
      <c r="D175" s="786"/>
      <c r="E175" s="786"/>
      <c r="F175" s="786"/>
      <c r="G175" s="786"/>
      <c r="H175" s="786"/>
      <c r="I175" s="786"/>
      <c r="J175" s="786"/>
      <c r="K175" s="786"/>
      <c r="L175" s="786"/>
      <c r="M175" s="786"/>
      <c r="N175" s="786"/>
      <c r="O175" s="811"/>
      <c r="P175" s="787" t="s">
        <v>71</v>
      </c>
      <c r="Q175" s="788"/>
      <c r="R175" s="788"/>
      <c r="S175" s="788"/>
      <c r="T175" s="788"/>
      <c r="U175" s="788"/>
      <c r="V175" s="78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800" t="s">
        <v>64</v>
      </c>
      <c r="B176" s="786"/>
      <c r="C176" s="786"/>
      <c r="D176" s="786"/>
      <c r="E176" s="786"/>
      <c r="F176" s="786"/>
      <c r="G176" s="786"/>
      <c r="H176" s="786"/>
      <c r="I176" s="786"/>
      <c r="J176" s="786"/>
      <c r="K176" s="786"/>
      <c r="L176" s="786"/>
      <c r="M176" s="786"/>
      <c r="N176" s="786"/>
      <c r="O176" s="786"/>
      <c r="P176" s="786"/>
      <c r="Q176" s="786"/>
      <c r="R176" s="786"/>
      <c r="S176" s="786"/>
      <c r="T176" s="786"/>
      <c r="U176" s="786"/>
      <c r="V176" s="786"/>
      <c r="W176" s="786"/>
      <c r="X176" s="786"/>
      <c r="Y176" s="786"/>
      <c r="Z176" s="786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0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0"/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811"/>
      <c r="P182" s="787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6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11"/>
      <c r="P183" s="787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800" t="s">
        <v>73</v>
      </c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6"/>
      <c r="P184" s="786"/>
      <c r="Q184" s="786"/>
      <c r="R184" s="786"/>
      <c r="S184" s="786"/>
      <c r="T184" s="786"/>
      <c r="U184" s="786"/>
      <c r="V184" s="786"/>
      <c r="W184" s="786"/>
      <c r="X184" s="786"/>
      <c r="Y184" s="786"/>
      <c r="Z184" s="786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0"/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811"/>
      <c r="P188" s="787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86"/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811"/>
      <c r="P189" s="787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78" t="s">
        <v>336</v>
      </c>
      <c r="B190" s="979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48"/>
      <c r="AB190" s="48"/>
      <c r="AC190" s="48"/>
    </row>
    <row r="191" spans="1:68" ht="16.5" hidden="1" customHeight="1" x14ac:dyDescent="0.25">
      <c r="A191" s="785" t="s">
        <v>337</v>
      </c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6"/>
      <c r="P191" s="786"/>
      <c r="Q191" s="786"/>
      <c r="R191" s="786"/>
      <c r="S191" s="786"/>
      <c r="T191" s="786"/>
      <c r="U191" s="786"/>
      <c r="V191" s="786"/>
      <c r="W191" s="786"/>
      <c r="X191" s="786"/>
      <c r="Y191" s="786"/>
      <c r="Z191" s="786"/>
      <c r="AA191" s="772"/>
      <c r="AB191" s="772"/>
      <c r="AC191" s="772"/>
    </row>
    <row r="192" spans="1:68" ht="14.25" hidden="1" customHeight="1" x14ac:dyDescent="0.25">
      <c r="A192" s="800" t="s">
        <v>180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0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11"/>
      <c r="P194" s="787" t="s">
        <v>71</v>
      </c>
      <c r="Q194" s="788"/>
      <c r="R194" s="788"/>
      <c r="S194" s="788"/>
      <c r="T194" s="788"/>
      <c r="U194" s="788"/>
      <c r="V194" s="78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11"/>
      <c r="P195" s="787" t="s">
        <v>71</v>
      </c>
      <c r="Q195" s="788"/>
      <c r="R195" s="788"/>
      <c r="S195" s="788"/>
      <c r="T195" s="788"/>
      <c r="U195" s="788"/>
      <c r="V195" s="78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800" t="s">
        <v>64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70"/>
      <c r="AB196" s="770"/>
      <c r="AC196" s="770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0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11"/>
      <c r="P205" s="787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11"/>
      <c r="P206" s="787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85" t="s">
        <v>361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72"/>
      <c r="AB207" s="772"/>
      <c r="AC207" s="772"/>
    </row>
    <row r="208" spans="1:68" ht="14.25" hidden="1" customHeight="1" x14ac:dyDescent="0.25">
      <c r="A208" s="800" t="s">
        <v>124</v>
      </c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6"/>
      <c r="P208" s="786"/>
      <c r="Q208" s="786"/>
      <c r="R208" s="786"/>
      <c r="S208" s="786"/>
      <c r="T208" s="786"/>
      <c r="U208" s="786"/>
      <c r="V208" s="786"/>
      <c r="W208" s="786"/>
      <c r="X208" s="786"/>
      <c r="Y208" s="786"/>
      <c r="Z208" s="786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0"/>
      <c r="B211" s="786"/>
      <c r="C211" s="786"/>
      <c r="D211" s="786"/>
      <c r="E211" s="786"/>
      <c r="F211" s="786"/>
      <c r="G211" s="786"/>
      <c r="H211" s="786"/>
      <c r="I211" s="786"/>
      <c r="J211" s="786"/>
      <c r="K211" s="786"/>
      <c r="L211" s="786"/>
      <c r="M211" s="786"/>
      <c r="N211" s="786"/>
      <c r="O211" s="811"/>
      <c r="P211" s="787" t="s">
        <v>71</v>
      </c>
      <c r="Q211" s="788"/>
      <c r="R211" s="788"/>
      <c r="S211" s="788"/>
      <c r="T211" s="788"/>
      <c r="U211" s="788"/>
      <c r="V211" s="78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6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811"/>
      <c r="P212" s="787" t="s">
        <v>71</v>
      </c>
      <c r="Q212" s="788"/>
      <c r="R212" s="788"/>
      <c r="S212" s="788"/>
      <c r="T212" s="788"/>
      <c r="U212" s="788"/>
      <c r="V212" s="78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800" t="s">
        <v>180</v>
      </c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6"/>
      <c r="P213" s="786"/>
      <c r="Q213" s="786"/>
      <c r="R213" s="786"/>
      <c r="S213" s="786"/>
      <c r="T213" s="786"/>
      <c r="U213" s="786"/>
      <c r="V213" s="786"/>
      <c r="W213" s="786"/>
      <c r="X213" s="786"/>
      <c r="Y213" s="786"/>
      <c r="Z213" s="786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0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11"/>
      <c r="P216" s="787" t="s">
        <v>71</v>
      </c>
      <c r="Q216" s="788"/>
      <c r="R216" s="788"/>
      <c r="S216" s="788"/>
      <c r="T216" s="788"/>
      <c r="U216" s="788"/>
      <c r="V216" s="78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11"/>
      <c r="P217" s="787" t="s">
        <v>71</v>
      </c>
      <c r="Q217" s="788"/>
      <c r="R217" s="788"/>
      <c r="S217" s="788"/>
      <c r="T217" s="788"/>
      <c r="U217" s="788"/>
      <c r="V217" s="78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800" t="s">
        <v>64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70"/>
      <c r="AB218" s="770"/>
      <c r="AC218" s="770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0"/>
      <c r="B227" s="786"/>
      <c r="C227" s="786"/>
      <c r="D227" s="786"/>
      <c r="E227" s="786"/>
      <c r="F227" s="786"/>
      <c r="G227" s="786"/>
      <c r="H227" s="786"/>
      <c r="I227" s="786"/>
      <c r="J227" s="786"/>
      <c r="K227" s="786"/>
      <c r="L227" s="786"/>
      <c r="M227" s="786"/>
      <c r="N227" s="786"/>
      <c r="O227" s="811"/>
      <c r="P227" s="787" t="s">
        <v>71</v>
      </c>
      <c r="Q227" s="788"/>
      <c r="R227" s="788"/>
      <c r="S227" s="788"/>
      <c r="T227" s="788"/>
      <c r="U227" s="788"/>
      <c r="V227" s="78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86"/>
      <c r="B228" s="786"/>
      <c r="C228" s="786"/>
      <c r="D228" s="786"/>
      <c r="E228" s="786"/>
      <c r="F228" s="786"/>
      <c r="G228" s="786"/>
      <c r="H228" s="786"/>
      <c r="I228" s="786"/>
      <c r="J228" s="786"/>
      <c r="K228" s="786"/>
      <c r="L228" s="786"/>
      <c r="M228" s="786"/>
      <c r="N228" s="786"/>
      <c r="O228" s="811"/>
      <c r="P228" s="787" t="s">
        <v>71</v>
      </c>
      <c r="Q228" s="788"/>
      <c r="R228" s="788"/>
      <c r="S228" s="788"/>
      <c r="T228" s="788"/>
      <c r="U228" s="788"/>
      <c r="V228" s="78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800" t="s">
        <v>73</v>
      </c>
      <c r="B229" s="786"/>
      <c r="C229" s="786"/>
      <c r="D229" s="786"/>
      <c r="E229" s="786"/>
      <c r="F229" s="786"/>
      <c r="G229" s="786"/>
      <c r="H229" s="786"/>
      <c r="I229" s="786"/>
      <c r="J229" s="786"/>
      <c r="K229" s="786"/>
      <c r="L229" s="786"/>
      <c r="M229" s="786"/>
      <c r="N229" s="786"/>
      <c r="O229" s="786"/>
      <c r="P229" s="786"/>
      <c r="Q229" s="786"/>
      <c r="R229" s="786"/>
      <c r="S229" s="786"/>
      <c r="T229" s="786"/>
      <c r="U229" s="786"/>
      <c r="V229" s="786"/>
      <c r="W229" s="786"/>
      <c r="X229" s="786"/>
      <c r="Y229" s="786"/>
      <c r="Z229" s="786"/>
      <c r="AA229" s="770"/>
      <c r="AB229" s="770"/>
      <c r="AC229" s="770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9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0"/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811"/>
      <c r="P241" s="787" t="s">
        <v>71</v>
      </c>
      <c r="Q241" s="788"/>
      <c r="R241" s="788"/>
      <c r="S241" s="788"/>
      <c r="T241" s="788"/>
      <c r="U241" s="788"/>
      <c r="V241" s="78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86"/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811"/>
      <c r="P242" s="787" t="s">
        <v>71</v>
      </c>
      <c r="Q242" s="788"/>
      <c r="R242" s="788"/>
      <c r="S242" s="788"/>
      <c r="T242" s="788"/>
      <c r="U242" s="788"/>
      <c r="V242" s="78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800" t="s">
        <v>222</v>
      </c>
      <c r="B243" s="786"/>
      <c r="C243" s="786"/>
      <c r="D243" s="786"/>
      <c r="E243" s="786"/>
      <c r="F243" s="786"/>
      <c r="G243" s="786"/>
      <c r="H243" s="786"/>
      <c r="I243" s="786"/>
      <c r="J243" s="786"/>
      <c r="K243" s="786"/>
      <c r="L243" s="786"/>
      <c r="M243" s="786"/>
      <c r="N243" s="786"/>
      <c r="O243" s="786"/>
      <c r="P243" s="786"/>
      <c r="Q243" s="786"/>
      <c r="R243" s="786"/>
      <c r="S243" s="786"/>
      <c r="T243" s="786"/>
      <c r="U243" s="786"/>
      <c r="V243" s="786"/>
      <c r="W243" s="786"/>
      <c r="X243" s="786"/>
      <c r="Y243" s="786"/>
      <c r="Z243" s="786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0"/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811"/>
      <c r="P249" s="787" t="s">
        <v>71</v>
      </c>
      <c r="Q249" s="788"/>
      <c r="R249" s="788"/>
      <c r="S249" s="788"/>
      <c r="T249" s="788"/>
      <c r="U249" s="788"/>
      <c r="V249" s="78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86"/>
      <c r="B250" s="786"/>
      <c r="C250" s="786"/>
      <c r="D250" s="786"/>
      <c r="E250" s="786"/>
      <c r="F250" s="786"/>
      <c r="G250" s="786"/>
      <c r="H250" s="786"/>
      <c r="I250" s="786"/>
      <c r="J250" s="786"/>
      <c r="K250" s="786"/>
      <c r="L250" s="786"/>
      <c r="M250" s="786"/>
      <c r="N250" s="786"/>
      <c r="O250" s="811"/>
      <c r="P250" s="787" t="s">
        <v>71</v>
      </c>
      <c r="Q250" s="788"/>
      <c r="R250" s="788"/>
      <c r="S250" s="788"/>
      <c r="T250" s="788"/>
      <c r="U250" s="788"/>
      <c r="V250" s="78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85" t="s">
        <v>436</v>
      </c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786"/>
      <c r="P251" s="786"/>
      <c r="Q251" s="786"/>
      <c r="R251" s="786"/>
      <c r="S251" s="786"/>
      <c r="T251" s="786"/>
      <c r="U251" s="786"/>
      <c r="V251" s="786"/>
      <c r="W251" s="786"/>
      <c r="X251" s="786"/>
      <c r="Y251" s="786"/>
      <c r="Z251" s="786"/>
      <c r="AA251" s="772"/>
      <c r="AB251" s="772"/>
      <c r="AC251" s="772"/>
    </row>
    <row r="252" spans="1:68" ht="14.25" hidden="1" customHeight="1" x14ac:dyDescent="0.25">
      <c r="A252" s="800" t="s">
        <v>124</v>
      </c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786"/>
      <c r="P252" s="786"/>
      <c r="Q252" s="786"/>
      <c r="R252" s="786"/>
      <c r="S252" s="786"/>
      <c r="T252" s="786"/>
      <c r="U252" s="786"/>
      <c r="V252" s="786"/>
      <c r="W252" s="786"/>
      <c r="X252" s="786"/>
      <c r="Y252" s="786"/>
      <c r="Z252" s="786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0"/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811"/>
      <c r="P261" s="787" t="s">
        <v>71</v>
      </c>
      <c r="Q261" s="788"/>
      <c r="R261" s="788"/>
      <c r="S261" s="788"/>
      <c r="T261" s="788"/>
      <c r="U261" s="788"/>
      <c r="V261" s="78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86"/>
      <c r="B262" s="786"/>
      <c r="C262" s="786"/>
      <c r="D262" s="786"/>
      <c r="E262" s="786"/>
      <c r="F262" s="786"/>
      <c r="G262" s="786"/>
      <c r="H262" s="786"/>
      <c r="I262" s="786"/>
      <c r="J262" s="786"/>
      <c r="K262" s="786"/>
      <c r="L262" s="786"/>
      <c r="M262" s="786"/>
      <c r="N262" s="786"/>
      <c r="O262" s="811"/>
      <c r="P262" s="787" t="s">
        <v>71</v>
      </c>
      <c r="Q262" s="788"/>
      <c r="R262" s="788"/>
      <c r="S262" s="788"/>
      <c r="T262" s="788"/>
      <c r="U262" s="788"/>
      <c r="V262" s="78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85" t="s">
        <v>457</v>
      </c>
      <c r="B263" s="786"/>
      <c r="C263" s="786"/>
      <c r="D263" s="786"/>
      <c r="E263" s="786"/>
      <c r="F263" s="786"/>
      <c r="G263" s="786"/>
      <c r="H263" s="786"/>
      <c r="I263" s="786"/>
      <c r="J263" s="786"/>
      <c r="K263" s="786"/>
      <c r="L263" s="786"/>
      <c r="M263" s="786"/>
      <c r="N263" s="786"/>
      <c r="O263" s="786"/>
      <c r="P263" s="786"/>
      <c r="Q263" s="786"/>
      <c r="R263" s="786"/>
      <c r="S263" s="786"/>
      <c r="T263" s="786"/>
      <c r="U263" s="786"/>
      <c r="V263" s="786"/>
      <c r="W263" s="786"/>
      <c r="X263" s="786"/>
      <c r="Y263" s="786"/>
      <c r="Z263" s="786"/>
      <c r="AA263" s="772"/>
      <c r="AB263" s="772"/>
      <c r="AC263" s="772"/>
    </row>
    <row r="264" spans="1:68" ht="14.25" hidden="1" customHeight="1" x14ac:dyDescent="0.25">
      <c r="A264" s="800" t="s">
        <v>124</v>
      </c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786"/>
      <c r="P264" s="786"/>
      <c r="Q264" s="786"/>
      <c r="R264" s="786"/>
      <c r="S264" s="786"/>
      <c r="T264" s="786"/>
      <c r="U264" s="786"/>
      <c r="V264" s="786"/>
      <c r="W264" s="786"/>
      <c r="X264" s="786"/>
      <c r="Y264" s="786"/>
      <c r="Z264" s="786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0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0"/>
      <c r="B274" s="786"/>
      <c r="C274" s="786"/>
      <c r="D274" s="786"/>
      <c r="E274" s="786"/>
      <c r="F274" s="786"/>
      <c r="G274" s="786"/>
      <c r="H274" s="786"/>
      <c r="I274" s="786"/>
      <c r="J274" s="786"/>
      <c r="K274" s="786"/>
      <c r="L274" s="786"/>
      <c r="M274" s="786"/>
      <c r="N274" s="786"/>
      <c r="O274" s="811"/>
      <c r="P274" s="787" t="s">
        <v>71</v>
      </c>
      <c r="Q274" s="788"/>
      <c r="R274" s="788"/>
      <c r="S274" s="788"/>
      <c r="T274" s="788"/>
      <c r="U274" s="788"/>
      <c r="V274" s="78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86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811"/>
      <c r="P275" s="787" t="s">
        <v>71</v>
      </c>
      <c r="Q275" s="788"/>
      <c r="R275" s="788"/>
      <c r="S275" s="788"/>
      <c r="T275" s="788"/>
      <c r="U275" s="788"/>
      <c r="V275" s="78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800" t="s">
        <v>180</v>
      </c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6"/>
      <c r="P276" s="786"/>
      <c r="Q276" s="786"/>
      <c r="R276" s="786"/>
      <c r="S276" s="786"/>
      <c r="T276" s="786"/>
      <c r="U276" s="786"/>
      <c r="V276" s="786"/>
      <c r="W276" s="786"/>
      <c r="X276" s="786"/>
      <c r="Y276" s="786"/>
      <c r="Z276" s="786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0"/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811"/>
      <c r="P278" s="787" t="s">
        <v>71</v>
      </c>
      <c r="Q278" s="788"/>
      <c r="R278" s="788"/>
      <c r="S278" s="788"/>
      <c r="T278" s="788"/>
      <c r="U278" s="788"/>
      <c r="V278" s="78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6"/>
      <c r="B279" s="786"/>
      <c r="C279" s="786"/>
      <c r="D279" s="786"/>
      <c r="E279" s="786"/>
      <c r="F279" s="786"/>
      <c r="G279" s="786"/>
      <c r="H279" s="786"/>
      <c r="I279" s="786"/>
      <c r="J279" s="786"/>
      <c r="K279" s="786"/>
      <c r="L279" s="786"/>
      <c r="M279" s="786"/>
      <c r="N279" s="786"/>
      <c r="O279" s="811"/>
      <c r="P279" s="787" t="s">
        <v>71</v>
      </c>
      <c r="Q279" s="788"/>
      <c r="R279" s="788"/>
      <c r="S279" s="788"/>
      <c r="T279" s="788"/>
      <c r="U279" s="788"/>
      <c r="V279" s="78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5" t="s">
        <v>481</v>
      </c>
      <c r="B280" s="786"/>
      <c r="C280" s="786"/>
      <c r="D280" s="786"/>
      <c r="E280" s="786"/>
      <c r="F280" s="786"/>
      <c r="G280" s="786"/>
      <c r="H280" s="786"/>
      <c r="I280" s="786"/>
      <c r="J280" s="786"/>
      <c r="K280" s="786"/>
      <c r="L280" s="786"/>
      <c r="M280" s="786"/>
      <c r="N280" s="786"/>
      <c r="O280" s="786"/>
      <c r="P280" s="786"/>
      <c r="Q280" s="786"/>
      <c r="R280" s="786"/>
      <c r="S280" s="786"/>
      <c r="T280" s="786"/>
      <c r="U280" s="786"/>
      <c r="V280" s="786"/>
      <c r="W280" s="786"/>
      <c r="X280" s="786"/>
      <c r="Y280" s="786"/>
      <c r="Z280" s="786"/>
      <c r="AA280" s="772"/>
      <c r="AB280" s="772"/>
      <c r="AC280" s="772"/>
    </row>
    <row r="281" spans="1:68" ht="14.25" hidden="1" customHeight="1" x14ac:dyDescent="0.25">
      <c r="A281" s="800" t="s">
        <v>124</v>
      </c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786"/>
      <c r="P281" s="786"/>
      <c r="Q281" s="786"/>
      <c r="R281" s="786"/>
      <c r="S281" s="786"/>
      <c r="T281" s="786"/>
      <c r="U281" s="786"/>
      <c r="V281" s="786"/>
      <c r="W281" s="786"/>
      <c r="X281" s="786"/>
      <c r="Y281" s="786"/>
      <c r="Z281" s="786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0"/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811"/>
      <c r="P292" s="787" t="s">
        <v>71</v>
      </c>
      <c r="Q292" s="788"/>
      <c r="R292" s="788"/>
      <c r="S292" s="788"/>
      <c r="T292" s="788"/>
      <c r="U292" s="788"/>
      <c r="V292" s="78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86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11"/>
      <c r="P293" s="787" t="s">
        <v>71</v>
      </c>
      <c r="Q293" s="788"/>
      <c r="R293" s="788"/>
      <c r="S293" s="788"/>
      <c r="T293" s="788"/>
      <c r="U293" s="788"/>
      <c r="V293" s="78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85" t="s">
        <v>508</v>
      </c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786"/>
      <c r="S294" s="786"/>
      <c r="T294" s="786"/>
      <c r="U294" s="786"/>
      <c r="V294" s="786"/>
      <c r="W294" s="786"/>
      <c r="X294" s="786"/>
      <c r="Y294" s="786"/>
      <c r="Z294" s="786"/>
      <c r="AA294" s="772"/>
      <c r="AB294" s="772"/>
      <c r="AC294" s="772"/>
    </row>
    <row r="295" spans="1:68" ht="14.25" hidden="1" customHeight="1" x14ac:dyDescent="0.25">
      <c r="A295" s="800" t="s">
        <v>124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0"/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811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6"/>
      <c r="B298" s="786"/>
      <c r="C298" s="786"/>
      <c r="D298" s="786"/>
      <c r="E298" s="786"/>
      <c r="F298" s="786"/>
      <c r="G298" s="786"/>
      <c r="H298" s="786"/>
      <c r="I298" s="786"/>
      <c r="J298" s="786"/>
      <c r="K298" s="786"/>
      <c r="L298" s="786"/>
      <c r="M298" s="786"/>
      <c r="N298" s="786"/>
      <c r="O298" s="811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5" t="s">
        <v>511</v>
      </c>
      <c r="B299" s="786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786"/>
      <c r="Q299" s="786"/>
      <c r="R299" s="786"/>
      <c r="S299" s="786"/>
      <c r="T299" s="786"/>
      <c r="U299" s="786"/>
      <c r="V299" s="786"/>
      <c r="W299" s="786"/>
      <c r="X299" s="786"/>
      <c r="Y299" s="786"/>
      <c r="Z299" s="786"/>
      <c r="AA299" s="772"/>
      <c r="AB299" s="772"/>
      <c r="AC299" s="772"/>
    </row>
    <row r="300" spans="1:68" ht="14.25" hidden="1" customHeight="1" x14ac:dyDescent="0.25">
      <c r="A300" s="800" t="s">
        <v>124</v>
      </c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786"/>
      <c r="S300" s="786"/>
      <c r="T300" s="786"/>
      <c r="U300" s="786"/>
      <c r="V300" s="786"/>
      <c r="W300" s="786"/>
      <c r="X300" s="786"/>
      <c r="Y300" s="786"/>
      <c r="Z300" s="786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0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11"/>
      <c r="P304" s="787" t="s">
        <v>71</v>
      </c>
      <c r="Q304" s="788"/>
      <c r="R304" s="788"/>
      <c r="S304" s="788"/>
      <c r="T304" s="788"/>
      <c r="U304" s="788"/>
      <c r="V304" s="78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6"/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811"/>
      <c r="P305" s="787" t="s">
        <v>71</v>
      </c>
      <c r="Q305" s="788"/>
      <c r="R305" s="788"/>
      <c r="S305" s="788"/>
      <c r="T305" s="788"/>
      <c r="U305" s="788"/>
      <c r="V305" s="78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5" t="s">
        <v>520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72"/>
      <c r="AB306" s="772"/>
      <c r="AC306" s="772"/>
    </row>
    <row r="307" spans="1:68" ht="14.25" hidden="1" customHeight="1" x14ac:dyDescent="0.25">
      <c r="A307" s="800" t="s">
        <v>73</v>
      </c>
      <c r="B307" s="786"/>
      <c r="C307" s="786"/>
      <c r="D307" s="786"/>
      <c r="E307" s="786"/>
      <c r="F307" s="786"/>
      <c r="G307" s="786"/>
      <c r="H307" s="786"/>
      <c r="I307" s="786"/>
      <c r="J307" s="786"/>
      <c r="K307" s="786"/>
      <c r="L307" s="786"/>
      <c r="M307" s="786"/>
      <c r="N307" s="786"/>
      <c r="O307" s="786"/>
      <c r="P307" s="786"/>
      <c r="Q307" s="786"/>
      <c r="R307" s="786"/>
      <c r="S307" s="786"/>
      <c r="T307" s="786"/>
      <c r="U307" s="786"/>
      <c r="V307" s="786"/>
      <c r="W307" s="786"/>
      <c r="X307" s="786"/>
      <c r="Y307" s="786"/>
      <c r="Z307" s="786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0"/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811"/>
      <c r="P314" s="787" t="s">
        <v>71</v>
      </c>
      <c r="Q314" s="788"/>
      <c r="R314" s="788"/>
      <c r="S314" s="788"/>
      <c r="T314" s="788"/>
      <c r="U314" s="788"/>
      <c r="V314" s="78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6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811"/>
      <c r="P315" s="787" t="s">
        <v>71</v>
      </c>
      <c r="Q315" s="788"/>
      <c r="R315" s="788"/>
      <c r="S315" s="788"/>
      <c r="T315" s="788"/>
      <c r="U315" s="788"/>
      <c r="V315" s="78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5" t="s">
        <v>536</v>
      </c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786"/>
      <c r="R316" s="786"/>
      <c r="S316" s="786"/>
      <c r="T316" s="786"/>
      <c r="U316" s="786"/>
      <c r="V316" s="786"/>
      <c r="W316" s="786"/>
      <c r="X316" s="786"/>
      <c r="Y316" s="786"/>
      <c r="Z316" s="786"/>
      <c r="AA316" s="772"/>
      <c r="AB316" s="772"/>
      <c r="AC316" s="772"/>
    </row>
    <row r="317" spans="1:68" ht="14.25" hidden="1" customHeight="1" x14ac:dyDescent="0.25">
      <c r="A317" s="800" t="s">
        <v>124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0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811"/>
      <c r="P319" s="787" t="s">
        <v>71</v>
      </c>
      <c r="Q319" s="788"/>
      <c r="R319" s="788"/>
      <c r="S319" s="788"/>
      <c r="T319" s="788"/>
      <c r="U319" s="788"/>
      <c r="V319" s="78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811"/>
      <c r="P320" s="787" t="s">
        <v>71</v>
      </c>
      <c r="Q320" s="788"/>
      <c r="R320" s="788"/>
      <c r="S320" s="788"/>
      <c r="T320" s="788"/>
      <c r="U320" s="788"/>
      <c r="V320" s="78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800" t="s">
        <v>64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0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11"/>
      <c r="P323" s="787" t="s">
        <v>71</v>
      </c>
      <c r="Q323" s="788"/>
      <c r="R323" s="788"/>
      <c r="S323" s="788"/>
      <c r="T323" s="788"/>
      <c r="U323" s="788"/>
      <c r="V323" s="78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811"/>
      <c r="P324" s="787" t="s">
        <v>71</v>
      </c>
      <c r="Q324" s="788"/>
      <c r="R324" s="788"/>
      <c r="S324" s="788"/>
      <c r="T324" s="788"/>
      <c r="U324" s="788"/>
      <c r="V324" s="78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800" t="s">
        <v>73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0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11"/>
      <c r="P327" s="787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6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811"/>
      <c r="P328" s="787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5" t="s">
        <v>546</v>
      </c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6"/>
      <c r="P329" s="786"/>
      <c r="Q329" s="786"/>
      <c r="R329" s="786"/>
      <c r="S329" s="786"/>
      <c r="T329" s="786"/>
      <c r="U329" s="786"/>
      <c r="V329" s="786"/>
      <c r="W329" s="786"/>
      <c r="X329" s="786"/>
      <c r="Y329" s="786"/>
      <c r="Z329" s="786"/>
      <c r="AA329" s="772"/>
      <c r="AB329" s="772"/>
      <c r="AC329" s="772"/>
    </row>
    <row r="330" spans="1:68" ht="14.25" hidden="1" customHeight="1" x14ac:dyDescent="0.25">
      <c r="A330" s="800" t="s">
        <v>124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0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11"/>
      <c r="P332" s="787" t="s">
        <v>71</v>
      </c>
      <c r="Q332" s="788"/>
      <c r="R332" s="788"/>
      <c r="S332" s="788"/>
      <c r="T332" s="788"/>
      <c r="U332" s="788"/>
      <c r="V332" s="78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811"/>
      <c r="P333" s="787" t="s">
        <v>71</v>
      </c>
      <c r="Q333" s="788"/>
      <c r="R333" s="788"/>
      <c r="S333" s="788"/>
      <c r="T333" s="788"/>
      <c r="U333" s="788"/>
      <c r="V333" s="78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800" t="s">
        <v>64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0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0"/>
      <c r="B336" s="786"/>
      <c r="C336" s="786"/>
      <c r="D336" s="786"/>
      <c r="E336" s="786"/>
      <c r="F336" s="786"/>
      <c r="G336" s="786"/>
      <c r="H336" s="786"/>
      <c r="I336" s="786"/>
      <c r="J336" s="786"/>
      <c r="K336" s="786"/>
      <c r="L336" s="786"/>
      <c r="M336" s="786"/>
      <c r="N336" s="786"/>
      <c r="O336" s="811"/>
      <c r="P336" s="787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6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11"/>
      <c r="P337" s="787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800" t="s">
        <v>73</v>
      </c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6"/>
      <c r="P338" s="786"/>
      <c r="Q338" s="786"/>
      <c r="R338" s="786"/>
      <c r="S338" s="786"/>
      <c r="T338" s="786"/>
      <c r="U338" s="786"/>
      <c r="V338" s="786"/>
      <c r="W338" s="786"/>
      <c r="X338" s="786"/>
      <c r="Y338" s="786"/>
      <c r="Z338" s="786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0"/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811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6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11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5" t="s">
        <v>559</v>
      </c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6"/>
      <c r="P343" s="786"/>
      <c r="Q343" s="786"/>
      <c r="R343" s="786"/>
      <c r="S343" s="786"/>
      <c r="T343" s="786"/>
      <c r="U343" s="786"/>
      <c r="V343" s="786"/>
      <c r="W343" s="786"/>
      <c r="X343" s="786"/>
      <c r="Y343" s="786"/>
      <c r="Z343" s="786"/>
      <c r="AA343" s="772"/>
      <c r="AB343" s="772"/>
      <c r="AC343" s="772"/>
    </row>
    <row r="344" spans="1:68" ht="14.25" hidden="1" customHeight="1" x14ac:dyDescent="0.25">
      <c r="A344" s="800" t="s">
        <v>124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0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11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11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800" t="s">
        <v>64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0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11"/>
      <c r="P351" s="787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11"/>
      <c r="P352" s="787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800" t="s">
        <v>73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0"/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811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6"/>
      <c r="B356" s="786"/>
      <c r="C356" s="786"/>
      <c r="D356" s="786"/>
      <c r="E356" s="786"/>
      <c r="F356" s="786"/>
      <c r="G356" s="786"/>
      <c r="H356" s="786"/>
      <c r="I356" s="786"/>
      <c r="J356" s="786"/>
      <c r="K356" s="786"/>
      <c r="L356" s="786"/>
      <c r="M356" s="786"/>
      <c r="N356" s="786"/>
      <c r="O356" s="811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5" t="s">
        <v>570</v>
      </c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6"/>
      <c r="P357" s="786"/>
      <c r="Q357" s="786"/>
      <c r="R357" s="786"/>
      <c r="S357" s="786"/>
      <c r="T357" s="786"/>
      <c r="U357" s="786"/>
      <c r="V357" s="786"/>
      <c r="W357" s="786"/>
      <c r="X357" s="786"/>
      <c r="Y357" s="786"/>
      <c r="Z357" s="786"/>
      <c r="AA357" s="772"/>
      <c r="AB357" s="772"/>
      <c r="AC357" s="772"/>
    </row>
    <row r="358" spans="1:68" ht="14.25" hidden="1" customHeight="1" x14ac:dyDescent="0.25">
      <c r="A358" s="800" t="s">
        <v>124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770"/>
      <c r="AB358" s="770"/>
      <c r="AC358" s="770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120</v>
      </c>
      <c r="Y361" s="778">
        <f t="shared" si="72"/>
        <v>129.60000000000002</v>
      </c>
      <c r="Z361" s="36">
        <f>IFERROR(IF(Y361=0,"",ROUNDUP(Y361/H361,0)*0.02175),"")</f>
        <v>0.26100000000000001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125.33333333333331</v>
      </c>
      <c r="BN361" s="64">
        <f t="shared" si="74"/>
        <v>135.36000000000001</v>
      </c>
      <c r="BO361" s="64">
        <f t="shared" si="75"/>
        <v>0.1984126984126984</v>
      </c>
      <c r="BP361" s="64">
        <f t="shared" si="76"/>
        <v>0.2142857142857143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7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0"/>
      <c r="B368" s="786"/>
      <c r="C368" s="786"/>
      <c r="D368" s="786"/>
      <c r="E368" s="786"/>
      <c r="F368" s="786"/>
      <c r="G368" s="786"/>
      <c r="H368" s="786"/>
      <c r="I368" s="786"/>
      <c r="J368" s="786"/>
      <c r="K368" s="786"/>
      <c r="L368" s="786"/>
      <c r="M368" s="786"/>
      <c r="N368" s="786"/>
      <c r="O368" s="811"/>
      <c r="P368" s="787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11.111111111111111</v>
      </c>
      <c r="Y368" s="779">
        <f>IFERROR(Y359/H359,"0")+IFERROR(Y360/H360,"0")+IFERROR(Y361/H361,"0")+IFERROR(Y362/H362,"0")+IFERROR(Y363/H363,"0")+IFERROR(Y364/H364,"0")+IFERROR(Y365/H365,"0")+IFERROR(Y366/H366,"0")+IFERROR(Y367/H367,"0")</f>
        <v>12.000000000000002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0.26100000000000001</v>
      </c>
      <c r="AA368" s="780"/>
      <c r="AB368" s="780"/>
      <c r="AC368" s="780"/>
    </row>
    <row r="369" spans="1:68" x14ac:dyDescent="0.2">
      <c r="A369" s="786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811"/>
      <c r="P369" s="787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79">
        <f>IFERROR(SUM(X359:X367),"0")</f>
        <v>120</v>
      </c>
      <c r="Y369" s="779">
        <f>IFERROR(SUM(Y359:Y367),"0")</f>
        <v>129.60000000000002</v>
      </c>
      <c r="Z369" s="37"/>
      <c r="AA369" s="780"/>
      <c r="AB369" s="780"/>
      <c r="AC369" s="780"/>
    </row>
    <row r="370" spans="1:68" ht="14.25" hidden="1" customHeight="1" x14ac:dyDescent="0.25">
      <c r="A370" s="800" t="s">
        <v>64</v>
      </c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6"/>
      <c r="P370" s="786"/>
      <c r="Q370" s="786"/>
      <c r="R370" s="786"/>
      <c r="S370" s="786"/>
      <c r="T370" s="786"/>
      <c r="U370" s="786"/>
      <c r="V370" s="786"/>
      <c r="W370" s="786"/>
      <c r="X370" s="786"/>
      <c r="Y370" s="786"/>
      <c r="Z370" s="786"/>
      <c r="AA370" s="770"/>
      <c r="AB370" s="770"/>
      <c r="AC370" s="770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150</v>
      </c>
      <c r="Y372" s="778">
        <f>IFERROR(IF(X372="",0,CEILING((X372/$H372),1)*$H372),"")</f>
        <v>151.20000000000002</v>
      </c>
      <c r="Z372" s="36">
        <f>IFERROR(IF(Y372=0,"",ROUNDUP(Y372/H372,0)*0.00753),"")</f>
        <v>0.27107999999999999</v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159.28571428571428</v>
      </c>
      <c r="BN372" s="64">
        <f>IFERROR(Y372*I372/H372,"0")</f>
        <v>160.56</v>
      </c>
      <c r="BO372" s="64">
        <f>IFERROR(1/J372*(X372/H372),"0")</f>
        <v>0.22893772893772893</v>
      </c>
      <c r="BP372" s="64">
        <f>IFERROR(1/J372*(Y372/H372),"0")</f>
        <v>0.23076923076923075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10"/>
      <c r="B375" s="786"/>
      <c r="C375" s="786"/>
      <c r="D375" s="786"/>
      <c r="E375" s="786"/>
      <c r="F375" s="786"/>
      <c r="G375" s="786"/>
      <c r="H375" s="786"/>
      <c r="I375" s="786"/>
      <c r="J375" s="786"/>
      <c r="K375" s="786"/>
      <c r="L375" s="786"/>
      <c r="M375" s="786"/>
      <c r="N375" s="786"/>
      <c r="O375" s="811"/>
      <c r="P375" s="787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79">
        <f>IFERROR(X371/H371,"0")+IFERROR(X372/H372,"0")+IFERROR(X373/H373,"0")+IFERROR(X374/H374,"0")</f>
        <v>35.714285714285715</v>
      </c>
      <c r="Y375" s="779">
        <f>IFERROR(Y371/H371,"0")+IFERROR(Y372/H372,"0")+IFERROR(Y373/H373,"0")+IFERROR(Y374/H374,"0")</f>
        <v>36</v>
      </c>
      <c r="Z375" s="779">
        <f>IFERROR(IF(Z371="",0,Z371),"0")+IFERROR(IF(Z372="",0,Z372),"0")+IFERROR(IF(Z373="",0,Z373),"0")+IFERROR(IF(Z374="",0,Z374),"0")</f>
        <v>0.27107999999999999</v>
      </c>
      <c r="AA375" s="780"/>
      <c r="AB375" s="780"/>
      <c r="AC375" s="780"/>
    </row>
    <row r="376" spans="1:68" x14ac:dyDescent="0.2">
      <c r="A376" s="786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811"/>
      <c r="P376" s="787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79">
        <f>IFERROR(SUM(X371:X374),"0")</f>
        <v>150</v>
      </c>
      <c r="Y376" s="779">
        <f>IFERROR(SUM(Y371:Y374),"0")</f>
        <v>151.20000000000002</v>
      </c>
      <c r="Z376" s="37"/>
      <c r="AA376" s="780"/>
      <c r="AB376" s="780"/>
      <c r="AC376" s="780"/>
    </row>
    <row r="377" spans="1:68" ht="14.25" hidden="1" customHeight="1" x14ac:dyDescent="0.25">
      <c r="A377" s="800" t="s">
        <v>73</v>
      </c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6"/>
      <c r="P377" s="786"/>
      <c r="Q377" s="786"/>
      <c r="R377" s="786"/>
      <c r="S377" s="786"/>
      <c r="T377" s="786"/>
      <c r="U377" s="786"/>
      <c r="V377" s="786"/>
      <c r="W377" s="786"/>
      <c r="X377" s="786"/>
      <c r="Y377" s="786"/>
      <c r="Z377" s="786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900</v>
      </c>
      <c r="Y378" s="778">
        <f t="shared" ref="Y378:Y383" si="77">IFERROR(IF(X378="",0,CEILING((X378/$H378),1)*$H378),"")</f>
        <v>904.8</v>
      </c>
      <c r="Z378" s="36">
        <f>IFERROR(IF(Y378=0,"",ROUNDUP(Y378/H378,0)*0.02175),"")</f>
        <v>2.5229999999999997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964.38461538461547</v>
      </c>
      <c r="BN378" s="64">
        <f t="shared" ref="BN378:BN383" si="79">IFERROR(Y378*I378/H378,"0")</f>
        <v>969.52800000000002</v>
      </c>
      <c r="BO378" s="64">
        <f t="shared" ref="BO378:BO383" si="80">IFERROR(1/J378*(X378/H378),"0")</f>
        <v>2.0604395604395602</v>
      </c>
      <c r="BP378" s="64">
        <f t="shared" ref="BP378:BP383" si="81">IFERROR(1/J378*(Y378/H378),"0")</f>
        <v>2.0714285714285712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10"/>
      <c r="B384" s="786"/>
      <c r="C384" s="786"/>
      <c r="D384" s="786"/>
      <c r="E384" s="786"/>
      <c r="F384" s="786"/>
      <c r="G384" s="786"/>
      <c r="H384" s="786"/>
      <c r="I384" s="786"/>
      <c r="J384" s="786"/>
      <c r="K384" s="786"/>
      <c r="L384" s="786"/>
      <c r="M384" s="786"/>
      <c r="N384" s="786"/>
      <c r="O384" s="811"/>
      <c r="P384" s="787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79">
        <f>IFERROR(X378/H378,"0")+IFERROR(X379/H379,"0")+IFERROR(X380/H380,"0")+IFERROR(X381/H381,"0")+IFERROR(X382/H382,"0")+IFERROR(X383/H383,"0")</f>
        <v>115.38461538461539</v>
      </c>
      <c r="Y384" s="779">
        <f>IFERROR(Y378/H378,"0")+IFERROR(Y379/H379,"0")+IFERROR(Y380/H380,"0")+IFERROR(Y381/H381,"0")+IFERROR(Y382/H382,"0")+IFERROR(Y383/H383,"0")</f>
        <v>116</v>
      </c>
      <c r="Z384" s="779">
        <f>IFERROR(IF(Z378="",0,Z378),"0")+IFERROR(IF(Z379="",0,Z379),"0")+IFERROR(IF(Z380="",0,Z380),"0")+IFERROR(IF(Z381="",0,Z381),"0")+IFERROR(IF(Z382="",0,Z382),"0")+IFERROR(IF(Z383="",0,Z383),"0")</f>
        <v>2.5229999999999997</v>
      </c>
      <c r="AA384" s="780"/>
      <c r="AB384" s="780"/>
      <c r="AC384" s="780"/>
    </row>
    <row r="385" spans="1:68" x14ac:dyDescent="0.2">
      <c r="A385" s="786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811"/>
      <c r="P385" s="787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79">
        <f>IFERROR(SUM(X378:X383),"0")</f>
        <v>900</v>
      </c>
      <c r="Y385" s="779">
        <f>IFERROR(SUM(Y378:Y383),"0")</f>
        <v>904.8</v>
      </c>
      <c r="Z385" s="37"/>
      <c r="AA385" s="780"/>
      <c r="AB385" s="780"/>
      <c r="AC385" s="780"/>
    </row>
    <row r="386" spans="1:68" ht="14.25" hidden="1" customHeight="1" x14ac:dyDescent="0.25">
      <c r="A386" s="800" t="s">
        <v>222</v>
      </c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6"/>
      <c r="P386" s="786"/>
      <c r="Q386" s="786"/>
      <c r="R386" s="786"/>
      <c r="S386" s="786"/>
      <c r="T386" s="786"/>
      <c r="U386" s="786"/>
      <c r="V386" s="786"/>
      <c r="W386" s="786"/>
      <c r="X386" s="786"/>
      <c r="Y386" s="786"/>
      <c r="Z386" s="786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9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0"/>
      <c r="B390" s="786"/>
      <c r="C390" s="786"/>
      <c r="D390" s="786"/>
      <c r="E390" s="786"/>
      <c r="F390" s="786"/>
      <c r="G390" s="786"/>
      <c r="H390" s="786"/>
      <c r="I390" s="786"/>
      <c r="J390" s="786"/>
      <c r="K390" s="786"/>
      <c r="L390" s="786"/>
      <c r="M390" s="786"/>
      <c r="N390" s="786"/>
      <c r="O390" s="811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86"/>
      <c r="B391" s="786"/>
      <c r="C391" s="786"/>
      <c r="D391" s="786"/>
      <c r="E391" s="786"/>
      <c r="F391" s="786"/>
      <c r="G391" s="786"/>
      <c r="H391" s="786"/>
      <c r="I391" s="786"/>
      <c r="J391" s="786"/>
      <c r="K391" s="786"/>
      <c r="L391" s="786"/>
      <c r="M391" s="786"/>
      <c r="N391" s="786"/>
      <c r="O391" s="811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800" t="s">
        <v>113</v>
      </c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6"/>
      <c r="P392" s="786"/>
      <c r="Q392" s="786"/>
      <c r="R392" s="786"/>
      <c r="S392" s="786"/>
      <c r="T392" s="786"/>
      <c r="U392" s="786"/>
      <c r="V392" s="786"/>
      <c r="W392" s="786"/>
      <c r="X392" s="786"/>
      <c r="Y392" s="786"/>
      <c r="Z392" s="786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61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38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0"/>
      <c r="B397" s="786"/>
      <c r="C397" s="786"/>
      <c r="D397" s="786"/>
      <c r="E397" s="786"/>
      <c r="F397" s="786"/>
      <c r="G397" s="786"/>
      <c r="H397" s="786"/>
      <c r="I397" s="786"/>
      <c r="J397" s="786"/>
      <c r="K397" s="786"/>
      <c r="L397" s="786"/>
      <c r="M397" s="786"/>
      <c r="N397" s="786"/>
      <c r="O397" s="811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86"/>
      <c r="B398" s="786"/>
      <c r="C398" s="786"/>
      <c r="D398" s="786"/>
      <c r="E398" s="786"/>
      <c r="F398" s="786"/>
      <c r="G398" s="786"/>
      <c r="H398" s="786"/>
      <c r="I398" s="786"/>
      <c r="J398" s="786"/>
      <c r="K398" s="786"/>
      <c r="L398" s="786"/>
      <c r="M398" s="786"/>
      <c r="N398" s="786"/>
      <c r="O398" s="811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800" t="s">
        <v>645</v>
      </c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6"/>
      <c r="P399" s="786"/>
      <c r="Q399" s="786"/>
      <c r="R399" s="786"/>
      <c r="S399" s="786"/>
      <c r="T399" s="786"/>
      <c r="U399" s="786"/>
      <c r="V399" s="786"/>
      <c r="W399" s="786"/>
      <c r="X399" s="786"/>
      <c r="Y399" s="786"/>
      <c r="Z399" s="786"/>
      <c r="AA399" s="770"/>
      <c r="AB399" s="770"/>
      <c r="AC399" s="770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811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86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11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85" t="s">
        <v>654</v>
      </c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6"/>
      <c r="P405" s="786"/>
      <c r="Q405" s="786"/>
      <c r="R405" s="786"/>
      <c r="S405" s="786"/>
      <c r="T405" s="786"/>
      <c r="U405" s="786"/>
      <c r="V405" s="786"/>
      <c r="W405" s="786"/>
      <c r="X405" s="786"/>
      <c r="Y405" s="786"/>
      <c r="Z405" s="786"/>
      <c r="AA405" s="772"/>
      <c r="AB405" s="772"/>
      <c r="AC405" s="772"/>
    </row>
    <row r="406" spans="1:68" ht="14.25" hidden="1" customHeight="1" x14ac:dyDescent="0.25">
      <c r="A406" s="800" t="s">
        <v>64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811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6"/>
      <c r="B409" s="786"/>
      <c r="C409" s="786"/>
      <c r="D409" s="786"/>
      <c r="E409" s="786"/>
      <c r="F409" s="786"/>
      <c r="G409" s="786"/>
      <c r="H409" s="786"/>
      <c r="I409" s="786"/>
      <c r="J409" s="786"/>
      <c r="K409" s="786"/>
      <c r="L409" s="786"/>
      <c r="M409" s="786"/>
      <c r="N409" s="786"/>
      <c r="O409" s="811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800" t="s">
        <v>73</v>
      </c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6"/>
      <c r="P410" s="786"/>
      <c r="Q410" s="786"/>
      <c r="R410" s="786"/>
      <c r="S410" s="786"/>
      <c r="T410" s="786"/>
      <c r="U410" s="786"/>
      <c r="V410" s="786"/>
      <c r="W410" s="786"/>
      <c r="X410" s="786"/>
      <c r="Y410" s="786"/>
      <c r="Z410" s="786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140</v>
      </c>
      <c r="Y411" s="778">
        <f>IFERROR(IF(X411="",0,CEILING((X411/$H411),1)*$H411),"")</f>
        <v>145.79999999999998</v>
      </c>
      <c r="Z411" s="36">
        <f>IFERROR(IF(Y411=0,"",ROUNDUP(Y411/H411,0)*0.02175),"")</f>
        <v>0.39149999999999996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149.74814814814815</v>
      </c>
      <c r="BN411" s="64">
        <f>IFERROR(Y411*I411/H411,"0")</f>
        <v>155.95199999999997</v>
      </c>
      <c r="BO411" s="64">
        <f>IFERROR(1/J411*(X411/H411),"0")</f>
        <v>0.30864197530864201</v>
      </c>
      <c r="BP411" s="64">
        <f>IFERROR(1/J411*(Y411/H411),"0")</f>
        <v>0.3214285714285714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0"/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811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79">
        <f>IFERROR(X411/H411,"0")+IFERROR(X412/H412,"0")+IFERROR(X413/H413,"0")</f>
        <v>17.283950617283953</v>
      </c>
      <c r="Y414" s="779">
        <f>IFERROR(Y411/H411,"0")+IFERROR(Y412/H412,"0")+IFERROR(Y413/H413,"0")</f>
        <v>18</v>
      </c>
      <c r="Z414" s="779">
        <f>IFERROR(IF(Z411="",0,Z411),"0")+IFERROR(IF(Z412="",0,Z412),"0")+IFERROR(IF(Z413="",0,Z413),"0")</f>
        <v>0.39149999999999996</v>
      </c>
      <c r="AA414" s="780"/>
      <c r="AB414" s="780"/>
      <c r="AC414" s="780"/>
    </row>
    <row r="415" spans="1:68" x14ac:dyDescent="0.2">
      <c r="A415" s="786"/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811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79">
        <f>IFERROR(SUM(X411:X413),"0")</f>
        <v>140</v>
      </c>
      <c r="Y415" s="779">
        <f>IFERROR(SUM(Y411:Y413),"0")</f>
        <v>145.79999999999998</v>
      </c>
      <c r="Z415" s="37"/>
      <c r="AA415" s="780"/>
      <c r="AB415" s="780"/>
      <c r="AC415" s="780"/>
    </row>
    <row r="416" spans="1:68" ht="27.75" hidden="1" customHeight="1" x14ac:dyDescent="0.2">
      <c r="A416" s="978" t="s">
        <v>667</v>
      </c>
      <c r="B416" s="979"/>
      <c r="C416" s="979"/>
      <c r="D416" s="979"/>
      <c r="E416" s="979"/>
      <c r="F416" s="979"/>
      <c r="G416" s="979"/>
      <c r="H416" s="979"/>
      <c r="I416" s="979"/>
      <c r="J416" s="979"/>
      <c r="K416" s="979"/>
      <c r="L416" s="979"/>
      <c r="M416" s="979"/>
      <c r="N416" s="979"/>
      <c r="O416" s="979"/>
      <c r="P416" s="979"/>
      <c r="Q416" s="979"/>
      <c r="R416" s="979"/>
      <c r="S416" s="979"/>
      <c r="T416" s="979"/>
      <c r="U416" s="979"/>
      <c r="V416" s="979"/>
      <c r="W416" s="979"/>
      <c r="X416" s="979"/>
      <c r="Y416" s="979"/>
      <c r="Z416" s="979"/>
      <c r="AA416" s="48"/>
      <c r="AB416" s="48"/>
      <c r="AC416" s="48"/>
    </row>
    <row r="417" spans="1:68" ht="16.5" hidden="1" customHeight="1" x14ac:dyDescent="0.25">
      <c r="A417" s="785" t="s">
        <v>668</v>
      </c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6"/>
      <c r="P417" s="786"/>
      <c r="Q417" s="786"/>
      <c r="R417" s="786"/>
      <c r="S417" s="786"/>
      <c r="T417" s="786"/>
      <c r="U417" s="786"/>
      <c r="V417" s="786"/>
      <c r="W417" s="786"/>
      <c r="X417" s="786"/>
      <c r="Y417" s="786"/>
      <c r="Z417" s="786"/>
      <c r="AA417" s="772"/>
      <c r="AB417" s="772"/>
      <c r="AC417" s="772"/>
    </row>
    <row r="418" spans="1:68" ht="14.25" hidden="1" customHeight="1" x14ac:dyDescent="0.25">
      <c r="A418" s="800" t="s">
        <v>124</v>
      </c>
      <c r="B418" s="786"/>
      <c r="C418" s="786"/>
      <c r="D418" s="786"/>
      <c r="E418" s="786"/>
      <c r="F418" s="786"/>
      <c r="G418" s="786"/>
      <c r="H418" s="786"/>
      <c r="I418" s="786"/>
      <c r="J418" s="786"/>
      <c r="K418" s="786"/>
      <c r="L418" s="786"/>
      <c r="M418" s="786"/>
      <c r="N418" s="786"/>
      <c r="O418" s="786"/>
      <c r="P418" s="786"/>
      <c r="Q418" s="786"/>
      <c r="R418" s="786"/>
      <c r="S418" s="786"/>
      <c r="T418" s="786"/>
      <c r="U418" s="786"/>
      <c r="V418" s="786"/>
      <c r="W418" s="786"/>
      <c r="X418" s="786"/>
      <c r="Y418" s="786"/>
      <c r="Z418" s="786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120</v>
      </c>
      <c r="Y420" s="778">
        <f t="shared" si="82"/>
        <v>120</v>
      </c>
      <c r="Z420" s="36">
        <f>IFERROR(IF(Y420=0,"",ROUNDUP(Y420/H420,0)*0.02175),"")</f>
        <v>0.17399999999999999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123.84</v>
      </c>
      <c r="BN420" s="64">
        <f t="shared" si="84"/>
        <v>123.84</v>
      </c>
      <c r="BO420" s="64">
        <f t="shared" si="85"/>
        <v>0.16666666666666666</v>
      </c>
      <c r="BP420" s="64">
        <f t="shared" si="86"/>
        <v>0.16666666666666666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30</v>
      </c>
      <c r="Y422" s="778">
        <f t="shared" si="82"/>
        <v>30</v>
      </c>
      <c r="Z422" s="36">
        <f>IFERROR(IF(Y422=0,"",ROUNDUP(Y422/H422,0)*0.02175),"")</f>
        <v>4.3499999999999997E-2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30.96</v>
      </c>
      <c r="BN422" s="64">
        <f t="shared" si="84"/>
        <v>30.96</v>
      </c>
      <c r="BO422" s="64">
        <f t="shared" si="85"/>
        <v>4.1666666666666664E-2</v>
      </c>
      <c r="BP422" s="64">
        <f t="shared" si="86"/>
        <v>4.1666666666666664E-2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200</v>
      </c>
      <c r="Y425" s="778">
        <f t="shared" si="82"/>
        <v>210</v>
      </c>
      <c r="Z425" s="36">
        <f>IFERROR(IF(Y425=0,"",ROUNDUP(Y425/H425,0)*0.02175),"")</f>
        <v>0.30449999999999999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206.4</v>
      </c>
      <c r="BN425" s="64">
        <f t="shared" si="84"/>
        <v>216.72</v>
      </c>
      <c r="BO425" s="64">
        <f t="shared" si="85"/>
        <v>0.27777777777777779</v>
      </c>
      <c r="BP425" s="64">
        <f t="shared" si="86"/>
        <v>0.29166666666666663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0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11"/>
      <c r="P430" s="787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23.333333333333336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0.52200000000000002</v>
      </c>
      <c r="AA430" s="780"/>
      <c r="AB430" s="780"/>
      <c r="AC430" s="780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11"/>
      <c r="P431" s="787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79">
        <f>IFERROR(SUM(X419:X429),"0")</f>
        <v>350</v>
      </c>
      <c r="Y431" s="779">
        <f>IFERROR(SUM(Y419:Y429),"0")</f>
        <v>360</v>
      </c>
      <c r="Z431" s="37"/>
      <c r="AA431" s="780"/>
      <c r="AB431" s="780"/>
      <c r="AC431" s="780"/>
    </row>
    <row r="432" spans="1:68" ht="14.25" hidden="1" customHeight="1" x14ac:dyDescent="0.25">
      <c r="A432" s="800" t="s">
        <v>180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1000</v>
      </c>
      <c r="Y433" s="778">
        <f>IFERROR(IF(X433="",0,CEILING((X433/$H433),1)*$H433),"")</f>
        <v>1005</v>
      </c>
      <c r="Z433" s="36">
        <f>IFERROR(IF(Y433=0,"",ROUNDUP(Y433/H433,0)*0.02175),"")</f>
        <v>1.4572499999999999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1032</v>
      </c>
      <c r="BN433" s="64">
        <f>IFERROR(Y433*I433/H433,"0")</f>
        <v>1037.1600000000001</v>
      </c>
      <c r="BO433" s="64">
        <f>IFERROR(1/J433*(X433/H433),"0")</f>
        <v>1.3888888888888888</v>
      </c>
      <c r="BP433" s="64">
        <f>IFERROR(1/J433*(Y433/H433),"0")</f>
        <v>1.3958333333333333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11"/>
      <c r="P435" s="787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79">
        <f>IFERROR(X433/H433,"0")+IFERROR(X434/H434,"0")</f>
        <v>66.666666666666671</v>
      </c>
      <c r="Y435" s="779">
        <f>IFERROR(Y433/H433,"0")+IFERROR(Y434/H434,"0")</f>
        <v>67</v>
      </c>
      <c r="Z435" s="779">
        <f>IFERROR(IF(Z433="",0,Z433),"0")+IFERROR(IF(Z434="",0,Z434),"0")</f>
        <v>1.4572499999999999</v>
      </c>
      <c r="AA435" s="780"/>
      <c r="AB435" s="780"/>
      <c r="AC435" s="780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11"/>
      <c r="P436" s="787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79">
        <f>IFERROR(SUM(X433:X434),"0")</f>
        <v>1000</v>
      </c>
      <c r="Y436" s="779">
        <f>IFERROR(SUM(Y433:Y434),"0")</f>
        <v>1005</v>
      </c>
      <c r="Z436" s="37"/>
      <c r="AA436" s="780"/>
      <c r="AB436" s="780"/>
      <c r="AC436" s="780"/>
    </row>
    <row r="437" spans="1:68" ht="14.25" hidden="1" customHeight="1" x14ac:dyDescent="0.25">
      <c r="A437" s="800" t="s">
        <v>73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66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1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0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811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86"/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811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800" t="s">
        <v>222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7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0"/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811"/>
      <c r="P448" s="787" t="s">
        <v>71</v>
      </c>
      <c r="Q448" s="788"/>
      <c r="R448" s="788"/>
      <c r="S448" s="788"/>
      <c r="T448" s="788"/>
      <c r="U448" s="788"/>
      <c r="V448" s="78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86"/>
      <c r="B449" s="786"/>
      <c r="C449" s="786"/>
      <c r="D449" s="786"/>
      <c r="E449" s="786"/>
      <c r="F449" s="786"/>
      <c r="G449" s="786"/>
      <c r="H449" s="786"/>
      <c r="I449" s="786"/>
      <c r="J449" s="786"/>
      <c r="K449" s="786"/>
      <c r="L449" s="786"/>
      <c r="M449" s="786"/>
      <c r="N449" s="786"/>
      <c r="O449" s="811"/>
      <c r="P449" s="787" t="s">
        <v>71</v>
      </c>
      <c r="Q449" s="788"/>
      <c r="R449" s="788"/>
      <c r="S449" s="788"/>
      <c r="T449" s="788"/>
      <c r="U449" s="788"/>
      <c r="V449" s="78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85" t="s">
        <v>720</v>
      </c>
      <c r="B450" s="786"/>
      <c r="C450" s="786"/>
      <c r="D450" s="786"/>
      <c r="E450" s="786"/>
      <c r="F450" s="786"/>
      <c r="G450" s="786"/>
      <c r="H450" s="786"/>
      <c r="I450" s="786"/>
      <c r="J450" s="786"/>
      <c r="K450" s="786"/>
      <c r="L450" s="786"/>
      <c r="M450" s="786"/>
      <c r="N450" s="786"/>
      <c r="O450" s="786"/>
      <c r="P450" s="786"/>
      <c r="Q450" s="786"/>
      <c r="R450" s="786"/>
      <c r="S450" s="786"/>
      <c r="T450" s="786"/>
      <c r="U450" s="786"/>
      <c r="V450" s="786"/>
      <c r="W450" s="786"/>
      <c r="X450" s="786"/>
      <c r="Y450" s="786"/>
      <c r="Z450" s="786"/>
      <c r="AA450" s="772"/>
      <c r="AB450" s="772"/>
      <c r="AC450" s="772"/>
    </row>
    <row r="451" spans="1:68" ht="14.25" hidden="1" customHeight="1" x14ac:dyDescent="0.25">
      <c r="A451" s="800" t="s">
        <v>124</v>
      </c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786"/>
      <c r="P451" s="786"/>
      <c r="Q451" s="786"/>
      <c r="R451" s="786"/>
      <c r="S451" s="786"/>
      <c r="T451" s="786"/>
      <c r="U451" s="786"/>
      <c r="V451" s="786"/>
      <c r="W451" s="786"/>
      <c r="X451" s="786"/>
      <c r="Y451" s="786"/>
      <c r="Z451" s="786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0"/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811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6"/>
      <c r="B461" s="786"/>
      <c r="C461" s="786"/>
      <c r="D461" s="786"/>
      <c r="E461" s="786"/>
      <c r="F461" s="786"/>
      <c r="G461" s="786"/>
      <c r="H461" s="786"/>
      <c r="I461" s="786"/>
      <c r="J461" s="786"/>
      <c r="K461" s="786"/>
      <c r="L461" s="786"/>
      <c r="M461" s="786"/>
      <c r="N461" s="786"/>
      <c r="O461" s="811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800" t="s">
        <v>64</v>
      </c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6"/>
      <c r="P462" s="786"/>
      <c r="Q462" s="786"/>
      <c r="R462" s="786"/>
      <c r="S462" s="786"/>
      <c r="T462" s="786"/>
      <c r="U462" s="786"/>
      <c r="V462" s="786"/>
      <c r="W462" s="786"/>
      <c r="X462" s="786"/>
      <c r="Y462" s="786"/>
      <c r="Z462" s="786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0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11"/>
      <c r="P465" s="787" t="s">
        <v>71</v>
      </c>
      <c r="Q465" s="788"/>
      <c r="R465" s="788"/>
      <c r="S465" s="788"/>
      <c r="T465" s="788"/>
      <c r="U465" s="788"/>
      <c r="V465" s="78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6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811"/>
      <c r="P466" s="787" t="s">
        <v>71</v>
      </c>
      <c r="Q466" s="788"/>
      <c r="R466" s="788"/>
      <c r="S466" s="788"/>
      <c r="T466" s="788"/>
      <c r="U466" s="788"/>
      <c r="V466" s="78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800" t="s">
        <v>73</v>
      </c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6"/>
      <c r="P467" s="786"/>
      <c r="Q467" s="786"/>
      <c r="R467" s="786"/>
      <c r="S467" s="786"/>
      <c r="T467" s="786"/>
      <c r="U467" s="786"/>
      <c r="V467" s="786"/>
      <c r="W467" s="786"/>
      <c r="X467" s="786"/>
      <c r="Y467" s="786"/>
      <c r="Z467" s="786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300</v>
      </c>
      <c r="Y468" s="778">
        <f t="shared" ref="Y468:Y474" si="93">IFERROR(IF(X468="",0,CEILING((X468/$H468),1)*$H468),"")</f>
        <v>304.2</v>
      </c>
      <c r="Z468" s="36">
        <f>IFERROR(IF(Y468=0,"",ROUNDUP(Y468/H468,0)*0.02175),"")</f>
        <v>0.84824999999999995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321.69230769230774</v>
      </c>
      <c r="BN468" s="64">
        <f t="shared" ref="BN468:BN474" si="95">IFERROR(Y468*I468/H468,"0")</f>
        <v>326.19600000000003</v>
      </c>
      <c r="BO468" s="64">
        <f t="shared" ref="BO468:BO474" si="96">IFERROR(1/J468*(X468/H468),"0")</f>
        <v>0.6868131868131867</v>
      </c>
      <c r="BP468" s="64">
        <f t="shared" ref="BP468:BP474" si="97">IFERROR(1/J468*(Y468/H468),"0")</f>
        <v>0.6964285714285714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1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99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0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11"/>
      <c r="P475" s="787" t="s">
        <v>71</v>
      </c>
      <c r="Q475" s="788"/>
      <c r="R475" s="788"/>
      <c r="S475" s="788"/>
      <c r="T475" s="788"/>
      <c r="U475" s="788"/>
      <c r="V475" s="78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38.46153846153846</v>
      </c>
      <c r="Y475" s="779">
        <f>IFERROR(Y468/H468,"0")+IFERROR(Y469/H469,"0")+IFERROR(Y470/H470,"0")+IFERROR(Y471/H471,"0")+IFERROR(Y472/H472,"0")+IFERROR(Y473/H473,"0")+IFERROR(Y474/H474,"0")</f>
        <v>39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0.84824999999999995</v>
      </c>
      <c r="AA475" s="780"/>
      <c r="AB475" s="780"/>
      <c r="AC475" s="780"/>
    </row>
    <row r="476" spans="1:68" x14ac:dyDescent="0.2">
      <c r="A476" s="786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811"/>
      <c r="P476" s="787" t="s">
        <v>71</v>
      </c>
      <c r="Q476" s="788"/>
      <c r="R476" s="788"/>
      <c r="S476" s="788"/>
      <c r="T476" s="788"/>
      <c r="U476" s="788"/>
      <c r="V476" s="789"/>
      <c r="W476" s="37" t="s">
        <v>69</v>
      </c>
      <c r="X476" s="779">
        <f>IFERROR(SUM(X468:X474),"0")</f>
        <v>300</v>
      </c>
      <c r="Y476" s="779">
        <f>IFERROR(SUM(Y468:Y474),"0")</f>
        <v>304.2</v>
      </c>
      <c r="Z476" s="37"/>
      <c r="AA476" s="780"/>
      <c r="AB476" s="780"/>
      <c r="AC476" s="780"/>
    </row>
    <row r="477" spans="1:68" ht="14.25" hidden="1" customHeight="1" x14ac:dyDescent="0.25">
      <c r="A477" s="800" t="s">
        <v>222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0"/>
      <c r="AB477" s="770"/>
      <c r="AC477" s="770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3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0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811"/>
      <c r="P480" s="787" t="s">
        <v>71</v>
      </c>
      <c r="Q480" s="788"/>
      <c r="R480" s="788"/>
      <c r="S480" s="788"/>
      <c r="T480" s="788"/>
      <c r="U480" s="788"/>
      <c r="V480" s="78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811"/>
      <c r="P481" s="787" t="s">
        <v>71</v>
      </c>
      <c r="Q481" s="788"/>
      <c r="R481" s="788"/>
      <c r="S481" s="788"/>
      <c r="T481" s="788"/>
      <c r="U481" s="788"/>
      <c r="V481" s="78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78" t="s">
        <v>768</v>
      </c>
      <c r="B482" s="979"/>
      <c r="C482" s="979"/>
      <c r="D482" s="979"/>
      <c r="E482" s="979"/>
      <c r="F482" s="979"/>
      <c r="G482" s="979"/>
      <c r="H482" s="979"/>
      <c r="I482" s="979"/>
      <c r="J482" s="979"/>
      <c r="K482" s="979"/>
      <c r="L482" s="979"/>
      <c r="M482" s="979"/>
      <c r="N482" s="979"/>
      <c r="O482" s="979"/>
      <c r="P482" s="979"/>
      <c r="Q482" s="979"/>
      <c r="R482" s="979"/>
      <c r="S482" s="979"/>
      <c r="T482" s="979"/>
      <c r="U482" s="979"/>
      <c r="V482" s="979"/>
      <c r="W482" s="979"/>
      <c r="X482" s="979"/>
      <c r="Y482" s="979"/>
      <c r="Z482" s="979"/>
      <c r="AA482" s="48"/>
      <c r="AB482" s="48"/>
      <c r="AC482" s="48"/>
    </row>
    <row r="483" spans="1:68" ht="16.5" hidden="1" customHeight="1" x14ac:dyDescent="0.25">
      <c r="A483" s="785" t="s">
        <v>769</v>
      </c>
      <c r="B483" s="786"/>
      <c r="C483" s="786"/>
      <c r="D483" s="786"/>
      <c r="E483" s="786"/>
      <c r="F483" s="786"/>
      <c r="G483" s="786"/>
      <c r="H483" s="786"/>
      <c r="I483" s="786"/>
      <c r="J483" s="786"/>
      <c r="K483" s="786"/>
      <c r="L483" s="786"/>
      <c r="M483" s="786"/>
      <c r="N483" s="786"/>
      <c r="O483" s="786"/>
      <c r="P483" s="786"/>
      <c r="Q483" s="786"/>
      <c r="R483" s="786"/>
      <c r="S483" s="786"/>
      <c r="T483" s="786"/>
      <c r="U483" s="786"/>
      <c r="V483" s="786"/>
      <c r="W483" s="786"/>
      <c r="X483" s="786"/>
      <c r="Y483" s="786"/>
      <c r="Z483" s="786"/>
      <c r="AA483" s="772"/>
      <c r="AB483" s="772"/>
      <c r="AC483" s="772"/>
    </row>
    <row r="484" spans="1:68" ht="14.25" hidden="1" customHeight="1" x14ac:dyDescent="0.25">
      <c r="A484" s="800" t="s">
        <v>124</v>
      </c>
      <c r="B484" s="786"/>
      <c r="C484" s="786"/>
      <c r="D484" s="786"/>
      <c r="E484" s="786"/>
      <c r="F484" s="786"/>
      <c r="G484" s="786"/>
      <c r="H484" s="786"/>
      <c r="I484" s="786"/>
      <c r="J484" s="786"/>
      <c r="K484" s="786"/>
      <c r="L484" s="786"/>
      <c r="M484" s="786"/>
      <c r="N484" s="786"/>
      <c r="O484" s="786"/>
      <c r="P484" s="786"/>
      <c r="Q484" s="786"/>
      <c r="R484" s="786"/>
      <c r="S484" s="786"/>
      <c r="T484" s="786"/>
      <c r="U484" s="786"/>
      <c r="V484" s="786"/>
      <c r="W484" s="786"/>
      <c r="X484" s="786"/>
      <c r="Y484" s="786"/>
      <c r="Z484" s="786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0"/>
      <c r="B486" s="786"/>
      <c r="C486" s="786"/>
      <c r="D486" s="786"/>
      <c r="E486" s="786"/>
      <c r="F486" s="786"/>
      <c r="G486" s="786"/>
      <c r="H486" s="786"/>
      <c r="I486" s="786"/>
      <c r="J486" s="786"/>
      <c r="K486" s="786"/>
      <c r="L486" s="786"/>
      <c r="M486" s="786"/>
      <c r="N486" s="786"/>
      <c r="O486" s="811"/>
      <c r="P486" s="787" t="s">
        <v>71</v>
      </c>
      <c r="Q486" s="788"/>
      <c r="R486" s="788"/>
      <c r="S486" s="788"/>
      <c r="T486" s="788"/>
      <c r="U486" s="788"/>
      <c r="V486" s="78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6"/>
      <c r="B487" s="786"/>
      <c r="C487" s="786"/>
      <c r="D487" s="786"/>
      <c r="E487" s="786"/>
      <c r="F487" s="786"/>
      <c r="G487" s="786"/>
      <c r="H487" s="786"/>
      <c r="I487" s="786"/>
      <c r="J487" s="786"/>
      <c r="K487" s="786"/>
      <c r="L487" s="786"/>
      <c r="M487" s="786"/>
      <c r="N487" s="786"/>
      <c r="O487" s="811"/>
      <c r="P487" s="787" t="s">
        <v>71</v>
      </c>
      <c r="Q487" s="788"/>
      <c r="R487" s="788"/>
      <c r="S487" s="788"/>
      <c r="T487" s="788"/>
      <c r="U487" s="788"/>
      <c r="V487" s="78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800" t="s">
        <v>64</v>
      </c>
      <c r="B488" s="786"/>
      <c r="C488" s="786"/>
      <c r="D488" s="786"/>
      <c r="E488" s="786"/>
      <c r="F488" s="786"/>
      <c r="G488" s="786"/>
      <c r="H488" s="786"/>
      <c r="I488" s="786"/>
      <c r="J488" s="786"/>
      <c r="K488" s="786"/>
      <c r="L488" s="786"/>
      <c r="M488" s="786"/>
      <c r="N488" s="786"/>
      <c r="O488" s="786"/>
      <c r="P488" s="786"/>
      <c r="Q488" s="786"/>
      <c r="R488" s="786"/>
      <c r="S488" s="786"/>
      <c r="T488" s="786"/>
      <c r="U488" s="786"/>
      <c r="V488" s="786"/>
      <c r="W488" s="786"/>
      <c r="X488" s="786"/>
      <c r="Y488" s="786"/>
      <c r="Z488" s="786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25</v>
      </c>
      <c r="Y490" s="778">
        <f t="shared" si="98"/>
        <v>25.200000000000003</v>
      </c>
      <c r="Z490" s="36">
        <f>IFERROR(IF(Y490=0,"",ROUNDUP(Y490/H490,0)*0.00753),"")</f>
        <v>4.5179999999999998E-2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26.369047619047617</v>
      </c>
      <c r="BN490" s="64">
        <f t="shared" si="100"/>
        <v>26.580000000000002</v>
      </c>
      <c r="BO490" s="64">
        <f t="shared" si="101"/>
        <v>3.815628815628816E-2</v>
      </c>
      <c r="BP490" s="64">
        <f t="shared" si="102"/>
        <v>3.8461538461538464E-2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30</v>
      </c>
      <c r="Y492" s="778">
        <f t="shared" si="98"/>
        <v>33.6</v>
      </c>
      <c r="Z492" s="36">
        <f>IFERROR(IF(Y492=0,"",ROUNDUP(Y492/H492,0)*0.00753),"")</f>
        <v>6.0240000000000002E-2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31.642857142857135</v>
      </c>
      <c r="BN492" s="64">
        <f t="shared" si="100"/>
        <v>35.44</v>
      </c>
      <c r="BO492" s="64">
        <f t="shared" si="101"/>
        <v>4.5787545787545784E-2</v>
      </c>
      <c r="BP492" s="64">
        <f t="shared" si="102"/>
        <v>5.128205128205128E-2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8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811"/>
      <c r="P507" s="787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13.095238095238095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14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0.10542</v>
      </c>
      <c r="AA507" s="780"/>
      <c r="AB507" s="780"/>
      <c r="AC507" s="780"/>
    </row>
    <row r="508" spans="1:68" x14ac:dyDescent="0.2">
      <c r="A508" s="786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811"/>
      <c r="P508" s="787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79">
        <f>IFERROR(SUM(X489:X506),"0")</f>
        <v>55</v>
      </c>
      <c r="Y508" s="779">
        <f>IFERROR(SUM(Y489:Y506),"0")</f>
        <v>58.800000000000004</v>
      </c>
      <c r="Z508" s="37"/>
      <c r="AA508" s="780"/>
      <c r="AB508" s="780"/>
      <c r="AC508" s="780"/>
    </row>
    <row r="509" spans="1:68" ht="14.25" hidden="1" customHeight="1" x14ac:dyDescent="0.25">
      <c r="A509" s="800" t="s">
        <v>73</v>
      </c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6"/>
      <c r="P509" s="786"/>
      <c r="Q509" s="786"/>
      <c r="R509" s="786"/>
      <c r="S509" s="786"/>
      <c r="T509" s="786"/>
      <c r="U509" s="786"/>
      <c r="V509" s="786"/>
      <c r="W509" s="786"/>
      <c r="X509" s="786"/>
      <c r="Y509" s="786"/>
      <c r="Z509" s="786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811"/>
      <c r="P512" s="787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6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811"/>
      <c r="P513" s="787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800" t="s">
        <v>113</v>
      </c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6"/>
      <c r="P514" s="786"/>
      <c r="Q514" s="786"/>
      <c r="R514" s="786"/>
      <c r="S514" s="786"/>
      <c r="T514" s="786"/>
      <c r="U514" s="786"/>
      <c r="V514" s="786"/>
      <c r="W514" s="786"/>
      <c r="X514" s="786"/>
      <c r="Y514" s="786"/>
      <c r="Z514" s="786"/>
      <c r="AA514" s="770"/>
      <c r="AB514" s="770"/>
      <c r="AC514" s="770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0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11"/>
      <c r="P517" s="787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11"/>
      <c r="P518" s="787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85" t="s">
        <v>824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72"/>
      <c r="AB519" s="772"/>
      <c r="AC519" s="772"/>
    </row>
    <row r="520" spans="1:68" ht="14.25" hidden="1" customHeight="1" x14ac:dyDescent="0.25">
      <c r="A520" s="800" t="s">
        <v>180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811"/>
      <c r="P522" s="787" t="s">
        <v>71</v>
      </c>
      <c r="Q522" s="788"/>
      <c r="R522" s="788"/>
      <c r="S522" s="788"/>
      <c r="T522" s="788"/>
      <c r="U522" s="788"/>
      <c r="V522" s="78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811"/>
      <c r="P523" s="787" t="s">
        <v>71</v>
      </c>
      <c r="Q523" s="788"/>
      <c r="R523" s="788"/>
      <c r="S523" s="788"/>
      <c r="T523" s="788"/>
      <c r="U523" s="788"/>
      <c r="V523" s="78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800" t="s">
        <v>64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0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11"/>
      <c r="P530" s="787" t="s">
        <v>71</v>
      </c>
      <c r="Q530" s="788"/>
      <c r="R530" s="788"/>
      <c r="S530" s="788"/>
      <c r="T530" s="788"/>
      <c r="U530" s="788"/>
      <c r="V530" s="789"/>
      <c r="W530" s="37" t="s">
        <v>72</v>
      </c>
      <c r="X530" s="779">
        <f>IFERROR(X525/H525,"0")+IFERROR(X526/H526,"0")+IFERROR(X527/H527,"0")+IFERROR(X528/H528,"0")+IFERROR(X529/H529,"0")</f>
        <v>4.7619047619047619</v>
      </c>
      <c r="Y530" s="779">
        <f>IFERROR(Y525/H525,"0")+IFERROR(Y526/H526,"0")+IFERROR(Y527/H527,"0")+IFERROR(Y528/H528,"0")+IFERROR(Y529/H529,"0")</f>
        <v>5</v>
      </c>
      <c r="Z530" s="779">
        <f>IFERROR(IF(Z525="",0,Z525),"0")+IFERROR(IF(Z526="",0,Z526),"0")+IFERROR(IF(Z527="",0,Z527),"0")+IFERROR(IF(Z528="",0,Z528),"0")+IFERROR(IF(Z529="",0,Z529),"0")</f>
        <v>3.7650000000000003E-2</v>
      </c>
      <c r="AA530" s="780"/>
      <c r="AB530" s="780"/>
      <c r="AC530" s="780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11"/>
      <c r="P531" s="787" t="s">
        <v>71</v>
      </c>
      <c r="Q531" s="788"/>
      <c r="R531" s="788"/>
      <c r="S531" s="788"/>
      <c r="T531" s="788"/>
      <c r="U531" s="788"/>
      <c r="V531" s="789"/>
      <c r="W531" s="37" t="s">
        <v>69</v>
      </c>
      <c r="X531" s="779">
        <f>IFERROR(SUM(X525:X529),"0")</f>
        <v>20</v>
      </c>
      <c r="Y531" s="779">
        <f>IFERROR(SUM(Y525:Y529),"0")</f>
        <v>21</v>
      </c>
      <c r="Z531" s="37"/>
      <c r="AA531" s="780"/>
      <c r="AB531" s="780"/>
      <c r="AC531" s="780"/>
    </row>
    <row r="532" spans="1:68" ht="14.25" hidden="1" customHeight="1" x14ac:dyDescent="0.25">
      <c r="A532" s="800" t="s">
        <v>113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11"/>
      <c r="P534" s="787" t="s">
        <v>71</v>
      </c>
      <c r="Q534" s="788"/>
      <c r="R534" s="788"/>
      <c r="S534" s="788"/>
      <c r="T534" s="788"/>
      <c r="U534" s="788"/>
      <c r="V534" s="78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11"/>
      <c r="P535" s="787" t="s">
        <v>71</v>
      </c>
      <c r="Q535" s="788"/>
      <c r="R535" s="788"/>
      <c r="S535" s="788"/>
      <c r="T535" s="788"/>
      <c r="U535" s="788"/>
      <c r="V535" s="78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800" t="s">
        <v>842</v>
      </c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6"/>
      <c r="P536" s="786"/>
      <c r="Q536" s="786"/>
      <c r="R536" s="786"/>
      <c r="S536" s="786"/>
      <c r="T536" s="786"/>
      <c r="U536" s="786"/>
      <c r="V536" s="786"/>
      <c r="W536" s="786"/>
      <c r="X536" s="786"/>
      <c r="Y536" s="786"/>
      <c r="Z536" s="786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811"/>
      <c r="P538" s="787" t="s">
        <v>71</v>
      </c>
      <c r="Q538" s="788"/>
      <c r="R538" s="788"/>
      <c r="S538" s="788"/>
      <c r="T538" s="788"/>
      <c r="U538" s="788"/>
      <c r="V538" s="78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6"/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811"/>
      <c r="P539" s="787" t="s">
        <v>71</v>
      </c>
      <c r="Q539" s="788"/>
      <c r="R539" s="788"/>
      <c r="S539" s="788"/>
      <c r="T539" s="788"/>
      <c r="U539" s="788"/>
      <c r="V539" s="78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5" t="s">
        <v>846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2"/>
      <c r="AB540" s="772"/>
      <c r="AC540" s="772"/>
    </row>
    <row r="541" spans="1:68" ht="14.25" hidden="1" customHeight="1" x14ac:dyDescent="0.25">
      <c r="A541" s="800" t="s">
        <v>64</v>
      </c>
      <c r="B541" s="786"/>
      <c r="C541" s="786"/>
      <c r="D541" s="786"/>
      <c r="E541" s="786"/>
      <c r="F541" s="786"/>
      <c r="G541" s="786"/>
      <c r="H541" s="786"/>
      <c r="I541" s="786"/>
      <c r="J541" s="786"/>
      <c r="K541" s="786"/>
      <c r="L541" s="786"/>
      <c r="M541" s="786"/>
      <c r="N541" s="786"/>
      <c r="O541" s="786"/>
      <c r="P541" s="786"/>
      <c r="Q541" s="786"/>
      <c r="R541" s="786"/>
      <c r="S541" s="786"/>
      <c r="T541" s="786"/>
      <c r="U541" s="786"/>
      <c r="V541" s="786"/>
      <c r="W541" s="786"/>
      <c r="X541" s="786"/>
      <c r="Y541" s="786"/>
      <c r="Z541" s="786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811"/>
      <c r="P546" s="787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6"/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811"/>
      <c r="P547" s="787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5" t="s">
        <v>858</v>
      </c>
      <c r="B548" s="786"/>
      <c r="C548" s="786"/>
      <c r="D548" s="786"/>
      <c r="E548" s="786"/>
      <c r="F548" s="786"/>
      <c r="G548" s="786"/>
      <c r="H548" s="786"/>
      <c r="I548" s="786"/>
      <c r="J548" s="786"/>
      <c r="K548" s="786"/>
      <c r="L548" s="786"/>
      <c r="M548" s="786"/>
      <c r="N548" s="786"/>
      <c r="O548" s="786"/>
      <c r="P548" s="786"/>
      <c r="Q548" s="786"/>
      <c r="R548" s="786"/>
      <c r="S548" s="786"/>
      <c r="T548" s="786"/>
      <c r="U548" s="786"/>
      <c r="V548" s="786"/>
      <c r="W548" s="786"/>
      <c r="X548" s="786"/>
      <c r="Y548" s="786"/>
      <c r="Z548" s="786"/>
      <c r="AA548" s="772"/>
      <c r="AB548" s="772"/>
      <c r="AC548" s="772"/>
    </row>
    <row r="549" spans="1:68" ht="14.25" hidden="1" customHeight="1" x14ac:dyDescent="0.25">
      <c r="A549" s="800" t="s">
        <v>64</v>
      </c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6"/>
      <c r="P549" s="786"/>
      <c r="Q549" s="786"/>
      <c r="R549" s="786"/>
      <c r="S549" s="786"/>
      <c r="T549" s="786"/>
      <c r="U549" s="786"/>
      <c r="V549" s="786"/>
      <c r="W549" s="786"/>
      <c r="X549" s="786"/>
      <c r="Y549" s="786"/>
      <c r="Z549" s="786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786"/>
      <c r="C551" s="786"/>
      <c r="D551" s="786"/>
      <c r="E551" s="786"/>
      <c r="F551" s="786"/>
      <c r="G551" s="786"/>
      <c r="H551" s="786"/>
      <c r="I551" s="786"/>
      <c r="J551" s="786"/>
      <c r="K551" s="786"/>
      <c r="L551" s="786"/>
      <c r="M551" s="786"/>
      <c r="N551" s="786"/>
      <c r="O551" s="811"/>
      <c r="P551" s="787" t="s">
        <v>71</v>
      </c>
      <c r="Q551" s="788"/>
      <c r="R551" s="788"/>
      <c r="S551" s="788"/>
      <c r="T551" s="788"/>
      <c r="U551" s="788"/>
      <c r="V551" s="78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6"/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811"/>
      <c r="P552" s="787" t="s">
        <v>71</v>
      </c>
      <c r="Q552" s="788"/>
      <c r="R552" s="788"/>
      <c r="S552" s="788"/>
      <c r="T552" s="788"/>
      <c r="U552" s="788"/>
      <c r="V552" s="78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78" t="s">
        <v>862</v>
      </c>
      <c r="B553" s="979"/>
      <c r="C553" s="979"/>
      <c r="D553" s="979"/>
      <c r="E553" s="979"/>
      <c r="F553" s="979"/>
      <c r="G553" s="979"/>
      <c r="H553" s="979"/>
      <c r="I553" s="979"/>
      <c r="J553" s="979"/>
      <c r="K553" s="979"/>
      <c r="L553" s="979"/>
      <c r="M553" s="979"/>
      <c r="N553" s="979"/>
      <c r="O553" s="979"/>
      <c r="P553" s="979"/>
      <c r="Q553" s="979"/>
      <c r="R553" s="979"/>
      <c r="S553" s="979"/>
      <c r="T553" s="979"/>
      <c r="U553" s="979"/>
      <c r="V553" s="979"/>
      <c r="W553" s="979"/>
      <c r="X553" s="979"/>
      <c r="Y553" s="979"/>
      <c r="Z553" s="979"/>
      <c r="AA553" s="48"/>
      <c r="AB553" s="48"/>
      <c r="AC553" s="48"/>
    </row>
    <row r="554" spans="1:68" ht="16.5" hidden="1" customHeight="1" x14ac:dyDescent="0.25">
      <c r="A554" s="785" t="s">
        <v>862</v>
      </c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786"/>
      <c r="P554" s="786"/>
      <c r="Q554" s="786"/>
      <c r="R554" s="786"/>
      <c r="S554" s="786"/>
      <c r="T554" s="786"/>
      <c r="U554" s="786"/>
      <c r="V554" s="786"/>
      <c r="W554" s="786"/>
      <c r="X554" s="786"/>
      <c r="Y554" s="786"/>
      <c r="Z554" s="786"/>
      <c r="AA554" s="772"/>
      <c r="AB554" s="772"/>
      <c r="AC554" s="772"/>
    </row>
    <row r="555" spans="1:68" ht="14.25" hidden="1" customHeight="1" x14ac:dyDescent="0.25">
      <c r="A555" s="800" t="s">
        <v>124</v>
      </c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786"/>
      <c r="P555" s="786"/>
      <c r="Q555" s="786"/>
      <c r="R555" s="786"/>
      <c r="S555" s="786"/>
      <c r="T555" s="786"/>
      <c r="U555" s="786"/>
      <c r="V555" s="786"/>
      <c r="W555" s="786"/>
      <c r="X555" s="786"/>
      <c r="Y555" s="786"/>
      <c r="Z555" s="786"/>
      <c r="AA555" s="770"/>
      <c r="AB555" s="770"/>
      <c r="AC555" s="770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250</v>
      </c>
      <c r="Y561" s="778">
        <f t="shared" si="104"/>
        <v>253.44</v>
      </c>
      <c r="Z561" s="36">
        <f t="shared" si="105"/>
        <v>0.57408000000000003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267.04545454545456</v>
      </c>
      <c r="BN561" s="64">
        <f t="shared" si="107"/>
        <v>270.71999999999997</v>
      </c>
      <c r="BO561" s="64">
        <f t="shared" si="108"/>
        <v>0.45527389277389274</v>
      </c>
      <c r="BP561" s="64">
        <f t="shared" si="109"/>
        <v>0.46153846153846156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0"/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811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47.348484848484844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48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0.57408000000000003</v>
      </c>
      <c r="AA567" s="780"/>
      <c r="AB567" s="780"/>
      <c r="AC567" s="780"/>
    </row>
    <row r="568" spans="1:68" x14ac:dyDescent="0.2">
      <c r="A568" s="786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811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IFERROR(SUM(X556:X566),"0")</f>
        <v>250</v>
      </c>
      <c r="Y568" s="779">
        <f>IFERROR(SUM(Y556:Y566),"0")</f>
        <v>253.44</v>
      </c>
      <c r="Z568" s="37"/>
      <c r="AA568" s="780"/>
      <c r="AB568" s="780"/>
      <c r="AC568" s="780"/>
    </row>
    <row r="569" spans="1:68" ht="14.25" hidden="1" customHeight="1" x14ac:dyDescent="0.25">
      <c r="A569" s="800" t="s">
        <v>180</v>
      </c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6"/>
      <c r="P569" s="786"/>
      <c r="Q569" s="786"/>
      <c r="R569" s="786"/>
      <c r="S569" s="786"/>
      <c r="T569" s="786"/>
      <c r="U569" s="786"/>
      <c r="V569" s="786"/>
      <c r="W569" s="786"/>
      <c r="X569" s="786"/>
      <c r="Y569" s="786"/>
      <c r="Z569" s="786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300</v>
      </c>
      <c r="Y570" s="778">
        <f>IFERROR(IF(X570="",0,CEILING((X570/$H570),1)*$H570),"")</f>
        <v>300.96000000000004</v>
      </c>
      <c r="Z570" s="36">
        <f>IFERROR(IF(Y570=0,"",ROUNDUP(Y570/H570,0)*0.01196),"")</f>
        <v>0.68171999999999999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320.45454545454544</v>
      </c>
      <c r="BN570" s="64">
        <f>IFERROR(Y570*I570/H570,"0")</f>
        <v>321.48</v>
      </c>
      <c r="BO570" s="64">
        <f>IFERROR(1/J570*(X570/H570),"0")</f>
        <v>0.54632867132867136</v>
      </c>
      <c r="BP570" s="64">
        <f>IFERROR(1/J570*(Y570/H570),"0")</f>
        <v>0.54807692307692313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9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8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0"/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811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56.818181818181813</v>
      </c>
      <c r="Y573" s="779">
        <f>IFERROR(Y570/H570,"0")+IFERROR(Y571/H571,"0")+IFERROR(Y572/H572,"0")</f>
        <v>57.000000000000007</v>
      </c>
      <c r="Z573" s="779">
        <f>IFERROR(IF(Z570="",0,Z570),"0")+IFERROR(IF(Z571="",0,Z571),"0")+IFERROR(IF(Z572="",0,Z572),"0")</f>
        <v>0.68171999999999999</v>
      </c>
      <c r="AA573" s="780"/>
      <c r="AB573" s="780"/>
      <c r="AC573" s="780"/>
    </row>
    <row r="574" spans="1:68" x14ac:dyDescent="0.2">
      <c r="A574" s="786"/>
      <c r="B574" s="786"/>
      <c r="C574" s="786"/>
      <c r="D574" s="786"/>
      <c r="E574" s="786"/>
      <c r="F574" s="786"/>
      <c r="G574" s="786"/>
      <c r="H574" s="786"/>
      <c r="I574" s="786"/>
      <c r="J574" s="786"/>
      <c r="K574" s="786"/>
      <c r="L574" s="786"/>
      <c r="M574" s="786"/>
      <c r="N574" s="786"/>
      <c r="O574" s="811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300</v>
      </c>
      <c r="Y574" s="779">
        <f>IFERROR(SUM(Y570:Y572),"0")</f>
        <v>300.96000000000004</v>
      </c>
      <c r="Z574" s="37"/>
      <c r="AA574" s="780"/>
      <c r="AB574" s="780"/>
      <c r="AC574" s="780"/>
    </row>
    <row r="575" spans="1:68" ht="14.25" hidden="1" customHeight="1" x14ac:dyDescent="0.25">
      <c r="A575" s="800" t="s">
        <v>64</v>
      </c>
      <c r="B575" s="786"/>
      <c r="C575" s="786"/>
      <c r="D575" s="786"/>
      <c r="E575" s="786"/>
      <c r="F575" s="786"/>
      <c r="G575" s="786"/>
      <c r="H575" s="786"/>
      <c r="I575" s="786"/>
      <c r="J575" s="786"/>
      <c r="K575" s="786"/>
      <c r="L575" s="786"/>
      <c r="M575" s="786"/>
      <c r="N575" s="786"/>
      <c r="O575" s="786"/>
      <c r="P575" s="786"/>
      <c r="Q575" s="786"/>
      <c r="R575" s="786"/>
      <c r="S575" s="786"/>
      <c r="T575" s="786"/>
      <c r="U575" s="786"/>
      <c r="V575" s="786"/>
      <c r="W575" s="786"/>
      <c r="X575" s="786"/>
      <c r="Y575" s="786"/>
      <c r="Z575" s="786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100</v>
      </c>
      <c r="Y576" s="778">
        <f t="shared" ref="Y576:Y584" si="110">IFERROR(IF(X576="",0,CEILING((X576/$H576),1)*$H576),"")</f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106.81818181818181</v>
      </c>
      <c r="BN576" s="64">
        <f t="shared" ref="BN576:BN584" si="112">IFERROR(Y576*I576/H576,"0")</f>
        <v>107.16</v>
      </c>
      <c r="BO576" s="64">
        <f t="shared" ref="BO576:BO584" si="113">IFERROR(1/J576*(X576/H576),"0")</f>
        <v>0.18210955710955709</v>
      </c>
      <c r="BP576" s="64">
        <f t="shared" ref="BP576:BP584" si="114">IFERROR(1/J576*(Y576/H576),"0")</f>
        <v>0.18269230769230771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120</v>
      </c>
      <c r="Y577" s="778">
        <f t="shared" si="110"/>
        <v>121.44000000000001</v>
      </c>
      <c r="Z577" s="36">
        <f>IFERROR(IF(Y577=0,"",ROUNDUP(Y577/H577,0)*0.01196),"")</f>
        <v>0.27507999999999999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128.18181818181816</v>
      </c>
      <c r="BN577" s="64">
        <f t="shared" si="112"/>
        <v>129.72</v>
      </c>
      <c r="BO577" s="64">
        <f t="shared" si="113"/>
        <v>0.21853146853146854</v>
      </c>
      <c r="BP577" s="64">
        <f t="shared" si="114"/>
        <v>0.22115384615384617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0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811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41.666666666666664</v>
      </c>
      <c r="Y585" s="779">
        <f>IFERROR(Y576/H576,"0")+IFERROR(Y577/H577,"0")+IFERROR(Y578/H578,"0")+IFERROR(Y579/H579,"0")+IFERROR(Y580/H580,"0")+IFERROR(Y581/H581,"0")+IFERROR(Y582/H582,"0")+IFERROR(Y583/H583,"0")+IFERROR(Y584/H584,"0")</f>
        <v>42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0.50231999999999999</v>
      </c>
      <c r="AA585" s="780"/>
      <c r="AB585" s="780"/>
      <c r="AC585" s="780"/>
    </row>
    <row r="586" spans="1:68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811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220</v>
      </c>
      <c r="Y586" s="779">
        <f>IFERROR(SUM(Y576:Y584),"0")</f>
        <v>221.76000000000002</v>
      </c>
      <c r="Z586" s="37"/>
      <c r="AA586" s="780"/>
      <c r="AB586" s="780"/>
      <c r="AC586" s="780"/>
    </row>
    <row r="587" spans="1:68" ht="14.25" hidden="1" customHeight="1" x14ac:dyDescent="0.25">
      <c r="A587" s="800" t="s">
        <v>73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0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811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811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800" t="s">
        <v>222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88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0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811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811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78" t="s">
        <v>930</v>
      </c>
      <c r="B598" s="979"/>
      <c r="C598" s="979"/>
      <c r="D598" s="979"/>
      <c r="E598" s="979"/>
      <c r="F598" s="979"/>
      <c r="G598" s="979"/>
      <c r="H598" s="979"/>
      <c r="I598" s="979"/>
      <c r="J598" s="979"/>
      <c r="K598" s="979"/>
      <c r="L598" s="979"/>
      <c r="M598" s="979"/>
      <c r="N598" s="979"/>
      <c r="O598" s="979"/>
      <c r="P598" s="979"/>
      <c r="Q598" s="979"/>
      <c r="R598" s="979"/>
      <c r="S598" s="979"/>
      <c r="T598" s="979"/>
      <c r="U598" s="979"/>
      <c r="V598" s="979"/>
      <c r="W598" s="979"/>
      <c r="X598" s="979"/>
      <c r="Y598" s="979"/>
      <c r="Z598" s="979"/>
      <c r="AA598" s="48"/>
      <c r="AB598" s="48"/>
      <c r="AC598" s="48"/>
    </row>
    <row r="599" spans="1:68" ht="16.5" hidden="1" customHeight="1" x14ac:dyDescent="0.25">
      <c r="A599" s="785" t="s">
        <v>930</v>
      </c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786"/>
      <c r="P599" s="786"/>
      <c r="Q599" s="786"/>
      <c r="R599" s="786"/>
      <c r="S599" s="786"/>
      <c r="T599" s="786"/>
      <c r="U599" s="786"/>
      <c r="V599" s="786"/>
      <c r="W599" s="786"/>
      <c r="X599" s="786"/>
      <c r="Y599" s="786"/>
      <c r="Z599" s="786"/>
      <c r="AA599" s="772"/>
      <c r="AB599" s="772"/>
      <c r="AC599" s="772"/>
    </row>
    <row r="600" spans="1:68" ht="14.25" hidden="1" customHeight="1" x14ac:dyDescent="0.25">
      <c r="A600" s="800" t="s">
        <v>124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0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7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3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80</v>
      </c>
      <c r="Y603" s="778">
        <f t="shared" si="115"/>
        <v>84</v>
      </c>
      <c r="Z603" s="36">
        <f>IFERROR(IF(Y603=0,"",ROUNDUP(Y603/H603,0)*0.02175),"")</f>
        <v>0.15225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83.2</v>
      </c>
      <c r="BN603" s="64">
        <f t="shared" si="117"/>
        <v>87.36</v>
      </c>
      <c r="BO603" s="64">
        <f t="shared" si="118"/>
        <v>0.11904761904761904</v>
      </c>
      <c r="BP603" s="64">
        <f t="shared" si="119"/>
        <v>0.125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60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104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3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85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10"/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811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6.666666666666667</v>
      </c>
      <c r="Y608" s="779">
        <f>IFERROR(Y601/H601,"0")+IFERROR(Y602/H602,"0")+IFERROR(Y603/H603,"0")+IFERROR(Y604/H604,"0")+IFERROR(Y605/H605,"0")+IFERROR(Y606/H606,"0")+IFERROR(Y607/H607,"0")</f>
        <v>7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0.15225</v>
      </c>
      <c r="AA608" s="780"/>
      <c r="AB608" s="780"/>
      <c r="AC608" s="780"/>
    </row>
    <row r="609" spans="1:68" x14ac:dyDescent="0.2">
      <c r="A609" s="786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811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80</v>
      </c>
      <c r="Y609" s="779">
        <f>IFERROR(SUM(Y601:Y607),"0")</f>
        <v>84</v>
      </c>
      <c r="Z609" s="37"/>
      <c r="AA609" s="780"/>
      <c r="AB609" s="780"/>
      <c r="AC609" s="780"/>
    </row>
    <row r="610" spans="1:68" ht="14.25" hidden="1" customHeight="1" x14ac:dyDescent="0.25">
      <c r="A610" s="800" t="s">
        <v>180</v>
      </c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6"/>
      <c r="P610" s="786"/>
      <c r="Q610" s="786"/>
      <c r="R610" s="786"/>
      <c r="S610" s="786"/>
      <c r="T610" s="786"/>
      <c r="U610" s="786"/>
      <c r="V610" s="786"/>
      <c r="W610" s="786"/>
      <c r="X610" s="786"/>
      <c r="Y610" s="786"/>
      <c r="Z610" s="786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5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18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6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9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0"/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811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6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811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800" t="s">
        <v>64</v>
      </c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6"/>
      <c r="P617" s="786"/>
      <c r="Q617" s="786"/>
      <c r="R617" s="786"/>
      <c r="S617" s="786"/>
      <c r="T617" s="786"/>
      <c r="U617" s="786"/>
      <c r="V617" s="786"/>
      <c r="W617" s="786"/>
      <c r="X617" s="786"/>
      <c r="Y617" s="786"/>
      <c r="Z617" s="786"/>
      <c r="AA617" s="770"/>
      <c r="AB617" s="770"/>
      <c r="AC617" s="770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103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58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70</v>
      </c>
      <c r="Y619" s="778">
        <f t="shared" si="120"/>
        <v>71.400000000000006</v>
      </c>
      <c r="Z619" s="36">
        <f>IFERROR(IF(Y619=0,"",ROUNDUP(Y619/H619,0)*0.00753),"")</f>
        <v>0.12801000000000001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74.333333333333329</v>
      </c>
      <c r="BN619" s="64">
        <f t="shared" si="122"/>
        <v>75.820000000000007</v>
      </c>
      <c r="BO619" s="64">
        <f t="shared" si="123"/>
        <v>0.10683760683760682</v>
      </c>
      <c r="BP619" s="64">
        <f t="shared" si="124"/>
        <v>0.10897435897435898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4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54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6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9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939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10"/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811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16.666666666666664</v>
      </c>
      <c r="Y625" s="779">
        <f>IFERROR(Y618/H618,"0")+IFERROR(Y619/H619,"0")+IFERROR(Y620/H620,"0")+IFERROR(Y621/H621,"0")+IFERROR(Y622/H622,"0")+IFERROR(Y623/H623,"0")+IFERROR(Y624/H624,"0")</f>
        <v>17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0.12801000000000001</v>
      </c>
      <c r="AA625" s="780"/>
      <c r="AB625" s="780"/>
      <c r="AC625" s="780"/>
    </row>
    <row r="626" spans="1:68" x14ac:dyDescent="0.2">
      <c r="A626" s="786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811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70</v>
      </c>
      <c r="Y626" s="779">
        <f>IFERROR(SUM(Y618:Y624),"0")</f>
        <v>71.400000000000006</v>
      </c>
      <c r="Z626" s="37"/>
      <c r="AA626" s="780"/>
      <c r="AB626" s="780"/>
      <c r="AC626" s="780"/>
    </row>
    <row r="627" spans="1:68" ht="14.25" hidden="1" customHeight="1" x14ac:dyDescent="0.25">
      <c r="A627" s="800" t="s">
        <v>73</v>
      </c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6"/>
      <c r="P627" s="786"/>
      <c r="Q627" s="786"/>
      <c r="R627" s="786"/>
      <c r="S627" s="786"/>
      <c r="T627" s="786"/>
      <c r="U627" s="786"/>
      <c r="V627" s="786"/>
      <c r="W627" s="786"/>
      <c r="X627" s="786"/>
      <c r="Y627" s="786"/>
      <c r="Z627" s="786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6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50</v>
      </c>
      <c r="Y628" s="778">
        <f t="shared" ref="Y628:Y635" si="125">IFERROR(IF(X628="",0,CEILING((X628/$H628),1)*$H628),"")</f>
        <v>54.6</v>
      </c>
      <c r="Z628" s="36">
        <f>IFERROR(IF(Y628=0,"",ROUNDUP(Y628/H628,0)*0.02175),"")</f>
        <v>0.15225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53.61538461538462</v>
      </c>
      <c r="BN628" s="64">
        <f t="shared" ref="BN628:BN635" si="127">IFERROR(Y628*I628/H628,"0")</f>
        <v>58.548000000000009</v>
      </c>
      <c r="BO628" s="64">
        <f t="shared" ref="BO628:BO635" si="128">IFERROR(1/J628*(X628/H628),"0")</f>
        <v>0.11446886446886446</v>
      </c>
      <c r="BP628" s="64">
        <f t="shared" ref="BP628:BP635" si="129">IFERROR(1/J628*(Y628/H628),"0")</f>
        <v>0.125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3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38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096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088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26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0"/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811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6.4102564102564106</v>
      </c>
      <c r="Y636" s="779">
        <f>IFERROR(Y628/H628,"0")+IFERROR(Y629/H629,"0")+IFERROR(Y630/H630,"0")+IFERROR(Y631/H631,"0")+IFERROR(Y632/H632,"0")+IFERROR(Y633/H633,"0")+IFERROR(Y634/H634,"0")+IFERROR(Y635/H635,"0")</f>
        <v>7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0.15225</v>
      </c>
      <c r="AA636" s="780"/>
      <c r="AB636" s="780"/>
      <c r="AC636" s="780"/>
    </row>
    <row r="637" spans="1:68" x14ac:dyDescent="0.2">
      <c r="A637" s="786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811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50</v>
      </c>
      <c r="Y637" s="779">
        <f>IFERROR(SUM(Y628:Y635),"0")</f>
        <v>54.6</v>
      </c>
      <c r="Z637" s="37"/>
      <c r="AA637" s="780"/>
      <c r="AB637" s="780"/>
      <c r="AC637" s="780"/>
    </row>
    <row r="638" spans="1:68" ht="14.25" hidden="1" customHeight="1" x14ac:dyDescent="0.25">
      <c r="A638" s="800" t="s">
        <v>222</v>
      </c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6"/>
      <c r="P638" s="786"/>
      <c r="Q638" s="786"/>
      <c r="R638" s="786"/>
      <c r="S638" s="786"/>
      <c r="T638" s="786"/>
      <c r="U638" s="786"/>
      <c r="V638" s="786"/>
      <c r="W638" s="786"/>
      <c r="X638" s="786"/>
      <c r="Y638" s="786"/>
      <c r="Z638" s="786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25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7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82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76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0"/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811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6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811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5" t="s">
        <v>1030</v>
      </c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6"/>
      <c r="P645" s="786"/>
      <c r="Q645" s="786"/>
      <c r="R645" s="786"/>
      <c r="S645" s="786"/>
      <c r="T645" s="786"/>
      <c r="U645" s="786"/>
      <c r="V645" s="786"/>
      <c r="W645" s="786"/>
      <c r="X645" s="786"/>
      <c r="Y645" s="786"/>
      <c r="Z645" s="786"/>
      <c r="AA645" s="772"/>
      <c r="AB645" s="772"/>
      <c r="AC645" s="772"/>
    </row>
    <row r="646" spans="1:68" ht="14.25" hidden="1" customHeight="1" x14ac:dyDescent="0.25">
      <c r="A646" s="800" t="s">
        <v>124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9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080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0"/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811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6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811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800" t="s">
        <v>180</v>
      </c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6"/>
      <c r="P651" s="786"/>
      <c r="Q651" s="786"/>
      <c r="R651" s="786"/>
      <c r="S651" s="786"/>
      <c r="T651" s="786"/>
      <c r="U651" s="786"/>
      <c r="V651" s="786"/>
      <c r="W651" s="786"/>
      <c r="X651" s="786"/>
      <c r="Y651" s="786"/>
      <c r="Z651" s="786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3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0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811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811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800" t="s">
        <v>64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64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0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811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811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800" t="s">
        <v>73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0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0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811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811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8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958" t="s">
        <v>1051</v>
      </c>
      <c r="Q663" s="948"/>
      <c r="R663" s="948"/>
      <c r="S663" s="948"/>
      <c r="T663" s="948"/>
      <c r="U663" s="948"/>
      <c r="V663" s="94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4455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4542.9600000000009</v>
      </c>
      <c r="Z663" s="37"/>
      <c r="AA663" s="780"/>
      <c r="AB663" s="780"/>
      <c r="AC663" s="780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958" t="s">
        <v>1052</v>
      </c>
      <c r="Q664" s="948"/>
      <c r="R664" s="948"/>
      <c r="S664" s="948"/>
      <c r="T664" s="948"/>
      <c r="U664" s="948"/>
      <c r="V664" s="949"/>
      <c r="W664" s="37" t="s">
        <v>69</v>
      </c>
      <c r="X664" s="779">
        <f>IFERROR(SUM(BM22:BM660),"0")</f>
        <v>4698.6412494912493</v>
      </c>
      <c r="Y664" s="779">
        <f>IFERROR(SUM(BN22:BN660),"0")</f>
        <v>4791.2759999999989</v>
      </c>
      <c r="Z664" s="37"/>
      <c r="AA664" s="780"/>
      <c r="AB664" s="780"/>
      <c r="AC664" s="780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958" t="s">
        <v>1053</v>
      </c>
      <c r="Q665" s="948"/>
      <c r="R665" s="948"/>
      <c r="S665" s="948"/>
      <c r="T665" s="948"/>
      <c r="U665" s="948"/>
      <c r="V665" s="949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958" t="s">
        <v>1055</v>
      </c>
      <c r="Q666" s="948"/>
      <c r="R666" s="948"/>
      <c r="S666" s="948"/>
      <c r="T666" s="948"/>
      <c r="U666" s="948"/>
      <c r="V666" s="949"/>
      <c r="W666" s="37" t="s">
        <v>69</v>
      </c>
      <c r="X666" s="779">
        <f>GrossWeightTotal+PalletQtyTotal*25</f>
        <v>4923.6412494912493</v>
      </c>
      <c r="Y666" s="779">
        <f>GrossWeightTotalR+PalletQtyTotalR*25</f>
        <v>5016.2759999999989</v>
      </c>
      <c r="Z666" s="37"/>
      <c r="AA666" s="780"/>
      <c r="AB666" s="780"/>
      <c r="AC666" s="780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69"/>
      <c r="P667" s="958" t="s">
        <v>1056</v>
      </c>
      <c r="Q667" s="948"/>
      <c r="R667" s="948"/>
      <c r="S667" s="948"/>
      <c r="T667" s="948"/>
      <c r="U667" s="948"/>
      <c r="V667" s="94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545.70173653506981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556</v>
      </c>
      <c r="Z667" s="37"/>
      <c r="AA667" s="780"/>
      <c r="AB667" s="780"/>
      <c r="AC667" s="780"/>
    </row>
    <row r="668" spans="1:68" ht="14.25" hidden="1" customHeight="1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69"/>
      <c r="P668" s="958" t="s">
        <v>1057</v>
      </c>
      <c r="Q668" s="948"/>
      <c r="R668" s="948"/>
      <c r="S668" s="948"/>
      <c r="T668" s="948"/>
      <c r="U668" s="948"/>
      <c r="V668" s="94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9.6300299999999996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27" t="s">
        <v>122</v>
      </c>
      <c r="D670" s="849"/>
      <c r="E670" s="849"/>
      <c r="F670" s="849"/>
      <c r="G670" s="849"/>
      <c r="H670" s="850"/>
      <c r="I670" s="827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27" t="s">
        <v>667</v>
      </c>
      <c r="X670" s="850"/>
      <c r="Y670" s="827" t="s">
        <v>768</v>
      </c>
      <c r="Z670" s="849"/>
      <c r="AA670" s="849"/>
      <c r="AB670" s="850"/>
      <c r="AC670" s="769" t="s">
        <v>862</v>
      </c>
      <c r="AD670" s="827" t="s">
        <v>930</v>
      </c>
      <c r="AE670" s="850"/>
      <c r="AF670" s="771"/>
    </row>
    <row r="671" spans="1:68" ht="14.25" customHeight="1" thickTop="1" x14ac:dyDescent="0.2">
      <c r="A671" s="1094" t="s">
        <v>1060</v>
      </c>
      <c r="B671" s="827" t="s">
        <v>63</v>
      </c>
      <c r="C671" s="827" t="s">
        <v>123</v>
      </c>
      <c r="D671" s="827" t="s">
        <v>149</v>
      </c>
      <c r="E671" s="827" t="s">
        <v>230</v>
      </c>
      <c r="F671" s="827" t="s">
        <v>254</v>
      </c>
      <c r="G671" s="827" t="s">
        <v>300</v>
      </c>
      <c r="H671" s="827" t="s">
        <v>122</v>
      </c>
      <c r="I671" s="827" t="s">
        <v>337</v>
      </c>
      <c r="J671" s="827" t="s">
        <v>361</v>
      </c>
      <c r="K671" s="827" t="s">
        <v>436</v>
      </c>
      <c r="L671" s="827" t="s">
        <v>457</v>
      </c>
      <c r="M671" s="827" t="s">
        <v>481</v>
      </c>
      <c r="N671" s="771"/>
      <c r="O671" s="827" t="s">
        <v>508</v>
      </c>
      <c r="P671" s="827" t="s">
        <v>511</v>
      </c>
      <c r="Q671" s="827" t="s">
        <v>520</v>
      </c>
      <c r="R671" s="827" t="s">
        <v>536</v>
      </c>
      <c r="S671" s="827" t="s">
        <v>546</v>
      </c>
      <c r="T671" s="827" t="s">
        <v>559</v>
      </c>
      <c r="U671" s="827" t="s">
        <v>570</v>
      </c>
      <c r="V671" s="827" t="s">
        <v>654</v>
      </c>
      <c r="W671" s="827" t="s">
        <v>668</v>
      </c>
      <c r="X671" s="827" t="s">
        <v>720</v>
      </c>
      <c r="Y671" s="827" t="s">
        <v>769</v>
      </c>
      <c r="Z671" s="827" t="s">
        <v>824</v>
      </c>
      <c r="AA671" s="827" t="s">
        <v>846</v>
      </c>
      <c r="AB671" s="827" t="s">
        <v>858</v>
      </c>
      <c r="AC671" s="827" t="s">
        <v>862</v>
      </c>
      <c r="AD671" s="827" t="s">
        <v>930</v>
      </c>
      <c r="AE671" s="827" t="s">
        <v>1030</v>
      </c>
      <c r="AF671" s="771"/>
    </row>
    <row r="672" spans="1:68" ht="13.5" customHeight="1" thickBot="1" x14ac:dyDescent="0.25">
      <c r="A672" s="1095"/>
      <c r="B672" s="828"/>
      <c r="C672" s="828"/>
      <c r="D672" s="828"/>
      <c r="E672" s="828"/>
      <c r="F672" s="828"/>
      <c r="G672" s="828"/>
      <c r="H672" s="828"/>
      <c r="I672" s="828"/>
      <c r="J672" s="828"/>
      <c r="K672" s="828"/>
      <c r="L672" s="828"/>
      <c r="M672" s="828"/>
      <c r="N672" s="771"/>
      <c r="O672" s="828"/>
      <c r="P672" s="828"/>
      <c r="Q672" s="828"/>
      <c r="R672" s="828"/>
      <c r="S672" s="828"/>
      <c r="T672" s="828"/>
      <c r="U672" s="828"/>
      <c r="V672" s="828"/>
      <c r="W672" s="828"/>
      <c r="X672" s="828"/>
      <c r="Y672" s="828"/>
      <c r="Z672" s="828"/>
      <c r="AA672" s="828"/>
      <c r="AB672" s="828"/>
      <c r="AC672" s="828"/>
      <c r="AD672" s="828"/>
      <c r="AE672" s="828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108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108</v>
      </c>
      <c r="E673" s="46">
        <f>IFERROR(Y110*1,"0")+IFERROR(Y111*1,"0")+IFERROR(Y112*1,"0")+IFERROR(Y116*1,"0")+IFERROR(Y117*1,"0")+IFERROR(Y118*1,"0")+IFERROR(Y119*1,"0")+IFERROR(Y120*1,"0")+IFERROR(Y121*1,"0")</f>
        <v>218.40000000000003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42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1185.5999999999999</v>
      </c>
      <c r="V673" s="46">
        <f>IFERROR(Y407*1,"0")+IFERROR(Y411*1,"0")+IFERROR(Y412*1,"0")+IFERROR(Y413*1,"0")</f>
        <v>145.79999999999998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1365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304.2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58.800000000000004</v>
      </c>
      <c r="Z673" s="46">
        <f>IFERROR(Y521*1,"0")+IFERROR(Y525*1,"0")+IFERROR(Y526*1,"0")+IFERROR(Y527*1,"0")+IFERROR(Y528*1,"0")+IFERROR(Y529*1,"0")+IFERROR(Y533*1,"0")+IFERROR(Y537*1,"0")</f>
        <v>21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776.1600000000002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210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,11"/>
        <filter val="115,38"/>
        <filter val="120,00"/>
        <filter val="13,10"/>
        <filter val="13,89"/>
        <filter val="140,00"/>
        <filter val="150,00"/>
        <filter val="16,67"/>
        <filter val="17,28"/>
        <filter val="20,00"/>
        <filter val="200,00"/>
        <filter val="220,00"/>
        <filter val="23,33"/>
        <filter val="25,00"/>
        <filter val="250,00"/>
        <filter val="30,00"/>
        <filter val="300,00"/>
        <filter val="35,71"/>
        <filter val="350,00"/>
        <filter val="38,46"/>
        <filter val="4 455,00"/>
        <filter val="4 698,64"/>
        <filter val="4 923,64"/>
        <filter val="4,76"/>
        <filter val="40,00"/>
        <filter val="41,67"/>
        <filter val="47,35"/>
        <filter val="50,00"/>
        <filter val="545,70"/>
        <filter val="55,00"/>
        <filter val="56,82"/>
        <filter val="6,41"/>
        <filter val="6,67"/>
        <filter val="60,00"/>
        <filter val="66,67"/>
        <filter val="7,14"/>
        <filter val="70,00"/>
        <filter val="80,00"/>
        <filter val="9"/>
        <filter val="9,26"/>
        <filter val="900,00"/>
      </filters>
    </filterColumn>
    <filterColumn colId="29" showButton="0"/>
    <filterColumn colId="30" showButton="0"/>
  </autoFilter>
  <mergeCells count="1188"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D632:E632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559:E559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