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7742AB-A20F-4DD8-9150-730BA5FC48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BP440" i="1" s="1"/>
  <c r="P440" i="1"/>
  <c r="BO439" i="1"/>
  <c r="BM439" i="1"/>
  <c r="Y439" i="1"/>
  <c r="BP439" i="1" s="1"/>
  <c r="BO438" i="1"/>
  <c r="BM438" i="1"/>
  <c r="Y438" i="1"/>
  <c r="P438" i="1"/>
  <c r="X436" i="1"/>
  <c r="X435" i="1"/>
  <c r="BO434" i="1"/>
  <c r="BM434" i="1"/>
  <c r="Y434" i="1"/>
  <c r="BP434" i="1" s="1"/>
  <c r="P434" i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N318" i="1"/>
  <c r="BM318" i="1"/>
  <c r="Z318" i="1"/>
  <c r="Z319" i="1" s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Z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O162" i="1"/>
  <c r="BM162" i="1"/>
  <c r="Y162" i="1"/>
  <c r="Z162" i="1" s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Z143" i="1"/>
  <c r="Y143" i="1"/>
  <c r="BP143" i="1" s="1"/>
  <c r="P143" i="1"/>
  <c r="BO142" i="1"/>
  <c r="BM142" i="1"/>
  <c r="Y142" i="1"/>
  <c r="BP142" i="1" s="1"/>
  <c r="P142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63" i="1" l="1"/>
  <c r="BN363" i="1"/>
  <c r="Z363" i="1"/>
  <c r="BP389" i="1"/>
  <c r="BN389" i="1"/>
  <c r="Z389" i="1"/>
  <c r="BP452" i="1"/>
  <c r="BN452" i="1"/>
  <c r="Z452" i="1"/>
  <c r="BP493" i="1"/>
  <c r="BN493" i="1"/>
  <c r="Z493" i="1"/>
  <c r="BP515" i="1"/>
  <c r="BN515" i="1"/>
  <c r="Z515" i="1"/>
  <c r="BP562" i="1"/>
  <c r="BN562" i="1"/>
  <c r="Z562" i="1"/>
  <c r="BP582" i="1"/>
  <c r="BN582" i="1"/>
  <c r="Z582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6" i="1" s="1"/>
  <c r="X667" i="1"/>
  <c r="Z26" i="1"/>
  <c r="BN26" i="1"/>
  <c r="Z35" i="1"/>
  <c r="BN35" i="1"/>
  <c r="Z55" i="1"/>
  <c r="BN55" i="1"/>
  <c r="Z70" i="1"/>
  <c r="BN70" i="1"/>
  <c r="Z80" i="1"/>
  <c r="BN80" i="1"/>
  <c r="Y91" i="1"/>
  <c r="Z94" i="1"/>
  <c r="BN94" i="1"/>
  <c r="Z104" i="1"/>
  <c r="BN104" i="1"/>
  <c r="Z185" i="1"/>
  <c r="BN185" i="1"/>
  <c r="Z215" i="1"/>
  <c r="BN215" i="1"/>
  <c r="Z225" i="1"/>
  <c r="BN225" i="1"/>
  <c r="Z237" i="1"/>
  <c r="BN237" i="1"/>
  <c r="Z254" i="1"/>
  <c r="BN254" i="1"/>
  <c r="Z265" i="1"/>
  <c r="BN265" i="1"/>
  <c r="Z273" i="1"/>
  <c r="BN273" i="1"/>
  <c r="Z288" i="1"/>
  <c r="BN288" i="1"/>
  <c r="Z311" i="1"/>
  <c r="BN311" i="1"/>
  <c r="R673" i="1"/>
  <c r="Y319" i="1"/>
  <c r="BP318" i="1"/>
  <c r="Y324" i="1"/>
  <c r="Y323" i="1"/>
  <c r="BP322" i="1"/>
  <c r="BN322" i="1"/>
  <c r="Z322" i="1"/>
  <c r="Z323" i="1" s="1"/>
  <c r="Y328" i="1"/>
  <c r="Y327" i="1"/>
  <c r="BP326" i="1"/>
  <c r="BN326" i="1"/>
  <c r="Z326" i="1"/>
  <c r="Z327" i="1" s="1"/>
  <c r="Y332" i="1"/>
  <c r="BP331" i="1"/>
  <c r="BN331" i="1"/>
  <c r="Z331" i="1"/>
  <c r="Z332" i="1" s="1"/>
  <c r="Y337" i="1"/>
  <c r="Y336" i="1"/>
  <c r="BP335" i="1"/>
  <c r="BN335" i="1"/>
  <c r="Z335" i="1"/>
  <c r="Z336" i="1" s="1"/>
  <c r="BP339" i="1"/>
  <c r="BN339" i="1"/>
  <c r="Z339" i="1"/>
  <c r="BP379" i="1"/>
  <c r="BN379" i="1"/>
  <c r="Z379" i="1"/>
  <c r="BP433" i="1"/>
  <c r="BN433" i="1"/>
  <c r="Z433" i="1"/>
  <c r="BP464" i="1"/>
  <c r="BN464" i="1"/>
  <c r="Z464" i="1"/>
  <c r="BP501" i="1"/>
  <c r="BN501" i="1"/>
  <c r="Z501" i="1"/>
  <c r="BP545" i="1"/>
  <c r="BN545" i="1"/>
  <c r="Z545" i="1"/>
  <c r="BP572" i="1"/>
  <c r="BN572" i="1"/>
  <c r="Z572" i="1"/>
  <c r="BP619" i="1"/>
  <c r="BN619" i="1"/>
  <c r="Z619" i="1"/>
  <c r="BP621" i="1"/>
  <c r="BN621" i="1"/>
  <c r="Z621" i="1"/>
  <c r="BP623" i="1"/>
  <c r="BN623" i="1"/>
  <c r="Z623" i="1"/>
  <c r="Y342" i="1"/>
  <c r="Y442" i="1"/>
  <c r="BP119" i="1"/>
  <c r="BN119" i="1"/>
  <c r="Z119" i="1"/>
  <c r="Y154" i="1"/>
  <c r="BP151" i="1"/>
  <c r="BN151" i="1"/>
  <c r="Z151" i="1"/>
  <c r="BP181" i="1"/>
  <c r="BN181" i="1"/>
  <c r="Z181" i="1"/>
  <c r="BP199" i="1"/>
  <c r="BN199" i="1"/>
  <c r="Z199" i="1"/>
  <c r="BP209" i="1"/>
  <c r="BN209" i="1"/>
  <c r="Z209" i="1"/>
  <c r="BP223" i="1"/>
  <c r="BN223" i="1"/>
  <c r="Z223" i="1"/>
  <c r="BP235" i="1"/>
  <c r="BN235" i="1"/>
  <c r="Z235" i="1"/>
  <c r="BP247" i="1"/>
  <c r="BN247" i="1"/>
  <c r="Z247" i="1"/>
  <c r="BP260" i="1"/>
  <c r="BN260" i="1"/>
  <c r="Z260" i="1"/>
  <c r="BP271" i="1"/>
  <c r="BN271" i="1"/>
  <c r="Z271" i="1"/>
  <c r="BP286" i="1"/>
  <c r="BN286" i="1"/>
  <c r="Z286" i="1"/>
  <c r="BP309" i="1"/>
  <c r="BN309" i="1"/>
  <c r="Z309" i="1"/>
  <c r="BP350" i="1"/>
  <c r="BN350" i="1"/>
  <c r="Z350" i="1"/>
  <c r="BP365" i="1"/>
  <c r="BN365" i="1"/>
  <c r="Z365" i="1"/>
  <c r="BP381" i="1"/>
  <c r="BN381" i="1"/>
  <c r="Z381" i="1"/>
  <c r="BP395" i="1"/>
  <c r="BN395" i="1"/>
  <c r="Z395" i="1"/>
  <c r="BP446" i="1"/>
  <c r="BN446" i="1"/>
  <c r="Z446" i="1"/>
  <c r="BP454" i="1"/>
  <c r="BN454" i="1"/>
  <c r="Z454" i="1"/>
  <c r="Y476" i="1"/>
  <c r="BP468" i="1"/>
  <c r="BN468" i="1"/>
  <c r="Z468" i="1"/>
  <c r="BP472" i="1"/>
  <c r="BN472" i="1"/>
  <c r="Z472" i="1"/>
  <c r="BP479" i="1"/>
  <c r="BN479" i="1"/>
  <c r="Z479" i="1"/>
  <c r="Y486" i="1"/>
  <c r="BP485" i="1"/>
  <c r="BN485" i="1"/>
  <c r="Z485" i="1"/>
  <c r="Z486" i="1" s="1"/>
  <c r="Y507" i="1"/>
  <c r="BP489" i="1"/>
  <c r="BN489" i="1"/>
  <c r="Z489" i="1"/>
  <c r="B673" i="1"/>
  <c r="X665" i="1"/>
  <c r="X663" i="1"/>
  <c r="Y38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Y83" i="1"/>
  <c r="Z86" i="1"/>
  <c r="BN86" i="1"/>
  <c r="Z90" i="1"/>
  <c r="BN90" i="1"/>
  <c r="Y101" i="1"/>
  <c r="Z96" i="1"/>
  <c r="BN96" i="1"/>
  <c r="BP98" i="1"/>
  <c r="BN98" i="1"/>
  <c r="E673" i="1"/>
  <c r="BP111" i="1"/>
  <c r="BN111" i="1"/>
  <c r="Z111" i="1"/>
  <c r="F673" i="1"/>
  <c r="BP127" i="1"/>
  <c r="BN127" i="1"/>
  <c r="Z127" i="1"/>
  <c r="BP129" i="1"/>
  <c r="Z129" i="1"/>
  <c r="H673" i="1"/>
  <c r="Y174" i="1"/>
  <c r="BP173" i="1"/>
  <c r="BN173" i="1"/>
  <c r="Z173" i="1"/>
  <c r="Z174" i="1" s="1"/>
  <c r="Y182" i="1"/>
  <c r="BP177" i="1"/>
  <c r="BN177" i="1"/>
  <c r="Z177" i="1"/>
  <c r="BP187" i="1"/>
  <c r="BN187" i="1"/>
  <c r="Z187" i="1"/>
  <c r="BP202" i="1"/>
  <c r="BN202" i="1"/>
  <c r="Z202" i="1"/>
  <c r="Y227" i="1"/>
  <c r="BP219" i="1"/>
  <c r="BN219" i="1"/>
  <c r="Z219" i="1"/>
  <c r="Y242" i="1"/>
  <c r="BP231" i="1"/>
  <c r="BN231" i="1"/>
  <c r="Z231" i="1"/>
  <c r="BP239" i="1"/>
  <c r="BN239" i="1"/>
  <c r="Z239" i="1"/>
  <c r="BP256" i="1"/>
  <c r="BN256" i="1"/>
  <c r="Z256" i="1"/>
  <c r="BP267" i="1"/>
  <c r="BN267" i="1"/>
  <c r="Z267" i="1"/>
  <c r="Y279" i="1"/>
  <c r="Y278" i="1"/>
  <c r="BP277" i="1"/>
  <c r="BN277" i="1"/>
  <c r="Z277" i="1"/>
  <c r="Z278" i="1" s="1"/>
  <c r="BP282" i="1"/>
  <c r="BN282" i="1"/>
  <c r="Z282" i="1"/>
  <c r="BP290" i="1"/>
  <c r="BN290" i="1"/>
  <c r="Z290" i="1"/>
  <c r="BP313" i="1"/>
  <c r="BN313" i="1"/>
  <c r="Z313" i="1"/>
  <c r="BP361" i="1"/>
  <c r="BN361" i="1"/>
  <c r="Z361" i="1"/>
  <c r="BP373" i="1"/>
  <c r="BN373" i="1"/>
  <c r="Z373" i="1"/>
  <c r="Y391" i="1"/>
  <c r="BP387" i="1"/>
  <c r="BN387" i="1"/>
  <c r="Z387" i="1"/>
  <c r="BP412" i="1"/>
  <c r="BN412" i="1"/>
  <c r="Z412" i="1"/>
  <c r="BP447" i="1"/>
  <c r="BN447" i="1"/>
  <c r="Z447" i="1"/>
  <c r="BP458" i="1"/>
  <c r="BN458" i="1"/>
  <c r="Z458" i="1"/>
  <c r="BP469" i="1"/>
  <c r="BN469" i="1"/>
  <c r="Z469" i="1"/>
  <c r="Y481" i="1"/>
  <c r="Y480" i="1"/>
  <c r="BP478" i="1"/>
  <c r="BN478" i="1"/>
  <c r="Z478" i="1"/>
  <c r="Z480" i="1" s="1"/>
  <c r="BP499" i="1"/>
  <c r="BN499" i="1"/>
  <c r="Z499" i="1"/>
  <c r="BP511" i="1"/>
  <c r="BN511" i="1"/>
  <c r="Z511" i="1"/>
  <c r="BP543" i="1"/>
  <c r="BN543" i="1"/>
  <c r="Z543" i="1"/>
  <c r="BP560" i="1"/>
  <c r="BN560" i="1"/>
  <c r="Z560" i="1"/>
  <c r="Y574" i="1"/>
  <c r="BP570" i="1"/>
  <c r="BN570" i="1"/>
  <c r="Z570" i="1"/>
  <c r="BP580" i="1"/>
  <c r="BN580" i="1"/>
  <c r="Z580" i="1"/>
  <c r="BP590" i="1"/>
  <c r="BN590" i="1"/>
  <c r="Z590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107" i="1"/>
  <c r="Y123" i="1"/>
  <c r="Y148" i="1"/>
  <c r="G673" i="1"/>
  <c r="Y165" i="1"/>
  <c r="Y188" i="1"/>
  <c r="I673" i="1"/>
  <c r="Y250" i="1"/>
  <c r="K673" i="1"/>
  <c r="P673" i="1"/>
  <c r="S673" i="1"/>
  <c r="Y341" i="1"/>
  <c r="Y375" i="1"/>
  <c r="Y390" i="1"/>
  <c r="Y398" i="1"/>
  <c r="Y404" i="1"/>
  <c r="W673" i="1"/>
  <c r="Y435" i="1"/>
  <c r="Y460" i="1"/>
  <c r="BP491" i="1"/>
  <c r="BN491" i="1"/>
  <c r="BP495" i="1"/>
  <c r="BN495" i="1"/>
  <c r="Z495" i="1"/>
  <c r="BP503" i="1"/>
  <c r="BN503" i="1"/>
  <c r="Z503" i="1"/>
  <c r="Z673" i="1"/>
  <c r="Y530" i="1"/>
  <c r="BP526" i="1"/>
  <c r="BN526" i="1"/>
  <c r="Z526" i="1"/>
  <c r="Y552" i="1"/>
  <c r="Y551" i="1"/>
  <c r="BP550" i="1"/>
  <c r="BN550" i="1"/>
  <c r="Z550" i="1"/>
  <c r="Z551" i="1" s="1"/>
  <c r="Y56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7" i="1"/>
  <c r="Y592" i="1"/>
  <c r="H9" i="1"/>
  <c r="A10" i="1"/>
  <c r="Y24" i="1"/>
  <c r="Z27" i="1"/>
  <c r="BN27" i="1"/>
  <c r="Z30" i="1"/>
  <c r="BN30" i="1"/>
  <c r="Z31" i="1"/>
  <c r="BN31" i="1"/>
  <c r="Z34" i="1"/>
  <c r="BN34" i="1"/>
  <c r="Z36" i="1"/>
  <c r="BN36" i="1"/>
  <c r="Y39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BN67" i="1"/>
  <c r="Z69" i="1"/>
  <c r="BN69" i="1"/>
  <c r="Z71" i="1"/>
  <c r="BN71" i="1"/>
  <c r="Z73" i="1"/>
  <c r="BN73" i="1"/>
  <c r="Y76" i="1"/>
  <c r="Z79" i="1"/>
  <c r="BN79" i="1"/>
  <c r="BP79" i="1"/>
  <c r="Z81" i="1"/>
  <c r="BN81" i="1"/>
  <c r="Z85" i="1"/>
  <c r="BN85" i="1"/>
  <c r="BP85" i="1"/>
  <c r="Z87" i="1"/>
  <c r="BN87" i="1"/>
  <c r="Z89" i="1"/>
  <c r="BN89" i="1"/>
  <c r="Y92" i="1"/>
  <c r="Z95" i="1"/>
  <c r="BN95" i="1"/>
  <c r="Z97" i="1"/>
  <c r="BN97" i="1"/>
  <c r="Z99" i="1"/>
  <c r="BN99" i="1"/>
  <c r="Y100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BN142" i="1"/>
  <c r="Z144" i="1"/>
  <c r="BN144" i="1"/>
  <c r="Z146" i="1"/>
  <c r="BN146" i="1"/>
  <c r="Y149" i="1"/>
  <c r="Z152" i="1"/>
  <c r="Z153" i="1" s="1"/>
  <c r="BN152" i="1"/>
  <c r="Y153" i="1"/>
  <c r="Z157" i="1"/>
  <c r="BN157" i="1"/>
  <c r="BP157" i="1"/>
  <c r="Y160" i="1"/>
  <c r="Z163" i="1"/>
  <c r="Z164" i="1" s="1"/>
  <c r="BN163" i="1"/>
  <c r="Y164" i="1"/>
  <c r="Z167" i="1"/>
  <c r="BN167" i="1"/>
  <c r="BP167" i="1"/>
  <c r="Y170" i="1"/>
  <c r="Y175" i="1"/>
  <c r="Z178" i="1"/>
  <c r="BN178" i="1"/>
  <c r="Z180" i="1"/>
  <c r="BN180" i="1"/>
  <c r="Y183" i="1"/>
  <c r="Z186" i="1"/>
  <c r="BN186" i="1"/>
  <c r="Y189" i="1"/>
  <c r="Y195" i="1"/>
  <c r="Y206" i="1"/>
  <c r="Z198" i="1"/>
  <c r="BN198" i="1"/>
  <c r="Z200" i="1"/>
  <c r="BN200" i="1"/>
  <c r="BP201" i="1"/>
  <c r="BN201" i="1"/>
  <c r="BP203" i="1"/>
  <c r="BN203" i="1"/>
  <c r="Z203" i="1"/>
  <c r="Y228" i="1"/>
  <c r="BP220" i="1"/>
  <c r="BN220" i="1"/>
  <c r="Z220" i="1"/>
  <c r="F9" i="1"/>
  <c r="J9" i="1"/>
  <c r="Z22" i="1"/>
  <c r="Z23" i="1" s="1"/>
  <c r="BN22" i="1"/>
  <c r="BP22" i="1"/>
  <c r="Y23" i="1"/>
  <c r="Y58" i="1"/>
  <c r="Y75" i="1"/>
  <c r="Y114" i="1"/>
  <c r="BN129" i="1"/>
  <c r="Y132" i="1"/>
  <c r="Z135" i="1"/>
  <c r="BN135" i="1"/>
  <c r="Z137" i="1"/>
  <c r="BN137" i="1"/>
  <c r="BP141" i="1"/>
  <c r="BN143" i="1"/>
  <c r="Z145" i="1"/>
  <c r="BN145" i="1"/>
  <c r="Z147" i="1"/>
  <c r="BN147" i="1"/>
  <c r="Z158" i="1"/>
  <c r="BN158" i="1"/>
  <c r="Y159" i="1"/>
  <c r="BN162" i="1"/>
  <c r="BP162" i="1"/>
  <c r="Z168" i="1"/>
  <c r="BN168" i="1"/>
  <c r="Y205" i="1"/>
  <c r="BP210" i="1"/>
  <c r="BN210" i="1"/>
  <c r="Z210" i="1"/>
  <c r="Y212" i="1"/>
  <c r="Y217" i="1"/>
  <c r="BP214" i="1"/>
  <c r="BN214" i="1"/>
  <c r="Z214" i="1"/>
  <c r="Z216" i="1" s="1"/>
  <c r="J673" i="1"/>
  <c r="Y211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BN244" i="1"/>
  <c r="BP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Y333" i="1"/>
  <c r="Z340" i="1"/>
  <c r="Z341" i="1" s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U673" i="1"/>
  <c r="Y369" i="1"/>
  <c r="Z360" i="1"/>
  <c r="BN360" i="1"/>
  <c r="Z362" i="1"/>
  <c r="BN362" i="1"/>
  <c r="Z364" i="1"/>
  <c r="BN364" i="1"/>
  <c r="Z366" i="1"/>
  <c r="BN366" i="1"/>
  <c r="BP374" i="1"/>
  <c r="BN374" i="1"/>
  <c r="Z374" i="1"/>
  <c r="Y384" i="1"/>
  <c r="Y385" i="1"/>
  <c r="BP378" i="1"/>
  <c r="BN378" i="1"/>
  <c r="Z378" i="1"/>
  <c r="Y261" i="1"/>
  <c r="Y274" i="1"/>
  <c r="Y293" i="1"/>
  <c r="Y298" i="1"/>
  <c r="Y305" i="1"/>
  <c r="Y314" i="1"/>
  <c r="Y347" i="1"/>
  <c r="Z367" i="1"/>
  <c r="BN367" i="1"/>
  <c r="Y368" i="1"/>
  <c r="BP372" i="1"/>
  <c r="BN372" i="1"/>
  <c r="Z372" i="1"/>
  <c r="Z375" i="1" s="1"/>
  <c r="Z380" i="1"/>
  <c r="BN380" i="1"/>
  <c r="Z382" i="1"/>
  <c r="BN382" i="1"/>
  <c r="Z388" i="1"/>
  <c r="BN388" i="1"/>
  <c r="BP388" i="1"/>
  <c r="Z393" i="1"/>
  <c r="Z397" i="1" s="1"/>
  <c r="BN393" i="1"/>
  <c r="BP393" i="1"/>
  <c r="Z394" i="1"/>
  <c r="BN394" i="1"/>
  <c r="Z396" i="1"/>
  <c r="BN396" i="1"/>
  <c r="Y397" i="1"/>
  <c r="Z400" i="1"/>
  <c r="Z403" i="1" s="1"/>
  <c r="BN400" i="1"/>
  <c r="BP400" i="1"/>
  <c r="Z402" i="1"/>
  <c r="BN402" i="1"/>
  <c r="Y403" i="1"/>
  <c r="Z407" i="1"/>
  <c r="Z408" i="1" s="1"/>
  <c r="BN407" i="1"/>
  <c r="BP407" i="1"/>
  <c r="Y408" i="1"/>
  <c r="Z411" i="1"/>
  <c r="Z414" i="1" s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Y436" i="1"/>
  <c r="Z440" i="1"/>
  <c r="BN440" i="1"/>
  <c r="Y443" i="1"/>
  <c r="Y449" i="1"/>
  <c r="BP445" i="1"/>
  <c r="BN445" i="1"/>
  <c r="Z445" i="1"/>
  <c r="Y409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38" i="1"/>
  <c r="BN438" i="1"/>
  <c r="BP438" i="1"/>
  <c r="Z439" i="1"/>
  <c r="BN439" i="1"/>
  <c r="BP441" i="1"/>
  <c r="BN441" i="1"/>
  <c r="Y448" i="1"/>
  <c r="BP453" i="1"/>
  <c r="BN453" i="1"/>
  <c r="Z453" i="1"/>
  <c r="Y461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5" i="1"/>
  <c r="BN455" i="1"/>
  <c r="Z457" i="1"/>
  <c r="BN457" i="1"/>
  <c r="Z459" i="1"/>
  <c r="BN459" i="1"/>
  <c r="Z463" i="1"/>
  <c r="Z465" i="1" s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25" i="1" l="1"/>
  <c r="Z591" i="1"/>
  <c r="Z573" i="1"/>
  <c r="Z512" i="1"/>
  <c r="Z227" i="1"/>
  <c r="Z205" i="1"/>
  <c r="Z131" i="1"/>
  <c r="Z122" i="1"/>
  <c r="Z113" i="1"/>
  <c r="Z106" i="1"/>
  <c r="Z82" i="1"/>
  <c r="Z643" i="1"/>
  <c r="Z567" i="1"/>
  <c r="Z460" i="1"/>
  <c r="Z292" i="1"/>
  <c r="Z274" i="1"/>
  <c r="Z182" i="1"/>
  <c r="Z148" i="1"/>
  <c r="Z608" i="1"/>
  <c r="Z615" i="1"/>
  <c r="Z585" i="1"/>
  <c r="Z546" i="1"/>
  <c r="Z507" i="1"/>
  <c r="Z475" i="1"/>
  <c r="Z448" i="1"/>
  <c r="Z390" i="1"/>
  <c r="Z368" i="1"/>
  <c r="Z384" i="1"/>
  <c r="Z314" i="1"/>
  <c r="Z304" i="1"/>
  <c r="Z261" i="1"/>
  <c r="Z249" i="1"/>
  <c r="Z241" i="1"/>
  <c r="Z211" i="1"/>
  <c r="Z188" i="1"/>
  <c r="Z100" i="1"/>
  <c r="Z75" i="1"/>
  <c r="Z57" i="1"/>
  <c r="Z38" i="1"/>
  <c r="Z636" i="1"/>
  <c r="Z430" i="1"/>
  <c r="Y667" i="1"/>
  <c r="Y664" i="1"/>
  <c r="Z159" i="1"/>
  <c r="Z138" i="1"/>
  <c r="Y663" i="1"/>
  <c r="Z530" i="1"/>
  <c r="Z442" i="1"/>
  <c r="Y665" i="1"/>
  <c r="Z169" i="1"/>
  <c r="Z91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<sst xmlns="http://schemas.openxmlformats.org/spreadsheetml/2006/main" count="3126" uniqueCount="1078">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</sst>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5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2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99" sqref="AA19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1135" t="s">
        <v>0</v>
      </c>
      <c r="E1" s="808"/>
      <c r="F1" s="808"/>
      <c r="G1" s="12" t="s">
        <v>1</v>
      </c>
      <c r="H1" s="1135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1178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1064" t="s">
        <v>8</v>
      </c>
      <c r="B5" s="873"/>
      <c r="C5" s="860"/>
      <c r="D5" s="821"/>
      <c r="E5" s="823"/>
      <c r="F5" s="871" t="s">
        <v>9</v>
      </c>
      <c r="G5" s="860"/>
      <c r="H5" s="821" t="s">
        <v>1077</v>
      </c>
      <c r="I5" s="822"/>
      <c r="J5" s="822"/>
      <c r="K5" s="822"/>
      <c r="L5" s="822"/>
      <c r="M5" s="823"/>
      <c r="N5" s="58"/>
      <c r="P5" s="24" t="s">
        <v>10</v>
      </c>
      <c r="Q5" s="814">
        <v>45631</v>
      </c>
      <c r="R5" s="815"/>
      <c r="T5" s="1008" t="s">
        <v>11</v>
      </c>
      <c r="U5" s="1009"/>
      <c r="V5" s="1038" t="s">
        <v>12</v>
      </c>
      <c r="W5" s="815"/>
      <c r="AB5" s="51"/>
      <c r="AC5" s="51"/>
      <c r="AD5" s="51"/>
      <c r="AE5" s="51"/>
    </row>
    <row r="6" spans="1:32" s="774" customFormat="1" ht="24" customHeight="1" x14ac:dyDescent="0.2">
      <c r="A6" s="1064" t="s">
        <v>13</v>
      </c>
      <c r="B6" s="873"/>
      <c r="C6" s="860"/>
      <c r="D6" s="824" t="s">
        <v>14</v>
      </c>
      <c r="E6" s="825"/>
      <c r="F6" s="825"/>
      <c r="G6" s="825"/>
      <c r="H6" s="825"/>
      <c r="I6" s="825"/>
      <c r="J6" s="825"/>
      <c r="K6" s="825"/>
      <c r="L6" s="825"/>
      <c r="M6" s="815"/>
      <c r="N6" s="59"/>
      <c r="P6" s="24" t="s">
        <v>15</v>
      </c>
      <c r="Q6" s="803" t="str">
        <f>IF(Q5=0," ",CHOOSE(WEEKDAY(Q5,2),"Понедельник","Вторник","Среда","Четверг","Пятница","Суббота","Воскресенье"))</f>
        <v>Четверг</v>
      </c>
      <c r="R6" s="784"/>
      <c r="T6" s="1050" t="s">
        <v>16</v>
      </c>
      <c r="U6" s="1009"/>
      <c r="V6" s="826" t="s">
        <v>17</v>
      </c>
      <c r="W6" s="827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1190" t="str">
        <f>IFERROR(VLOOKUP(DeliveryAddress,Table,3,0),1)</f>
        <v>1</v>
      </c>
      <c r="E7" s="1191"/>
      <c r="F7" s="1191"/>
      <c r="G7" s="1191"/>
      <c r="H7" s="1191"/>
      <c r="I7" s="1191"/>
      <c r="J7" s="1191"/>
      <c r="K7" s="1191"/>
      <c r="L7" s="1191"/>
      <c r="M7" s="1044"/>
      <c r="N7" s="60"/>
      <c r="P7" s="24"/>
      <c r="Q7" s="42"/>
      <c r="R7" s="42"/>
      <c r="T7" s="795"/>
      <c r="U7" s="1009"/>
      <c r="V7" s="828"/>
      <c r="W7" s="829"/>
      <c r="AB7" s="51"/>
      <c r="AC7" s="51"/>
      <c r="AD7" s="51"/>
      <c r="AE7" s="51"/>
    </row>
    <row r="8" spans="1:32" s="774" customFormat="1" ht="25.5" customHeight="1" x14ac:dyDescent="0.2">
      <c r="A8" s="788" t="s">
        <v>18</v>
      </c>
      <c r="B8" s="789"/>
      <c r="C8" s="790"/>
      <c r="D8" s="1147" t="s">
        <v>19</v>
      </c>
      <c r="E8" s="1148"/>
      <c r="F8" s="1148"/>
      <c r="G8" s="1148"/>
      <c r="H8" s="1148"/>
      <c r="I8" s="1148"/>
      <c r="J8" s="1148"/>
      <c r="K8" s="1148"/>
      <c r="L8" s="1148"/>
      <c r="M8" s="1149"/>
      <c r="N8" s="61"/>
      <c r="P8" s="24" t="s">
        <v>20</v>
      </c>
      <c r="Q8" s="1043">
        <v>0.5</v>
      </c>
      <c r="R8" s="1044"/>
      <c r="T8" s="795"/>
      <c r="U8" s="1009"/>
      <c r="V8" s="828"/>
      <c r="W8" s="829"/>
      <c r="AB8" s="51"/>
      <c r="AC8" s="51"/>
      <c r="AD8" s="51"/>
      <c r="AE8" s="51"/>
    </row>
    <row r="9" spans="1:32" s="774" customFormat="1" ht="39.950000000000003" customHeight="1" x14ac:dyDescent="0.2">
      <c r="A9" s="7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893"/>
      <c r="E9" s="894"/>
      <c r="F9" s="7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976" t="str">
        <f>IF(AND($A$9="Тип доверенности/получателя при получении в адресе перегруза:",$D$9="Разовая доверенность"),"Введите ФИО","")</f>
        <v/>
      </c>
      <c r="I9" s="894"/>
      <c r="J9" s="9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4"/>
      <c r="L9" s="894"/>
      <c r="M9" s="894"/>
      <c r="N9" s="775"/>
      <c r="P9" s="26" t="s">
        <v>21</v>
      </c>
      <c r="Q9" s="1103"/>
      <c r="R9" s="879"/>
      <c r="T9" s="795"/>
      <c r="U9" s="1009"/>
      <c r="V9" s="830"/>
      <c r="W9" s="831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7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893"/>
      <c r="E10" s="894"/>
      <c r="F10" s="7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961" t="str">
        <f>IFERROR(VLOOKUP($D$10,Proxy,2,FALSE),"")</f>
        <v/>
      </c>
      <c r="I10" s="795"/>
      <c r="J10" s="795"/>
      <c r="K10" s="795"/>
      <c r="L10" s="795"/>
      <c r="M10" s="795"/>
      <c r="N10" s="773"/>
      <c r="P10" s="26" t="s">
        <v>22</v>
      </c>
      <c r="Q10" s="1019"/>
      <c r="R10" s="1020"/>
      <c r="U10" s="24" t="s">
        <v>23</v>
      </c>
      <c r="V10" s="1213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5"/>
      <c r="R11" s="815"/>
      <c r="U11" s="24" t="s">
        <v>27</v>
      </c>
      <c r="V11" s="878" t="s">
        <v>28</v>
      </c>
      <c r="W11" s="879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6" t="s">
        <v>29</v>
      </c>
      <c r="B12" s="873"/>
      <c r="C12" s="873"/>
      <c r="D12" s="873"/>
      <c r="E12" s="873"/>
      <c r="F12" s="873"/>
      <c r="G12" s="873"/>
      <c r="H12" s="873"/>
      <c r="I12" s="873"/>
      <c r="J12" s="873"/>
      <c r="K12" s="873"/>
      <c r="L12" s="873"/>
      <c r="M12" s="860"/>
      <c r="N12" s="62"/>
      <c r="P12" s="24" t="s">
        <v>30</v>
      </c>
      <c r="Q12" s="1043"/>
      <c r="R12" s="1044"/>
      <c r="S12" s="23"/>
      <c r="U12" s="24"/>
      <c r="V12" s="808"/>
      <c r="W12" s="795"/>
      <c r="AB12" s="51"/>
      <c r="AC12" s="51"/>
      <c r="AD12" s="51"/>
      <c r="AE12" s="51"/>
    </row>
    <row r="13" spans="1:32" s="774" customFormat="1" ht="23.25" customHeight="1" x14ac:dyDescent="0.2">
      <c r="A13" s="986" t="s">
        <v>31</v>
      </c>
      <c r="B13" s="873"/>
      <c r="C13" s="873"/>
      <c r="D13" s="873"/>
      <c r="E13" s="873"/>
      <c r="F13" s="873"/>
      <c r="G13" s="873"/>
      <c r="H13" s="873"/>
      <c r="I13" s="873"/>
      <c r="J13" s="873"/>
      <c r="K13" s="873"/>
      <c r="L13" s="873"/>
      <c r="M13" s="860"/>
      <c r="N13" s="62"/>
      <c r="O13" s="26"/>
      <c r="P13" s="26" t="s">
        <v>32</v>
      </c>
      <c r="Q13" s="878"/>
      <c r="R13" s="8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6" t="s">
        <v>33</v>
      </c>
      <c r="B14" s="873"/>
      <c r="C14" s="873"/>
      <c r="D14" s="873"/>
      <c r="E14" s="873"/>
      <c r="F14" s="873"/>
      <c r="G14" s="873"/>
      <c r="H14" s="873"/>
      <c r="I14" s="873"/>
      <c r="J14" s="873"/>
      <c r="K14" s="873"/>
      <c r="L14" s="873"/>
      <c r="M14" s="86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4" t="s">
        <v>34</v>
      </c>
      <c r="B15" s="873"/>
      <c r="C15" s="873"/>
      <c r="D15" s="873"/>
      <c r="E15" s="873"/>
      <c r="F15" s="873"/>
      <c r="G15" s="873"/>
      <c r="H15" s="873"/>
      <c r="I15" s="873"/>
      <c r="J15" s="873"/>
      <c r="K15" s="873"/>
      <c r="L15" s="873"/>
      <c r="M15" s="860"/>
      <c r="N15" s="63"/>
      <c r="P15" s="1012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3"/>
      <c r="Q16" s="1013"/>
      <c r="R16" s="1013"/>
      <c r="S16" s="1013"/>
      <c r="T16" s="10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1067" t="s">
        <v>38</v>
      </c>
      <c r="D17" s="811" t="s">
        <v>39</v>
      </c>
      <c r="E17" s="834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1109"/>
      <c r="R17" s="1109"/>
      <c r="S17" s="1109"/>
      <c r="T17" s="834"/>
      <c r="U17" s="859" t="s">
        <v>51</v>
      </c>
      <c r="V17" s="860"/>
      <c r="W17" s="811" t="s">
        <v>52</v>
      </c>
      <c r="X17" s="811" t="s">
        <v>53</v>
      </c>
      <c r="Y17" s="781" t="s">
        <v>54</v>
      </c>
      <c r="Z17" s="951" t="s">
        <v>55</v>
      </c>
      <c r="AA17" s="865" t="s">
        <v>56</v>
      </c>
      <c r="AB17" s="865" t="s">
        <v>57</v>
      </c>
      <c r="AC17" s="865" t="s">
        <v>58</v>
      </c>
      <c r="AD17" s="865" t="s">
        <v>59</v>
      </c>
      <c r="AE17" s="866"/>
      <c r="AF17" s="867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35"/>
      <c r="E18" s="836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35"/>
      <c r="Q18" s="1110"/>
      <c r="R18" s="1110"/>
      <c r="S18" s="1110"/>
      <c r="T18" s="836"/>
      <c r="U18" s="67" t="s">
        <v>61</v>
      </c>
      <c r="V18" s="67" t="s">
        <v>62</v>
      </c>
      <c r="W18" s="812"/>
      <c r="X18" s="812"/>
      <c r="Y18" s="782"/>
      <c r="Z18" s="952"/>
      <c r="AA18" s="947"/>
      <c r="AB18" s="947"/>
      <c r="AC18" s="947"/>
      <c r="AD18" s="868"/>
      <c r="AE18" s="869"/>
      <c r="AF18" s="870"/>
      <c r="AG18" s="66"/>
      <c r="BD18" s="65"/>
    </row>
    <row r="19" spans="1:68" ht="27.75" hidden="1" customHeight="1" x14ac:dyDescent="0.2">
      <c r="A19" s="959" t="s">
        <v>63</v>
      </c>
      <c r="B19" s="960"/>
      <c r="C19" s="960"/>
      <c r="D19" s="960"/>
      <c r="E19" s="960"/>
      <c r="F19" s="960"/>
      <c r="G19" s="960"/>
      <c r="H19" s="960"/>
      <c r="I19" s="960"/>
      <c r="J19" s="960"/>
      <c r="K19" s="960"/>
      <c r="L19" s="960"/>
      <c r="M19" s="960"/>
      <c r="N19" s="960"/>
      <c r="O19" s="960"/>
      <c r="P19" s="960"/>
      <c r="Q19" s="960"/>
      <c r="R19" s="960"/>
      <c r="S19" s="960"/>
      <c r="T19" s="960"/>
      <c r="U19" s="960"/>
      <c r="V19" s="960"/>
      <c r="W19" s="960"/>
      <c r="X19" s="960"/>
      <c r="Y19" s="960"/>
      <c r="Z19" s="960"/>
      <c r="AA19" s="48"/>
      <c r="AB19" s="48"/>
      <c r="AC19" s="48"/>
    </row>
    <row r="20" spans="1:68" ht="16.5" hidden="1" customHeight="1" x14ac:dyDescent="0.25">
      <c r="A20" s="839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797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1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2"/>
      <c r="P23" s="791" t="s">
        <v>71</v>
      </c>
      <c r="Q23" s="789"/>
      <c r="R23" s="789"/>
      <c r="S23" s="789"/>
      <c r="T23" s="789"/>
      <c r="U23" s="789"/>
      <c r="V23" s="79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2"/>
      <c r="P24" s="791" t="s">
        <v>71</v>
      </c>
      <c r="Q24" s="789"/>
      <c r="R24" s="789"/>
      <c r="S24" s="789"/>
      <c r="T24" s="789"/>
      <c r="U24" s="789"/>
      <c r="V24" s="79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7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1" t="s">
        <v>86</v>
      </c>
      <c r="Q29" s="786"/>
      <c r="R29" s="786"/>
      <c r="S29" s="786"/>
      <c r="T29" s="787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3">
        <v>4607091383935</v>
      </c>
      <c r="E30" s="784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6"/>
      <c r="R30" s="786"/>
      <c r="S30" s="786"/>
      <c r="T30" s="787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3">
        <v>4680115886278</v>
      </c>
      <c r="E31" s="784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5" t="s">
        <v>93</v>
      </c>
      <c r="Q31" s="786"/>
      <c r="R31" s="786"/>
      <c r="S31" s="786"/>
      <c r="T31" s="787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3">
        <v>4680115881990</v>
      </c>
      <c r="E32" s="784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3">
        <v>4680115886247</v>
      </c>
      <c r="E33" s="784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39" t="s">
        <v>100</v>
      </c>
      <c r="Q33" s="786"/>
      <c r="R33" s="786"/>
      <c r="S33" s="786"/>
      <c r="T33" s="787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3">
        <v>4680115881853</v>
      </c>
      <c r="E34" s="784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14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6"/>
      <c r="R34" s="786"/>
      <c r="S34" s="786"/>
      <c r="T34" s="787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3">
        <v>4607091383911</v>
      </c>
      <c r="E35" s="784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6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6"/>
      <c r="R35" s="786"/>
      <c r="S35" s="786"/>
      <c r="T35" s="787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3">
        <v>4680115885905</v>
      </c>
      <c r="E36" s="784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6"/>
      <c r="R36" s="786"/>
      <c r="S36" s="786"/>
      <c r="T36" s="787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3">
        <v>4607091388244</v>
      </c>
      <c r="E37" s="784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6"/>
      <c r="R37" s="786"/>
      <c r="S37" s="786"/>
      <c r="T37" s="787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1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802"/>
      <c r="P38" s="791" t="s">
        <v>71</v>
      </c>
      <c r="Q38" s="789"/>
      <c r="R38" s="789"/>
      <c r="S38" s="789"/>
      <c r="T38" s="789"/>
      <c r="U38" s="789"/>
      <c r="V38" s="79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5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2"/>
      <c r="P39" s="791" t="s">
        <v>71</v>
      </c>
      <c r="Q39" s="789"/>
      <c r="R39" s="789"/>
      <c r="S39" s="789"/>
      <c r="T39" s="789"/>
      <c r="U39" s="789"/>
      <c r="V39" s="79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7" t="s">
        <v>113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3">
        <v>4607091388503</v>
      </c>
      <c r="E41" s="784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6"/>
      <c r="R41" s="786"/>
      <c r="S41" s="786"/>
      <c r="T41" s="787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1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802"/>
      <c r="P42" s="791" t="s">
        <v>71</v>
      </c>
      <c r="Q42" s="789"/>
      <c r="R42" s="789"/>
      <c r="S42" s="789"/>
      <c r="T42" s="789"/>
      <c r="U42" s="789"/>
      <c r="V42" s="79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5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2"/>
      <c r="P43" s="791" t="s">
        <v>71</v>
      </c>
      <c r="Q43" s="789"/>
      <c r="R43" s="789"/>
      <c r="S43" s="789"/>
      <c r="T43" s="789"/>
      <c r="U43" s="789"/>
      <c r="V43" s="79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7" t="s">
        <v>119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3">
        <v>4607091389111</v>
      </c>
      <c r="E45" s="784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6"/>
      <c r="R45" s="786"/>
      <c r="S45" s="786"/>
      <c r="T45" s="787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1"/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802"/>
      <c r="P46" s="791" t="s">
        <v>71</v>
      </c>
      <c r="Q46" s="789"/>
      <c r="R46" s="789"/>
      <c r="S46" s="789"/>
      <c r="T46" s="789"/>
      <c r="U46" s="789"/>
      <c r="V46" s="79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5"/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802"/>
      <c r="P47" s="791" t="s">
        <v>71</v>
      </c>
      <c r="Q47" s="789"/>
      <c r="R47" s="789"/>
      <c r="S47" s="789"/>
      <c r="T47" s="789"/>
      <c r="U47" s="789"/>
      <c r="V47" s="79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59" t="s">
        <v>122</v>
      </c>
      <c r="B48" s="960"/>
      <c r="C48" s="960"/>
      <c r="D48" s="960"/>
      <c r="E48" s="960"/>
      <c r="F48" s="960"/>
      <c r="G48" s="960"/>
      <c r="H48" s="960"/>
      <c r="I48" s="960"/>
      <c r="J48" s="960"/>
      <c r="K48" s="960"/>
      <c r="L48" s="960"/>
      <c r="M48" s="960"/>
      <c r="N48" s="960"/>
      <c r="O48" s="960"/>
      <c r="P48" s="960"/>
      <c r="Q48" s="960"/>
      <c r="R48" s="960"/>
      <c r="S48" s="960"/>
      <c r="T48" s="960"/>
      <c r="U48" s="960"/>
      <c r="V48" s="960"/>
      <c r="W48" s="960"/>
      <c r="X48" s="960"/>
      <c r="Y48" s="960"/>
      <c r="Z48" s="960"/>
      <c r="AA48" s="48"/>
      <c r="AB48" s="48"/>
      <c r="AC48" s="48"/>
    </row>
    <row r="49" spans="1:68" ht="16.5" hidden="1" customHeight="1" x14ac:dyDescent="0.25">
      <c r="A49" s="839" t="s">
        <v>123</v>
      </c>
      <c r="B49" s="795"/>
      <c r="C49" s="795"/>
      <c r="D49" s="795"/>
      <c r="E49" s="795"/>
      <c r="F49" s="795"/>
      <c r="G49" s="795"/>
      <c r="H49" s="795"/>
      <c r="I49" s="795"/>
      <c r="J49" s="795"/>
      <c r="K49" s="795"/>
      <c r="L49" s="795"/>
      <c r="M49" s="795"/>
      <c r="N49" s="795"/>
      <c r="O49" s="795"/>
      <c r="P49" s="795"/>
      <c r="Q49" s="795"/>
      <c r="R49" s="795"/>
      <c r="S49" s="795"/>
      <c r="T49" s="795"/>
      <c r="U49" s="795"/>
      <c r="V49" s="795"/>
      <c r="W49" s="795"/>
      <c r="X49" s="795"/>
      <c r="Y49" s="795"/>
      <c r="Z49" s="795"/>
      <c r="AA49" s="772"/>
      <c r="AB49" s="772"/>
      <c r="AC49" s="772"/>
    </row>
    <row r="50" spans="1:68" ht="14.25" hidden="1" customHeight="1" x14ac:dyDescent="0.25">
      <c r="A50" s="797" t="s">
        <v>124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770"/>
      <c r="AB50" s="770"/>
      <c r="AC50" s="770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3">
        <v>4607091385670</v>
      </c>
      <c r="E51" s="784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9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6"/>
      <c r="R51" s="786"/>
      <c r="S51" s="786"/>
      <c r="T51" s="787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3">
        <v>4607091385670</v>
      </c>
      <c r="E52" s="784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3">
        <v>4680115883956</v>
      </c>
      <c r="E53" s="784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1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3">
        <v>4607091385687</v>
      </c>
      <c r="E54" s="784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9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6"/>
      <c r="R54" s="786"/>
      <c r="S54" s="786"/>
      <c r="T54" s="787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3">
        <v>4680115882539</v>
      </c>
      <c r="E55" s="784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10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3">
        <v>4680115883949</v>
      </c>
      <c r="E56" s="784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1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802"/>
      <c r="P57" s="791" t="s">
        <v>71</v>
      </c>
      <c r="Q57" s="789"/>
      <c r="R57" s="789"/>
      <c r="S57" s="789"/>
      <c r="T57" s="789"/>
      <c r="U57" s="789"/>
      <c r="V57" s="790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802"/>
      <c r="P58" s="791" t="s">
        <v>71</v>
      </c>
      <c r="Q58" s="789"/>
      <c r="R58" s="789"/>
      <c r="S58" s="789"/>
      <c r="T58" s="789"/>
      <c r="U58" s="789"/>
      <c r="V58" s="790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7" t="s">
        <v>73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3">
        <v>4680115885233</v>
      </c>
      <c r="E60" s="784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6"/>
      <c r="R60" s="786"/>
      <c r="S60" s="786"/>
      <c r="T60" s="787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3">
        <v>4680115884915</v>
      </c>
      <c r="E61" s="784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9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1"/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802"/>
      <c r="P62" s="791" t="s">
        <v>71</v>
      </c>
      <c r="Q62" s="789"/>
      <c r="R62" s="789"/>
      <c r="S62" s="789"/>
      <c r="T62" s="789"/>
      <c r="U62" s="789"/>
      <c r="V62" s="79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5"/>
      <c r="B63" s="795"/>
      <c r="C63" s="795"/>
      <c r="D63" s="795"/>
      <c r="E63" s="795"/>
      <c r="F63" s="795"/>
      <c r="G63" s="795"/>
      <c r="H63" s="795"/>
      <c r="I63" s="795"/>
      <c r="J63" s="795"/>
      <c r="K63" s="795"/>
      <c r="L63" s="795"/>
      <c r="M63" s="795"/>
      <c r="N63" s="795"/>
      <c r="O63" s="802"/>
      <c r="P63" s="791" t="s">
        <v>71</v>
      </c>
      <c r="Q63" s="789"/>
      <c r="R63" s="789"/>
      <c r="S63" s="789"/>
      <c r="T63" s="789"/>
      <c r="U63" s="789"/>
      <c r="V63" s="79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839" t="s">
        <v>149</v>
      </c>
      <c r="B64" s="795"/>
      <c r="C64" s="795"/>
      <c r="D64" s="795"/>
      <c r="E64" s="795"/>
      <c r="F64" s="795"/>
      <c r="G64" s="795"/>
      <c r="H64" s="795"/>
      <c r="I64" s="795"/>
      <c r="J64" s="795"/>
      <c r="K64" s="795"/>
      <c r="L64" s="795"/>
      <c r="M64" s="795"/>
      <c r="N64" s="795"/>
      <c r="O64" s="795"/>
      <c r="P64" s="795"/>
      <c r="Q64" s="795"/>
      <c r="R64" s="795"/>
      <c r="S64" s="795"/>
      <c r="T64" s="795"/>
      <c r="U64" s="795"/>
      <c r="V64" s="795"/>
      <c r="W64" s="795"/>
      <c r="X64" s="795"/>
      <c r="Y64" s="795"/>
      <c r="Z64" s="795"/>
      <c r="AA64" s="772"/>
      <c r="AB64" s="772"/>
      <c r="AC64" s="772"/>
    </row>
    <row r="65" spans="1:68" ht="14.25" hidden="1" customHeight="1" x14ac:dyDescent="0.25">
      <c r="A65" s="797" t="s">
        <v>124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3">
        <v>4680115885882</v>
      </c>
      <c r="E66" s="784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3">
        <v>4680115881426</v>
      </c>
      <c r="E67" s="784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3">
        <v>4680115881426</v>
      </c>
      <c r="E68" s="784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3">
        <v>4607091382952</v>
      </c>
      <c r="E69" s="784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6"/>
      <c r="R69" s="786"/>
      <c r="S69" s="786"/>
      <c r="T69" s="787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3">
        <v>4680115885899</v>
      </c>
      <c r="E70" s="784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3">
        <v>4680115880283</v>
      </c>
      <c r="E71" s="784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3">
        <v>4680115882720</v>
      </c>
      <c r="E72" s="784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3">
        <v>4680115881525</v>
      </c>
      <c r="E73" s="784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3">
        <v>4680115881419</v>
      </c>
      <c r="E74" s="784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10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1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802"/>
      <c r="P75" s="791" t="s">
        <v>71</v>
      </c>
      <c r="Q75" s="789"/>
      <c r="R75" s="789"/>
      <c r="S75" s="789"/>
      <c r="T75" s="789"/>
      <c r="U75" s="789"/>
      <c r="V75" s="79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802"/>
      <c r="P76" s="791" t="s">
        <v>71</v>
      </c>
      <c r="Q76" s="789"/>
      <c r="R76" s="789"/>
      <c r="S76" s="789"/>
      <c r="T76" s="789"/>
      <c r="U76" s="789"/>
      <c r="V76" s="790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7" t="s">
        <v>180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0"/>
      <c r="AB77" s="770"/>
      <c r="AC77" s="770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3">
        <v>4680115881440</v>
      </c>
      <c r="E78" s="784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3">
        <v>4680115882751</v>
      </c>
      <c r="E79" s="784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3">
        <v>4680115885950</v>
      </c>
      <c r="E80" s="784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9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3">
        <v>4680115881433</v>
      </c>
      <c r="E81" s="784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11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1"/>
      <c r="B82" s="795"/>
      <c r="C82" s="795"/>
      <c r="D82" s="795"/>
      <c r="E82" s="795"/>
      <c r="F82" s="795"/>
      <c r="G82" s="795"/>
      <c r="H82" s="795"/>
      <c r="I82" s="795"/>
      <c r="J82" s="795"/>
      <c r="K82" s="795"/>
      <c r="L82" s="795"/>
      <c r="M82" s="795"/>
      <c r="N82" s="795"/>
      <c r="O82" s="802"/>
      <c r="P82" s="791" t="s">
        <v>71</v>
      </c>
      <c r="Q82" s="789"/>
      <c r="R82" s="789"/>
      <c r="S82" s="789"/>
      <c r="T82" s="789"/>
      <c r="U82" s="789"/>
      <c r="V82" s="790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5"/>
      <c r="B83" s="795"/>
      <c r="C83" s="795"/>
      <c r="D83" s="795"/>
      <c r="E83" s="795"/>
      <c r="F83" s="795"/>
      <c r="G83" s="795"/>
      <c r="H83" s="795"/>
      <c r="I83" s="795"/>
      <c r="J83" s="795"/>
      <c r="K83" s="795"/>
      <c r="L83" s="795"/>
      <c r="M83" s="795"/>
      <c r="N83" s="795"/>
      <c r="O83" s="802"/>
      <c r="P83" s="791" t="s">
        <v>71</v>
      </c>
      <c r="Q83" s="789"/>
      <c r="R83" s="789"/>
      <c r="S83" s="789"/>
      <c r="T83" s="789"/>
      <c r="U83" s="789"/>
      <c r="V83" s="790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7" t="s">
        <v>64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3">
        <v>4680115885066</v>
      </c>
      <c r="E85" s="784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3">
        <v>4680115885042</v>
      </c>
      <c r="E86" s="784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1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3">
        <v>4680115885080</v>
      </c>
      <c r="E87" s="784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3">
        <v>4680115885073</v>
      </c>
      <c r="E88" s="784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3">
        <v>4680115885059</v>
      </c>
      <c r="E89" s="784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3">
        <v>4680115885097</v>
      </c>
      <c r="E90" s="784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1"/>
      <c r="B91" s="795"/>
      <c r="C91" s="795"/>
      <c r="D91" s="795"/>
      <c r="E91" s="795"/>
      <c r="F91" s="795"/>
      <c r="G91" s="795"/>
      <c r="H91" s="795"/>
      <c r="I91" s="795"/>
      <c r="J91" s="795"/>
      <c r="K91" s="795"/>
      <c r="L91" s="795"/>
      <c r="M91" s="795"/>
      <c r="N91" s="795"/>
      <c r="O91" s="802"/>
      <c r="P91" s="791" t="s">
        <v>71</v>
      </c>
      <c r="Q91" s="789"/>
      <c r="R91" s="789"/>
      <c r="S91" s="789"/>
      <c r="T91" s="789"/>
      <c r="U91" s="789"/>
      <c r="V91" s="79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5"/>
      <c r="B92" s="795"/>
      <c r="C92" s="795"/>
      <c r="D92" s="795"/>
      <c r="E92" s="795"/>
      <c r="F92" s="795"/>
      <c r="G92" s="795"/>
      <c r="H92" s="795"/>
      <c r="I92" s="795"/>
      <c r="J92" s="795"/>
      <c r="K92" s="795"/>
      <c r="L92" s="795"/>
      <c r="M92" s="795"/>
      <c r="N92" s="795"/>
      <c r="O92" s="802"/>
      <c r="P92" s="791" t="s">
        <v>71</v>
      </c>
      <c r="Q92" s="789"/>
      <c r="R92" s="789"/>
      <c r="S92" s="789"/>
      <c r="T92" s="789"/>
      <c r="U92" s="789"/>
      <c r="V92" s="79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7" t="s">
        <v>73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3">
        <v>4680115881891</v>
      </c>
      <c r="E94" s="784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3">
        <v>4680115885769</v>
      </c>
      <c r="E95" s="784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3">
        <v>4680115884410</v>
      </c>
      <c r="E96" s="784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3">
        <v>4680115885929</v>
      </c>
      <c r="E97" s="784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1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3">
        <v>4680115884403</v>
      </c>
      <c r="E98" s="784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3">
        <v>4680115884311</v>
      </c>
      <c r="E99" s="784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2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6"/>
      <c r="R99" s="786"/>
      <c r="S99" s="786"/>
      <c r="T99" s="787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1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802"/>
      <c r="P100" s="791" t="s">
        <v>71</v>
      </c>
      <c r="Q100" s="789"/>
      <c r="R100" s="789"/>
      <c r="S100" s="789"/>
      <c r="T100" s="789"/>
      <c r="U100" s="789"/>
      <c r="V100" s="79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5"/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802"/>
      <c r="P101" s="791" t="s">
        <v>71</v>
      </c>
      <c r="Q101" s="789"/>
      <c r="R101" s="789"/>
      <c r="S101" s="789"/>
      <c r="T101" s="789"/>
      <c r="U101" s="789"/>
      <c r="V101" s="79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7" t="s">
        <v>222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3">
        <v>4680115881532</v>
      </c>
      <c r="E103" s="784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3">
        <v>4680115881532</v>
      </c>
      <c r="E104" s="784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6"/>
      <c r="R104" s="786"/>
      <c r="S104" s="786"/>
      <c r="T104" s="787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3">
        <v>4680115881464</v>
      </c>
      <c r="E105" s="784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9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6"/>
      <c r="R105" s="786"/>
      <c r="S105" s="786"/>
      <c r="T105" s="787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1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802"/>
      <c r="P106" s="791" t="s">
        <v>71</v>
      </c>
      <c r="Q106" s="789"/>
      <c r="R106" s="789"/>
      <c r="S106" s="789"/>
      <c r="T106" s="789"/>
      <c r="U106" s="789"/>
      <c r="V106" s="79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802"/>
      <c r="P107" s="791" t="s">
        <v>71</v>
      </c>
      <c r="Q107" s="789"/>
      <c r="R107" s="789"/>
      <c r="S107" s="789"/>
      <c r="T107" s="789"/>
      <c r="U107" s="789"/>
      <c r="V107" s="79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839" t="s">
        <v>230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2"/>
      <c r="AB108" s="772"/>
      <c r="AC108" s="772"/>
    </row>
    <row r="109" spans="1:68" ht="14.25" hidden="1" customHeight="1" x14ac:dyDescent="0.25">
      <c r="A109" s="797" t="s">
        <v>124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770"/>
      <c r="AB109" s="770"/>
      <c r="AC109" s="770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3">
        <v>4680115881327</v>
      </c>
      <c r="E110" s="784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3">
        <v>4680115881518</v>
      </c>
      <c r="E111" s="784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6"/>
      <c r="R111" s="786"/>
      <c r="S111" s="786"/>
      <c r="T111" s="787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3">
        <v>4680115881303</v>
      </c>
      <c r="E112" s="784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8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1"/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802"/>
      <c r="P113" s="791" t="s">
        <v>71</v>
      </c>
      <c r="Q113" s="789"/>
      <c r="R113" s="789"/>
      <c r="S113" s="789"/>
      <c r="T113" s="789"/>
      <c r="U113" s="789"/>
      <c r="V113" s="790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5"/>
      <c r="B114" s="795"/>
      <c r="C114" s="795"/>
      <c r="D114" s="795"/>
      <c r="E114" s="795"/>
      <c r="F114" s="795"/>
      <c r="G114" s="795"/>
      <c r="H114" s="795"/>
      <c r="I114" s="795"/>
      <c r="J114" s="795"/>
      <c r="K114" s="795"/>
      <c r="L114" s="795"/>
      <c r="M114" s="795"/>
      <c r="N114" s="795"/>
      <c r="O114" s="802"/>
      <c r="P114" s="791" t="s">
        <v>71</v>
      </c>
      <c r="Q114" s="789"/>
      <c r="R114" s="789"/>
      <c r="S114" s="789"/>
      <c r="T114" s="789"/>
      <c r="U114" s="789"/>
      <c r="V114" s="790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7" t="s">
        <v>73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3">
        <v>4607091386967</v>
      </c>
      <c r="E116" s="784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2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4301051546</v>
      </c>
      <c r="D117" s="783">
        <v>4607091386967</v>
      </c>
      <c r="E117" s="784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08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6"/>
      <c r="R117" s="786"/>
      <c r="S117" s="786"/>
      <c r="T117" s="787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3">
        <v>4607091385731</v>
      </c>
      <c r="E118" s="784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7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6"/>
      <c r="R118" s="786"/>
      <c r="S118" s="786"/>
      <c r="T118" s="787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3">
        <v>4680115880894</v>
      </c>
      <c r="E119" s="784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1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6"/>
      <c r="R119" s="786"/>
      <c r="S119" s="786"/>
      <c r="T119" s="787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3">
        <v>4680115880214</v>
      </c>
      <c r="E120" s="784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114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6"/>
      <c r="R120" s="786"/>
      <c r="S120" s="786"/>
      <c r="T120" s="787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3">
        <v>4680115880214</v>
      </c>
      <c r="E121" s="784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921" t="s">
        <v>252</v>
      </c>
      <c r="Q121" s="786"/>
      <c r="R121" s="786"/>
      <c r="S121" s="786"/>
      <c r="T121" s="787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1"/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802"/>
      <c r="P122" s="791" t="s">
        <v>71</v>
      </c>
      <c r="Q122" s="789"/>
      <c r="R122" s="789"/>
      <c r="S122" s="789"/>
      <c r="T122" s="789"/>
      <c r="U122" s="789"/>
      <c r="V122" s="790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5"/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802"/>
      <c r="P123" s="791" t="s">
        <v>71</v>
      </c>
      <c r="Q123" s="789"/>
      <c r="R123" s="789"/>
      <c r="S123" s="789"/>
      <c r="T123" s="789"/>
      <c r="U123" s="789"/>
      <c r="V123" s="790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839" t="s">
        <v>254</v>
      </c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5"/>
      <c r="P124" s="795"/>
      <c r="Q124" s="795"/>
      <c r="R124" s="795"/>
      <c r="S124" s="795"/>
      <c r="T124" s="795"/>
      <c r="U124" s="795"/>
      <c r="V124" s="795"/>
      <c r="W124" s="795"/>
      <c r="X124" s="795"/>
      <c r="Y124" s="795"/>
      <c r="Z124" s="795"/>
      <c r="AA124" s="772"/>
      <c r="AB124" s="772"/>
      <c r="AC124" s="772"/>
    </row>
    <row r="125" spans="1:68" ht="14.25" hidden="1" customHeight="1" x14ac:dyDescent="0.25">
      <c r="A125" s="797" t="s">
        <v>124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3">
        <v>4680115882133</v>
      </c>
      <c r="E126" s="784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6"/>
      <c r="R126" s="786"/>
      <c r="S126" s="786"/>
      <c r="T126" s="787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3">
        <v>4680115882133</v>
      </c>
      <c r="E127" s="784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3">
        <v>4680115880269</v>
      </c>
      <c r="E128" s="784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9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3">
        <v>4680115880429</v>
      </c>
      <c r="E129" s="784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6"/>
      <c r="R129" s="786"/>
      <c r="S129" s="786"/>
      <c r="T129" s="787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3">
        <v>4680115881457</v>
      </c>
      <c r="E130" s="784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6"/>
      <c r="R130" s="786"/>
      <c r="S130" s="786"/>
      <c r="T130" s="787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1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802"/>
      <c r="P131" s="791" t="s">
        <v>71</v>
      </c>
      <c r="Q131" s="789"/>
      <c r="R131" s="789"/>
      <c r="S131" s="789"/>
      <c r="T131" s="789"/>
      <c r="U131" s="789"/>
      <c r="V131" s="79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5"/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802"/>
      <c r="P132" s="791" t="s">
        <v>71</v>
      </c>
      <c r="Q132" s="789"/>
      <c r="R132" s="789"/>
      <c r="S132" s="789"/>
      <c r="T132" s="789"/>
      <c r="U132" s="789"/>
      <c r="V132" s="79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7" t="s">
        <v>180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3">
        <v>4680115881488</v>
      </c>
      <c r="E134" s="784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3">
        <v>4680115882775</v>
      </c>
      <c r="E136" s="784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3">
        <v>4680115880658</v>
      </c>
      <c r="E137" s="784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6"/>
      <c r="R137" s="786"/>
      <c r="S137" s="786"/>
      <c r="T137" s="787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01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2"/>
      <c r="P138" s="791" t="s">
        <v>71</v>
      </c>
      <c r="Q138" s="789"/>
      <c r="R138" s="789"/>
      <c r="S138" s="789"/>
      <c r="T138" s="789"/>
      <c r="U138" s="789"/>
      <c r="V138" s="79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5"/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802"/>
      <c r="P139" s="791" t="s">
        <v>71</v>
      </c>
      <c r="Q139" s="789"/>
      <c r="R139" s="789"/>
      <c r="S139" s="789"/>
      <c r="T139" s="789"/>
      <c r="U139" s="789"/>
      <c r="V139" s="79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7" t="s">
        <v>73</v>
      </c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5"/>
      <c r="P140" s="795"/>
      <c r="Q140" s="795"/>
      <c r="R140" s="795"/>
      <c r="S140" s="795"/>
      <c r="T140" s="795"/>
      <c r="U140" s="795"/>
      <c r="V140" s="795"/>
      <c r="W140" s="795"/>
      <c r="X140" s="795"/>
      <c r="Y140" s="795"/>
      <c r="Z140" s="795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3">
        <v>4607091385168</v>
      </c>
      <c r="E141" s="784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6"/>
      <c r="R141" s="786"/>
      <c r="S141" s="786"/>
      <c r="T141" s="787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hidden="1" customHeight="1" x14ac:dyDescent="0.25">
      <c r="A142" s="54" t="s">
        <v>275</v>
      </c>
      <c r="B142" s="54" t="s">
        <v>278</v>
      </c>
      <c r="C142" s="31">
        <v>4301051625</v>
      </c>
      <c r="D142" s="783">
        <v>4607091385168</v>
      </c>
      <c r="E142" s="784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0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3">
        <v>4680115884540</v>
      </c>
      <c r="E143" s="784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3">
        <v>4607091383256</v>
      </c>
      <c r="E144" s="784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0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3">
        <v>4607091385748</v>
      </c>
      <c r="E145" s="784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6"/>
      <c r="R145" s="786"/>
      <c r="S145" s="786"/>
      <c r="T145" s="787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3">
        <v>4680115884533</v>
      </c>
      <c r="E146" s="784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6"/>
      <c r="R146" s="786"/>
      <c r="S146" s="786"/>
      <c r="T146" s="787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3">
        <v>4680115882645</v>
      </c>
      <c r="E147" s="784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6"/>
      <c r="R147" s="786"/>
      <c r="S147" s="786"/>
      <c r="T147" s="787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01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2"/>
      <c r="P148" s="791" t="s">
        <v>71</v>
      </c>
      <c r="Q148" s="789"/>
      <c r="R148" s="789"/>
      <c r="S148" s="789"/>
      <c r="T148" s="789"/>
      <c r="U148" s="789"/>
      <c r="V148" s="79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5"/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802"/>
      <c r="P149" s="791" t="s">
        <v>71</v>
      </c>
      <c r="Q149" s="789"/>
      <c r="R149" s="789"/>
      <c r="S149" s="789"/>
      <c r="T149" s="789"/>
      <c r="U149" s="789"/>
      <c r="V149" s="790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7" t="s">
        <v>222</v>
      </c>
      <c r="B150" s="795"/>
      <c r="C150" s="795"/>
      <c r="D150" s="795"/>
      <c r="E150" s="795"/>
      <c r="F150" s="795"/>
      <c r="G150" s="795"/>
      <c r="H150" s="795"/>
      <c r="I150" s="795"/>
      <c r="J150" s="795"/>
      <c r="K150" s="795"/>
      <c r="L150" s="795"/>
      <c r="M150" s="795"/>
      <c r="N150" s="795"/>
      <c r="O150" s="795"/>
      <c r="P150" s="795"/>
      <c r="Q150" s="795"/>
      <c r="R150" s="795"/>
      <c r="S150" s="795"/>
      <c r="T150" s="795"/>
      <c r="U150" s="795"/>
      <c r="V150" s="795"/>
      <c r="W150" s="795"/>
      <c r="X150" s="795"/>
      <c r="Y150" s="795"/>
      <c r="Z150" s="795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3">
        <v>4680115882652</v>
      </c>
      <c r="E151" s="784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6"/>
      <c r="R151" s="786"/>
      <c r="S151" s="786"/>
      <c r="T151" s="787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3">
        <v>4680115880238</v>
      </c>
      <c r="E152" s="784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6"/>
      <c r="R152" s="786"/>
      <c r="S152" s="786"/>
      <c r="T152" s="787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1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2"/>
      <c r="P153" s="791" t="s">
        <v>71</v>
      </c>
      <c r="Q153" s="789"/>
      <c r="R153" s="789"/>
      <c r="S153" s="789"/>
      <c r="T153" s="789"/>
      <c r="U153" s="789"/>
      <c r="V153" s="79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5"/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802"/>
      <c r="P154" s="791" t="s">
        <v>71</v>
      </c>
      <c r="Q154" s="789"/>
      <c r="R154" s="789"/>
      <c r="S154" s="789"/>
      <c r="T154" s="789"/>
      <c r="U154" s="789"/>
      <c r="V154" s="79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839" t="s">
        <v>300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2"/>
      <c r="AB155" s="772"/>
      <c r="AC155" s="772"/>
    </row>
    <row r="156" spans="1:68" ht="14.25" hidden="1" customHeight="1" x14ac:dyDescent="0.25">
      <c r="A156" s="797" t="s">
        <v>124</v>
      </c>
      <c r="B156" s="795"/>
      <c r="C156" s="795"/>
      <c r="D156" s="795"/>
      <c r="E156" s="795"/>
      <c r="F156" s="795"/>
      <c r="G156" s="795"/>
      <c r="H156" s="795"/>
      <c r="I156" s="795"/>
      <c r="J156" s="795"/>
      <c r="K156" s="795"/>
      <c r="L156" s="795"/>
      <c r="M156" s="795"/>
      <c r="N156" s="795"/>
      <c r="O156" s="795"/>
      <c r="P156" s="795"/>
      <c r="Q156" s="795"/>
      <c r="R156" s="795"/>
      <c r="S156" s="795"/>
      <c r="T156" s="795"/>
      <c r="U156" s="795"/>
      <c r="V156" s="795"/>
      <c r="W156" s="795"/>
      <c r="X156" s="795"/>
      <c r="Y156" s="795"/>
      <c r="Z156" s="795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1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3">
        <v>4680115882577</v>
      </c>
      <c r="E158" s="784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6"/>
      <c r="R158" s="786"/>
      <c r="S158" s="786"/>
      <c r="T158" s="787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01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2"/>
      <c r="P159" s="791" t="s">
        <v>71</v>
      </c>
      <c r="Q159" s="789"/>
      <c r="R159" s="789"/>
      <c r="S159" s="789"/>
      <c r="T159" s="789"/>
      <c r="U159" s="789"/>
      <c r="V159" s="79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5"/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802"/>
      <c r="P160" s="791" t="s">
        <v>71</v>
      </c>
      <c r="Q160" s="789"/>
      <c r="R160" s="789"/>
      <c r="S160" s="789"/>
      <c r="T160" s="789"/>
      <c r="U160" s="789"/>
      <c r="V160" s="79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7" t="s">
        <v>64</v>
      </c>
      <c r="B161" s="795"/>
      <c r="C161" s="795"/>
      <c r="D161" s="795"/>
      <c r="E161" s="795"/>
      <c r="F161" s="795"/>
      <c r="G161" s="795"/>
      <c r="H161" s="795"/>
      <c r="I161" s="795"/>
      <c r="J161" s="795"/>
      <c r="K161" s="795"/>
      <c r="L161" s="795"/>
      <c r="M161" s="795"/>
      <c r="N161" s="795"/>
      <c r="O161" s="795"/>
      <c r="P161" s="795"/>
      <c r="Q161" s="795"/>
      <c r="R161" s="795"/>
      <c r="S161" s="795"/>
      <c r="T161" s="795"/>
      <c r="U161" s="795"/>
      <c r="V161" s="795"/>
      <c r="W161" s="795"/>
      <c r="X161" s="795"/>
      <c r="Y161" s="795"/>
      <c r="Z161" s="795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3">
        <v>4680115883444</v>
      </c>
      <c r="E163" s="784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6"/>
      <c r="R163" s="786"/>
      <c r="S163" s="786"/>
      <c r="T163" s="787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1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2"/>
      <c r="P164" s="791" t="s">
        <v>71</v>
      </c>
      <c r="Q164" s="789"/>
      <c r="R164" s="789"/>
      <c r="S164" s="789"/>
      <c r="T164" s="789"/>
      <c r="U164" s="789"/>
      <c r="V164" s="79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5"/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802"/>
      <c r="P165" s="791" t="s">
        <v>71</v>
      </c>
      <c r="Q165" s="789"/>
      <c r="R165" s="789"/>
      <c r="S165" s="789"/>
      <c r="T165" s="789"/>
      <c r="U165" s="789"/>
      <c r="V165" s="79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7" t="s">
        <v>73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3">
        <v>4680115882584</v>
      </c>
      <c r="E168" s="784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1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2"/>
      <c r="P169" s="791" t="s">
        <v>71</v>
      </c>
      <c r="Q169" s="789"/>
      <c r="R169" s="789"/>
      <c r="S169" s="789"/>
      <c r="T169" s="789"/>
      <c r="U169" s="789"/>
      <c r="V169" s="79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5"/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802"/>
      <c r="P170" s="791" t="s">
        <v>71</v>
      </c>
      <c r="Q170" s="789"/>
      <c r="R170" s="789"/>
      <c r="S170" s="789"/>
      <c r="T170" s="789"/>
      <c r="U170" s="789"/>
      <c r="V170" s="79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839" t="s">
        <v>122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2"/>
      <c r="AB171" s="772"/>
      <c r="AC171" s="772"/>
    </row>
    <row r="172" spans="1:68" ht="14.25" hidden="1" customHeight="1" x14ac:dyDescent="0.25">
      <c r="A172" s="797" t="s">
        <v>124</v>
      </c>
      <c r="B172" s="795"/>
      <c r="C172" s="795"/>
      <c r="D172" s="795"/>
      <c r="E172" s="795"/>
      <c r="F172" s="795"/>
      <c r="G172" s="795"/>
      <c r="H172" s="795"/>
      <c r="I172" s="795"/>
      <c r="J172" s="795"/>
      <c r="K172" s="795"/>
      <c r="L172" s="795"/>
      <c r="M172" s="795"/>
      <c r="N172" s="795"/>
      <c r="O172" s="795"/>
      <c r="P172" s="795"/>
      <c r="Q172" s="795"/>
      <c r="R172" s="795"/>
      <c r="S172" s="795"/>
      <c r="T172" s="795"/>
      <c r="U172" s="795"/>
      <c r="V172" s="795"/>
      <c r="W172" s="795"/>
      <c r="X172" s="795"/>
      <c r="Y172" s="795"/>
      <c r="Z172" s="795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3">
        <v>4607091384604</v>
      </c>
      <c r="E173" s="784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1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2"/>
      <c r="P174" s="791" t="s">
        <v>71</v>
      </c>
      <c r="Q174" s="789"/>
      <c r="R174" s="789"/>
      <c r="S174" s="789"/>
      <c r="T174" s="789"/>
      <c r="U174" s="789"/>
      <c r="V174" s="79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5"/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802"/>
      <c r="P175" s="791" t="s">
        <v>71</v>
      </c>
      <c r="Q175" s="789"/>
      <c r="R175" s="789"/>
      <c r="S175" s="789"/>
      <c r="T175" s="789"/>
      <c r="U175" s="789"/>
      <c r="V175" s="79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7" t="s">
        <v>64</v>
      </c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5"/>
      <c r="P176" s="795"/>
      <c r="Q176" s="795"/>
      <c r="R176" s="795"/>
      <c r="S176" s="795"/>
      <c r="T176" s="795"/>
      <c r="U176" s="795"/>
      <c r="V176" s="795"/>
      <c r="W176" s="795"/>
      <c r="X176" s="795"/>
      <c r="Y176" s="795"/>
      <c r="Z176" s="795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3">
        <v>4607091387667</v>
      </c>
      <c r="E177" s="784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3">
        <v>4607091387636</v>
      </c>
      <c r="E178" s="784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9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3">
        <v>4607091382426</v>
      </c>
      <c r="E179" s="784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9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3">
        <v>4607091386547</v>
      </c>
      <c r="E180" s="784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3">
        <v>4607091382464</v>
      </c>
      <c r="E181" s="784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1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2"/>
      <c r="P182" s="791" t="s">
        <v>71</v>
      </c>
      <c r="Q182" s="789"/>
      <c r="R182" s="789"/>
      <c r="S182" s="789"/>
      <c r="T182" s="789"/>
      <c r="U182" s="789"/>
      <c r="V182" s="79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5"/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802"/>
      <c r="P183" s="791" t="s">
        <v>71</v>
      </c>
      <c r="Q183" s="789"/>
      <c r="R183" s="789"/>
      <c r="S183" s="789"/>
      <c r="T183" s="789"/>
      <c r="U183" s="789"/>
      <c r="V183" s="79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7" t="s">
        <v>73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3">
        <v>4607091385304</v>
      </c>
      <c r="E185" s="784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3">
        <v>4607091386264</v>
      </c>
      <c r="E186" s="784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6"/>
      <c r="R186" s="786"/>
      <c r="S186" s="786"/>
      <c r="T186" s="787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3">
        <v>4607091385427</v>
      </c>
      <c r="E187" s="784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6"/>
      <c r="R187" s="786"/>
      <c r="S187" s="786"/>
      <c r="T187" s="787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1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2"/>
      <c r="P188" s="791" t="s">
        <v>71</v>
      </c>
      <c r="Q188" s="789"/>
      <c r="R188" s="789"/>
      <c r="S188" s="789"/>
      <c r="T188" s="789"/>
      <c r="U188" s="789"/>
      <c r="V188" s="79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5"/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802"/>
      <c r="P189" s="791" t="s">
        <v>71</v>
      </c>
      <c r="Q189" s="789"/>
      <c r="R189" s="789"/>
      <c r="S189" s="789"/>
      <c r="T189" s="789"/>
      <c r="U189" s="789"/>
      <c r="V189" s="79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59" t="s">
        <v>336</v>
      </c>
      <c r="B190" s="960"/>
      <c r="C190" s="960"/>
      <c r="D190" s="960"/>
      <c r="E190" s="960"/>
      <c r="F190" s="960"/>
      <c r="G190" s="960"/>
      <c r="H190" s="960"/>
      <c r="I190" s="960"/>
      <c r="J190" s="960"/>
      <c r="K190" s="960"/>
      <c r="L190" s="960"/>
      <c r="M190" s="960"/>
      <c r="N190" s="960"/>
      <c r="O190" s="960"/>
      <c r="P190" s="960"/>
      <c r="Q190" s="960"/>
      <c r="R190" s="960"/>
      <c r="S190" s="960"/>
      <c r="T190" s="960"/>
      <c r="U190" s="960"/>
      <c r="V190" s="960"/>
      <c r="W190" s="960"/>
      <c r="X190" s="960"/>
      <c r="Y190" s="960"/>
      <c r="Z190" s="960"/>
      <c r="AA190" s="48"/>
      <c r="AB190" s="48"/>
      <c r="AC190" s="48"/>
    </row>
    <row r="191" spans="1:68" ht="16.5" hidden="1" customHeight="1" x14ac:dyDescent="0.25">
      <c r="A191" s="839" t="s">
        <v>337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2"/>
      <c r="AB191" s="772"/>
      <c r="AC191" s="772"/>
    </row>
    <row r="192" spans="1:68" ht="14.25" hidden="1" customHeight="1" x14ac:dyDescent="0.25">
      <c r="A192" s="797" t="s">
        <v>180</v>
      </c>
      <c r="B192" s="795"/>
      <c r="C192" s="795"/>
      <c r="D192" s="795"/>
      <c r="E192" s="795"/>
      <c r="F192" s="795"/>
      <c r="G192" s="795"/>
      <c r="H192" s="795"/>
      <c r="I192" s="795"/>
      <c r="J192" s="795"/>
      <c r="K192" s="795"/>
      <c r="L192" s="795"/>
      <c r="M192" s="795"/>
      <c r="N192" s="795"/>
      <c r="O192" s="795"/>
      <c r="P192" s="795"/>
      <c r="Q192" s="795"/>
      <c r="R192" s="795"/>
      <c r="S192" s="795"/>
      <c r="T192" s="795"/>
      <c r="U192" s="795"/>
      <c r="V192" s="795"/>
      <c r="W192" s="795"/>
      <c r="X192" s="795"/>
      <c r="Y192" s="795"/>
      <c r="Z192" s="795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3">
        <v>4680115886223</v>
      </c>
      <c r="E193" s="784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6"/>
      <c r="R193" s="786"/>
      <c r="S193" s="786"/>
      <c r="T193" s="787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01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2"/>
      <c r="P194" s="791" t="s">
        <v>71</v>
      </c>
      <c r="Q194" s="789"/>
      <c r="R194" s="789"/>
      <c r="S194" s="789"/>
      <c r="T194" s="789"/>
      <c r="U194" s="789"/>
      <c r="V194" s="79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5"/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802"/>
      <c r="P195" s="791" t="s">
        <v>71</v>
      </c>
      <c r="Q195" s="789"/>
      <c r="R195" s="789"/>
      <c r="S195" s="789"/>
      <c r="T195" s="789"/>
      <c r="U195" s="789"/>
      <c r="V195" s="79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7" t="s">
        <v>64</v>
      </c>
      <c r="B196" s="795"/>
      <c r="C196" s="795"/>
      <c r="D196" s="795"/>
      <c r="E196" s="795"/>
      <c r="F196" s="795"/>
      <c r="G196" s="795"/>
      <c r="H196" s="795"/>
      <c r="I196" s="795"/>
      <c r="J196" s="795"/>
      <c r="K196" s="795"/>
      <c r="L196" s="795"/>
      <c r="M196" s="795"/>
      <c r="N196" s="795"/>
      <c r="O196" s="795"/>
      <c r="P196" s="795"/>
      <c r="Q196" s="795"/>
      <c r="R196" s="795"/>
      <c r="S196" s="795"/>
      <c r="T196" s="795"/>
      <c r="U196" s="795"/>
      <c r="V196" s="795"/>
      <c r="W196" s="795"/>
      <c r="X196" s="795"/>
      <c r="Y196" s="795"/>
      <c r="Z196" s="795"/>
      <c r="AA196" s="770"/>
      <c r="AB196" s="770"/>
      <c r="AC196" s="770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3">
        <v>4680115880993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1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6"/>
      <c r="R197" s="786"/>
      <c r="S197" s="786"/>
      <c r="T197" s="787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3">
        <v>4680115881761</v>
      </c>
      <c r="E198" s="784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3">
        <v>4680115881563</v>
      </c>
      <c r="E199" s="784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6"/>
      <c r="R199" s="786"/>
      <c r="S199" s="786"/>
      <c r="T199" s="787"/>
      <c r="U199" s="34"/>
      <c r="V199" s="34"/>
      <c r="W199" s="35" t="s">
        <v>69</v>
      </c>
      <c r="X199" s="777">
        <v>8</v>
      </c>
      <c r="Y199" s="778">
        <f t="shared" si="36"/>
        <v>8.4</v>
      </c>
      <c r="Z199" s="36">
        <f>IFERROR(IF(Y199=0,"",ROUNDUP(Y199/H199,0)*0.00753),"")</f>
        <v>1.506E-2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8.3809523809523814</v>
      </c>
      <c r="BN199" s="64">
        <f t="shared" si="38"/>
        <v>8.8000000000000007</v>
      </c>
      <c r="BO199" s="64">
        <f t="shared" si="39"/>
        <v>1.2210012210012208E-2</v>
      </c>
      <c r="BP199" s="64">
        <f t="shared" si="40"/>
        <v>1.282051282051282E-2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3">
        <v>4680115880986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6"/>
      <c r="R200" s="786"/>
      <c r="S200" s="786"/>
      <c r="T200" s="787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3">
        <v>4680115881785</v>
      </c>
      <c r="E201" s="784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3">
        <v>4680115881679</v>
      </c>
      <c r="E202" s="784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3">
        <v>4680115880191</v>
      </c>
      <c r="E203" s="784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6"/>
      <c r="R203" s="786"/>
      <c r="S203" s="786"/>
      <c r="T203" s="787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3">
        <v>4680115883963</v>
      </c>
      <c r="E204" s="784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6"/>
      <c r="R204" s="786"/>
      <c r="S204" s="786"/>
      <c r="T204" s="787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2"/>
      <c r="P205" s="791" t="s">
        <v>71</v>
      </c>
      <c r="Q205" s="789"/>
      <c r="R205" s="789"/>
      <c r="S205" s="789"/>
      <c r="T205" s="789"/>
      <c r="U205" s="789"/>
      <c r="V205" s="79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1.9047619047619047</v>
      </c>
      <c r="Y205" s="779">
        <f>IFERROR(Y197/H197,"0")+IFERROR(Y198/H198,"0")+IFERROR(Y199/H199,"0")+IFERROR(Y200/H200,"0")+IFERROR(Y201/H201,"0")+IFERROR(Y202/H202,"0")+IFERROR(Y203/H203,"0")+IFERROR(Y204/H204,"0")</f>
        <v>2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1.506E-2</v>
      </c>
      <c r="AA205" s="780"/>
      <c r="AB205" s="780"/>
      <c r="AC205" s="780"/>
    </row>
    <row r="206" spans="1:68" x14ac:dyDescent="0.2">
      <c r="A206" s="795"/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802"/>
      <c r="P206" s="791" t="s">
        <v>71</v>
      </c>
      <c r="Q206" s="789"/>
      <c r="R206" s="789"/>
      <c r="S206" s="789"/>
      <c r="T206" s="789"/>
      <c r="U206" s="789"/>
      <c r="V206" s="790"/>
      <c r="W206" s="37" t="s">
        <v>69</v>
      </c>
      <c r="X206" s="779">
        <f>IFERROR(SUM(X197:X204),"0")</f>
        <v>8</v>
      </c>
      <c r="Y206" s="779">
        <f>IFERROR(SUM(Y197:Y204),"0")</f>
        <v>8.4</v>
      </c>
      <c r="Z206" s="37"/>
      <c r="AA206" s="780"/>
      <c r="AB206" s="780"/>
      <c r="AC206" s="780"/>
    </row>
    <row r="207" spans="1:68" ht="16.5" hidden="1" customHeight="1" x14ac:dyDescent="0.25">
      <c r="A207" s="839" t="s">
        <v>361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2"/>
      <c r="AB207" s="772"/>
      <c r="AC207" s="772"/>
    </row>
    <row r="208" spans="1:68" ht="14.25" hidden="1" customHeight="1" x14ac:dyDescent="0.25">
      <c r="A208" s="797" t="s">
        <v>124</v>
      </c>
      <c r="B208" s="795"/>
      <c r="C208" s="795"/>
      <c r="D208" s="795"/>
      <c r="E208" s="795"/>
      <c r="F208" s="795"/>
      <c r="G208" s="795"/>
      <c r="H208" s="795"/>
      <c r="I208" s="795"/>
      <c r="J208" s="795"/>
      <c r="K208" s="795"/>
      <c r="L208" s="795"/>
      <c r="M208" s="795"/>
      <c r="N208" s="795"/>
      <c r="O208" s="795"/>
      <c r="P208" s="795"/>
      <c r="Q208" s="795"/>
      <c r="R208" s="795"/>
      <c r="S208" s="795"/>
      <c r="T208" s="795"/>
      <c r="U208" s="795"/>
      <c r="V208" s="795"/>
      <c r="W208" s="795"/>
      <c r="X208" s="795"/>
      <c r="Y208" s="795"/>
      <c r="Z208" s="795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3">
        <v>4680115881402</v>
      </c>
      <c r="E209" s="784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6"/>
      <c r="R209" s="786"/>
      <c r="S209" s="786"/>
      <c r="T209" s="787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3">
        <v>4680115881396</v>
      </c>
      <c r="E210" s="784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6"/>
      <c r="R210" s="786"/>
      <c r="S210" s="786"/>
      <c r="T210" s="787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01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2"/>
      <c r="P211" s="791" t="s">
        <v>71</v>
      </c>
      <c r="Q211" s="789"/>
      <c r="R211" s="789"/>
      <c r="S211" s="789"/>
      <c r="T211" s="789"/>
      <c r="U211" s="789"/>
      <c r="V211" s="79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5"/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802"/>
      <c r="P212" s="791" t="s">
        <v>71</v>
      </c>
      <c r="Q212" s="789"/>
      <c r="R212" s="789"/>
      <c r="S212" s="789"/>
      <c r="T212" s="789"/>
      <c r="U212" s="789"/>
      <c r="V212" s="79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7" t="s">
        <v>180</v>
      </c>
      <c r="B213" s="795"/>
      <c r="C213" s="795"/>
      <c r="D213" s="795"/>
      <c r="E213" s="795"/>
      <c r="F213" s="795"/>
      <c r="G213" s="795"/>
      <c r="H213" s="795"/>
      <c r="I213" s="795"/>
      <c r="J213" s="795"/>
      <c r="K213" s="795"/>
      <c r="L213" s="795"/>
      <c r="M213" s="795"/>
      <c r="N213" s="795"/>
      <c r="O213" s="795"/>
      <c r="P213" s="795"/>
      <c r="Q213" s="795"/>
      <c r="R213" s="795"/>
      <c r="S213" s="795"/>
      <c r="T213" s="795"/>
      <c r="U213" s="795"/>
      <c r="V213" s="795"/>
      <c r="W213" s="795"/>
      <c r="X213" s="795"/>
      <c r="Y213" s="795"/>
      <c r="Z213" s="795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3">
        <v>4680115882935</v>
      </c>
      <c r="E214" s="784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9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3">
        <v>4680115880764</v>
      </c>
      <c r="E215" s="784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6"/>
      <c r="R215" s="786"/>
      <c r="S215" s="786"/>
      <c r="T215" s="787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01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2"/>
      <c r="P216" s="791" t="s">
        <v>71</v>
      </c>
      <c r="Q216" s="789"/>
      <c r="R216" s="789"/>
      <c r="S216" s="789"/>
      <c r="T216" s="789"/>
      <c r="U216" s="789"/>
      <c r="V216" s="79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5"/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802"/>
      <c r="P217" s="791" t="s">
        <v>71</v>
      </c>
      <c r="Q217" s="789"/>
      <c r="R217" s="789"/>
      <c r="S217" s="789"/>
      <c r="T217" s="789"/>
      <c r="U217" s="789"/>
      <c r="V217" s="79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7" t="s">
        <v>64</v>
      </c>
      <c r="B218" s="795"/>
      <c r="C218" s="795"/>
      <c r="D218" s="795"/>
      <c r="E218" s="795"/>
      <c r="F218" s="795"/>
      <c r="G218" s="795"/>
      <c r="H218" s="795"/>
      <c r="I218" s="795"/>
      <c r="J218" s="795"/>
      <c r="K218" s="795"/>
      <c r="L218" s="795"/>
      <c r="M218" s="795"/>
      <c r="N218" s="795"/>
      <c r="O218" s="795"/>
      <c r="P218" s="795"/>
      <c r="Q218" s="795"/>
      <c r="R218" s="795"/>
      <c r="S218" s="795"/>
      <c r="T218" s="795"/>
      <c r="U218" s="795"/>
      <c r="V218" s="795"/>
      <c r="W218" s="795"/>
      <c r="X218" s="795"/>
      <c r="Y218" s="795"/>
      <c r="Z218" s="795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3">
        <v>4680115882683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7">
        <v>48</v>
      </c>
      <c r="Y219" s="778">
        <f t="shared" ref="Y219:Y226" si="41">IFERROR(IF(X219="",0,CEILING((X219/$H219),1)*$H219),"")</f>
        <v>48.6</v>
      </c>
      <c r="Z219" s="36">
        <f>IFERROR(IF(Y219=0,"",ROUNDUP(Y219/H219,0)*0.00902),"")</f>
        <v>8.1180000000000002E-2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49.866666666666667</v>
      </c>
      <c r="BN219" s="64">
        <f t="shared" ref="BN219:BN226" si="43">IFERROR(Y219*I219/H219,"0")</f>
        <v>50.49</v>
      </c>
      <c r="BO219" s="64">
        <f t="shared" ref="BO219:BO226" si="44">IFERROR(1/J219*(X219/H219),"0")</f>
        <v>6.7340067340067325E-2</v>
      </c>
      <c r="BP219" s="64">
        <f t="shared" ref="BP219:BP226" si="45">IFERROR(1/J219*(Y219/H219),"0")</f>
        <v>6.8181818181818177E-2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3">
        <v>4680115882690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77">
        <v>28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29.088888888888889</v>
      </c>
      <c r="BN220" s="64">
        <f t="shared" si="43"/>
        <v>33.660000000000004</v>
      </c>
      <c r="BO220" s="64">
        <f t="shared" si="44"/>
        <v>3.9281705948372617E-2</v>
      </c>
      <c r="BP220" s="64">
        <f t="shared" si="45"/>
        <v>4.5454545454545463E-2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3">
        <v>4680115882669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77">
        <v>40</v>
      </c>
      <c r="Y221" s="778">
        <f t="shared" si="41"/>
        <v>43.2</v>
      </c>
      <c r="Z221" s="36">
        <f>IFERROR(IF(Y221=0,"",ROUNDUP(Y221/H221,0)*0.00902),"")</f>
        <v>7.2160000000000002E-2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41.555555555555557</v>
      </c>
      <c r="BN221" s="64">
        <f t="shared" si="43"/>
        <v>44.88</v>
      </c>
      <c r="BO221" s="64">
        <f t="shared" si="44"/>
        <v>5.6116722783389444E-2</v>
      </c>
      <c r="BP221" s="64">
        <f t="shared" si="45"/>
        <v>6.0606060606060608E-2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3">
        <v>4680115882676</v>
      </c>
      <c r="E222" s="784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77">
        <v>48</v>
      </c>
      <c r="Y222" s="778">
        <f t="shared" si="41"/>
        <v>48.6</v>
      </c>
      <c r="Z222" s="36">
        <f>IFERROR(IF(Y222=0,"",ROUNDUP(Y222/H222,0)*0.00902),"")</f>
        <v>8.1180000000000002E-2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49.866666666666667</v>
      </c>
      <c r="BN222" s="64">
        <f t="shared" si="43"/>
        <v>50.49</v>
      </c>
      <c r="BO222" s="64">
        <f t="shared" si="44"/>
        <v>6.7340067340067325E-2</v>
      </c>
      <c r="BP222" s="64">
        <f t="shared" si="45"/>
        <v>6.8181818181818177E-2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3">
        <v>4680115884014</v>
      </c>
      <c r="E223" s="784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3">
        <v>4680115884007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3">
        <v>4680115884038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3">
        <v>4680115884021</v>
      </c>
      <c r="E226" s="784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2"/>
      <c r="P227" s="791" t="s">
        <v>71</v>
      </c>
      <c r="Q227" s="789"/>
      <c r="R227" s="789"/>
      <c r="S227" s="789"/>
      <c r="T227" s="789"/>
      <c r="U227" s="789"/>
      <c r="V227" s="79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30.370370370370367</v>
      </c>
      <c r="Y227" s="779">
        <f>IFERROR(Y219/H219,"0")+IFERROR(Y220/H220,"0")+IFERROR(Y221/H221,"0")+IFERROR(Y222/H222,"0")+IFERROR(Y223/H223,"0")+IFERROR(Y224/H224,"0")+IFERROR(Y225/H225,"0")+IFERROR(Y226/H226,"0")</f>
        <v>32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0.28864000000000001</v>
      </c>
      <c r="AA227" s="780"/>
      <c r="AB227" s="780"/>
      <c r="AC227" s="780"/>
    </row>
    <row r="228" spans="1:68" x14ac:dyDescent="0.2">
      <c r="A228" s="795"/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802"/>
      <c r="P228" s="791" t="s">
        <v>71</v>
      </c>
      <c r="Q228" s="789"/>
      <c r="R228" s="789"/>
      <c r="S228" s="789"/>
      <c r="T228" s="789"/>
      <c r="U228" s="789"/>
      <c r="V228" s="790"/>
      <c r="W228" s="37" t="s">
        <v>69</v>
      </c>
      <c r="X228" s="779">
        <f>IFERROR(SUM(X219:X226),"0")</f>
        <v>164</v>
      </c>
      <c r="Y228" s="779">
        <f>IFERROR(SUM(Y219:Y226),"0")</f>
        <v>172.8</v>
      </c>
      <c r="Z228" s="37"/>
      <c r="AA228" s="780"/>
      <c r="AB228" s="780"/>
      <c r="AC228" s="780"/>
    </row>
    <row r="229" spans="1:68" ht="14.25" hidden="1" customHeight="1" x14ac:dyDescent="0.25">
      <c r="A229" s="797" t="s">
        <v>73</v>
      </c>
      <c r="B229" s="795"/>
      <c r="C229" s="795"/>
      <c r="D229" s="795"/>
      <c r="E229" s="795"/>
      <c r="F229" s="795"/>
      <c r="G229" s="795"/>
      <c r="H229" s="795"/>
      <c r="I229" s="795"/>
      <c r="J229" s="795"/>
      <c r="K229" s="795"/>
      <c r="L229" s="795"/>
      <c r="M229" s="795"/>
      <c r="N229" s="795"/>
      <c r="O229" s="795"/>
      <c r="P229" s="795"/>
      <c r="Q229" s="795"/>
      <c r="R229" s="795"/>
      <c r="S229" s="795"/>
      <c r="T229" s="795"/>
      <c r="U229" s="795"/>
      <c r="V229" s="795"/>
      <c r="W229" s="795"/>
      <c r="X229" s="795"/>
      <c r="Y229" s="795"/>
      <c r="Z229" s="795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3">
        <v>4680115881594</v>
      </c>
      <c r="E230" s="784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7">
        <v>24</v>
      </c>
      <c r="Y230" s="778">
        <f t="shared" ref="Y230:Y240" si="46">IFERROR(IF(X230="",0,CEILING((X230/$H230),1)*$H230),"")</f>
        <v>24.299999999999997</v>
      </c>
      <c r="Z230" s="36">
        <f>IFERROR(IF(Y230=0,"",ROUNDUP(Y230/H230,0)*0.02175),"")</f>
        <v>6.5250000000000002E-2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25.671111111111109</v>
      </c>
      <c r="BN230" s="64">
        <f t="shared" ref="BN230:BN240" si="48">IFERROR(Y230*I230/H230,"0")</f>
        <v>25.991999999999997</v>
      </c>
      <c r="BO230" s="64">
        <f t="shared" ref="BO230:BO240" si="49">IFERROR(1/J230*(X230/H230),"0")</f>
        <v>5.2910052910052914E-2</v>
      </c>
      <c r="BP230" s="64">
        <f t="shared" ref="BP230:BP240" si="50">IFERROR(1/J230*(Y230/H230),"0")</f>
        <v>5.3571428571428568E-2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3">
        <v>4680115880962</v>
      </c>
      <c r="E231" s="784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0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6"/>
      <c r="R231" s="786"/>
      <c r="S231" s="786"/>
      <c r="T231" s="787"/>
      <c r="U231" s="34"/>
      <c r="V231" s="34"/>
      <c r="W231" s="35" t="s">
        <v>69</v>
      </c>
      <c r="X231" s="777">
        <v>16</v>
      </c>
      <c r="Y231" s="778">
        <f t="shared" si="46"/>
        <v>23.4</v>
      </c>
      <c r="Z231" s="36">
        <f>IFERROR(IF(Y231=0,"",ROUNDUP(Y231/H231,0)*0.02175),"")</f>
        <v>6.5250000000000002E-2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17.156923076923078</v>
      </c>
      <c r="BN231" s="64">
        <f t="shared" si="48"/>
        <v>25.092000000000002</v>
      </c>
      <c r="BO231" s="64">
        <f t="shared" si="49"/>
        <v>3.6630036630036632E-2</v>
      </c>
      <c r="BP231" s="64">
        <f t="shared" si="50"/>
        <v>5.3571428571428568E-2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3">
        <v>4680115881617</v>
      </c>
      <c r="E232" s="784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6"/>
      <c r="R232" s="786"/>
      <c r="S232" s="786"/>
      <c r="T232" s="787"/>
      <c r="U232" s="34"/>
      <c r="V232" s="34"/>
      <c r="W232" s="35" t="s">
        <v>69</v>
      </c>
      <c r="X232" s="777">
        <v>8</v>
      </c>
      <c r="Y232" s="778">
        <f t="shared" si="46"/>
        <v>8.1</v>
      </c>
      <c r="Z232" s="36">
        <f>IFERROR(IF(Y232=0,"",ROUNDUP(Y232/H232,0)*0.02175),"")</f>
        <v>2.1749999999999999E-2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8.5392592592592607</v>
      </c>
      <c r="BN232" s="64">
        <f t="shared" si="48"/>
        <v>8.6460000000000008</v>
      </c>
      <c r="BO232" s="64">
        <f t="shared" si="49"/>
        <v>1.7636684303350969E-2</v>
      </c>
      <c r="BP232" s="64">
        <f t="shared" si="50"/>
        <v>1.7857142857142856E-2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3">
        <v>4680115880573</v>
      </c>
      <c r="E233" s="784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7">
        <v>8</v>
      </c>
      <c r="Y233" s="778">
        <f t="shared" si="46"/>
        <v>8.6999999999999993</v>
      </c>
      <c r="Z233" s="36">
        <f>IFERROR(IF(Y233=0,"",ROUNDUP(Y233/H233,0)*0.02175),"")</f>
        <v>2.1749999999999999E-2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8.5186206896551724</v>
      </c>
      <c r="BN233" s="64">
        <f t="shared" si="48"/>
        <v>9.2639999999999993</v>
      </c>
      <c r="BO233" s="64">
        <f t="shared" si="49"/>
        <v>1.6420361247947456E-2</v>
      </c>
      <c r="BP233" s="64">
        <f t="shared" si="50"/>
        <v>1.7857142857142856E-2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3">
        <v>4680115882195</v>
      </c>
      <c r="E234" s="784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3">
        <v>4680115882607</v>
      </c>
      <c r="E235" s="784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3">
        <v>4680115880092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2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3">
        <v>4680115880221</v>
      </c>
      <c r="E237" s="784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3">
        <v>4680115882942</v>
      </c>
      <c r="E238" s="784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3">
        <v>4680115880504</v>
      </c>
      <c r="E239" s="784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6"/>
      <c r="R239" s="786"/>
      <c r="S239" s="786"/>
      <c r="T239" s="787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3">
        <v>4680115882164</v>
      </c>
      <c r="E240" s="784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0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7">
        <v>0.96</v>
      </c>
      <c r="Y240" s="778">
        <f t="shared" si="46"/>
        <v>2.4</v>
      </c>
      <c r="Z240" s="36">
        <f t="shared" si="51"/>
        <v>7.5300000000000002E-3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1.0711999999999999</v>
      </c>
      <c r="BN240" s="64">
        <f t="shared" si="48"/>
        <v>2.6779999999999999</v>
      </c>
      <c r="BO240" s="64">
        <f t="shared" si="49"/>
        <v>2.5641025641025641E-3</v>
      </c>
      <c r="BP240" s="64">
        <f t="shared" si="50"/>
        <v>6.41025641025641E-3</v>
      </c>
    </row>
    <row r="241" spans="1:68" x14ac:dyDescent="0.2">
      <c r="A241" s="801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2"/>
      <c r="P241" s="791" t="s">
        <v>71</v>
      </c>
      <c r="Q241" s="789"/>
      <c r="R241" s="789"/>
      <c r="S241" s="789"/>
      <c r="T241" s="789"/>
      <c r="U241" s="789"/>
      <c r="V241" s="79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7.3214395651177266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0.18153</v>
      </c>
      <c r="AA241" s="780"/>
      <c r="AB241" s="780"/>
      <c r="AC241" s="780"/>
    </row>
    <row r="242" spans="1:68" x14ac:dyDescent="0.2">
      <c r="A242" s="795"/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802"/>
      <c r="P242" s="791" t="s">
        <v>71</v>
      </c>
      <c r="Q242" s="789"/>
      <c r="R242" s="789"/>
      <c r="S242" s="789"/>
      <c r="T242" s="789"/>
      <c r="U242" s="789"/>
      <c r="V242" s="790"/>
      <c r="W242" s="37" t="s">
        <v>69</v>
      </c>
      <c r="X242" s="779">
        <f>IFERROR(SUM(X230:X240),"0")</f>
        <v>56.96</v>
      </c>
      <c r="Y242" s="779">
        <f>IFERROR(SUM(Y230:Y240),"0")</f>
        <v>66.900000000000006</v>
      </c>
      <c r="Z242" s="37"/>
      <c r="AA242" s="780"/>
      <c r="AB242" s="780"/>
      <c r="AC242" s="780"/>
    </row>
    <row r="243" spans="1:68" ht="14.25" hidden="1" customHeight="1" x14ac:dyDescent="0.25">
      <c r="A243" s="797" t="s">
        <v>222</v>
      </c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5"/>
      <c r="P243" s="795"/>
      <c r="Q243" s="795"/>
      <c r="R243" s="795"/>
      <c r="S243" s="795"/>
      <c r="T243" s="795"/>
      <c r="U243" s="795"/>
      <c r="V243" s="795"/>
      <c r="W243" s="795"/>
      <c r="X243" s="795"/>
      <c r="Y243" s="795"/>
      <c r="Z243" s="795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3">
        <v>4680115882874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77">
        <v>8</v>
      </c>
      <c r="Y245" s="778">
        <f>IFERROR(IF(X245="",0,CEILING((X245/$H245),1)*$H245),"")</f>
        <v>9.6000000000000014</v>
      </c>
      <c r="Z245" s="36">
        <f>IFERROR(IF(Y245=0,"",ROUNDUP(Y245/H245,0)*0.00937),"")</f>
        <v>2.811E-2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8.6649999999999991</v>
      </c>
      <c r="BN245" s="64">
        <f>IFERROR(Y245*I245/H245,"0")</f>
        <v>10.398000000000001</v>
      </c>
      <c r="BO245" s="64">
        <f>IFERROR(1/J245*(X245/H245),"0")</f>
        <v>2.0833333333333332E-2</v>
      </c>
      <c r="BP245" s="64">
        <f>IFERROR(1/J245*(Y245/H245),"0")</f>
        <v>2.5000000000000005E-2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3">
        <v>4680115884434</v>
      </c>
      <c r="E246" s="784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3">
        <v>4680115880818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3">
        <v>4680115880801</v>
      </c>
      <c r="E248" s="784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2"/>
      <c r="P249" s="791" t="s">
        <v>71</v>
      </c>
      <c r="Q249" s="789"/>
      <c r="R249" s="789"/>
      <c r="S249" s="789"/>
      <c r="T249" s="789"/>
      <c r="U249" s="789"/>
      <c r="V249" s="790"/>
      <c r="W249" s="37" t="s">
        <v>72</v>
      </c>
      <c r="X249" s="779">
        <f>IFERROR(X244/H244,"0")+IFERROR(X245/H245,"0")+IFERROR(X246/H246,"0")+IFERROR(X247/H247,"0")+IFERROR(X248/H248,"0")</f>
        <v>2.5</v>
      </c>
      <c r="Y249" s="779">
        <f>IFERROR(Y244/H244,"0")+IFERROR(Y245/H245,"0")+IFERROR(Y246/H246,"0")+IFERROR(Y247/H247,"0")+IFERROR(Y248/H248,"0")</f>
        <v>3.0000000000000004</v>
      </c>
      <c r="Z249" s="779">
        <f>IFERROR(IF(Z244="",0,Z244),"0")+IFERROR(IF(Z245="",0,Z245),"0")+IFERROR(IF(Z246="",0,Z246),"0")+IFERROR(IF(Z247="",0,Z247),"0")+IFERROR(IF(Z248="",0,Z248),"0")</f>
        <v>2.811E-2</v>
      </c>
      <c r="AA249" s="780"/>
      <c r="AB249" s="780"/>
      <c r="AC249" s="780"/>
    </row>
    <row r="250" spans="1:68" x14ac:dyDescent="0.2">
      <c r="A250" s="795"/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802"/>
      <c r="P250" s="791" t="s">
        <v>71</v>
      </c>
      <c r="Q250" s="789"/>
      <c r="R250" s="789"/>
      <c r="S250" s="789"/>
      <c r="T250" s="789"/>
      <c r="U250" s="789"/>
      <c r="V250" s="790"/>
      <c r="W250" s="37" t="s">
        <v>69</v>
      </c>
      <c r="X250" s="779">
        <f>IFERROR(SUM(X244:X248),"0")</f>
        <v>8</v>
      </c>
      <c r="Y250" s="779">
        <f>IFERROR(SUM(Y244:Y248),"0")</f>
        <v>9.6000000000000014</v>
      </c>
      <c r="Z250" s="37"/>
      <c r="AA250" s="780"/>
      <c r="AB250" s="780"/>
      <c r="AC250" s="780"/>
    </row>
    <row r="251" spans="1:68" ht="16.5" hidden="1" customHeight="1" x14ac:dyDescent="0.25">
      <c r="A251" s="839" t="s">
        <v>436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2"/>
      <c r="AB251" s="772"/>
      <c r="AC251" s="772"/>
    </row>
    <row r="252" spans="1:68" ht="14.25" hidden="1" customHeight="1" x14ac:dyDescent="0.25">
      <c r="A252" s="797" t="s">
        <v>124</v>
      </c>
      <c r="B252" s="795"/>
      <c r="C252" s="795"/>
      <c r="D252" s="795"/>
      <c r="E252" s="795"/>
      <c r="F252" s="795"/>
      <c r="G252" s="795"/>
      <c r="H252" s="795"/>
      <c r="I252" s="795"/>
      <c r="J252" s="795"/>
      <c r="K252" s="795"/>
      <c r="L252" s="795"/>
      <c r="M252" s="795"/>
      <c r="N252" s="795"/>
      <c r="O252" s="795"/>
      <c r="P252" s="795"/>
      <c r="Q252" s="795"/>
      <c r="R252" s="795"/>
      <c r="S252" s="795"/>
      <c r="T252" s="795"/>
      <c r="U252" s="795"/>
      <c r="V252" s="795"/>
      <c r="W252" s="795"/>
      <c r="X252" s="795"/>
      <c r="Y252" s="795"/>
      <c r="Z252" s="795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3">
        <v>4680115884274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3">
        <v>4680115884298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3">
        <v>4680115884250</v>
      </c>
      <c r="E257" s="784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9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3">
        <v>4680115884281</v>
      </c>
      <c r="E258" s="784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3">
        <v>4680115884199</v>
      </c>
      <c r="E259" s="784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0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3">
        <v>4680115884267</v>
      </c>
      <c r="E260" s="784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01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2"/>
      <c r="P261" s="791" t="s">
        <v>71</v>
      </c>
      <c r="Q261" s="789"/>
      <c r="R261" s="789"/>
      <c r="S261" s="789"/>
      <c r="T261" s="789"/>
      <c r="U261" s="789"/>
      <c r="V261" s="79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5"/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802"/>
      <c r="P262" s="791" t="s">
        <v>71</v>
      </c>
      <c r="Q262" s="789"/>
      <c r="R262" s="789"/>
      <c r="S262" s="789"/>
      <c r="T262" s="789"/>
      <c r="U262" s="789"/>
      <c r="V262" s="79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839" t="s">
        <v>457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2"/>
      <c r="AB263" s="772"/>
      <c r="AC263" s="772"/>
    </row>
    <row r="264" spans="1:68" ht="14.25" hidden="1" customHeight="1" x14ac:dyDescent="0.25">
      <c r="A264" s="797" t="s">
        <v>124</v>
      </c>
      <c r="B264" s="795"/>
      <c r="C264" s="795"/>
      <c r="D264" s="795"/>
      <c r="E264" s="795"/>
      <c r="F264" s="795"/>
      <c r="G264" s="795"/>
      <c r="H264" s="795"/>
      <c r="I264" s="795"/>
      <c r="J264" s="795"/>
      <c r="K264" s="795"/>
      <c r="L264" s="795"/>
      <c r="M264" s="795"/>
      <c r="N264" s="795"/>
      <c r="O264" s="795"/>
      <c r="P264" s="795"/>
      <c r="Q264" s="795"/>
      <c r="R264" s="795"/>
      <c r="S264" s="795"/>
      <c r="T264" s="795"/>
      <c r="U264" s="795"/>
      <c r="V264" s="795"/>
      <c r="W264" s="795"/>
      <c r="X264" s="795"/>
      <c r="Y264" s="795"/>
      <c r="Z264" s="795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1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3">
        <v>4680115884137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3">
        <v>4680115884236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1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3">
        <v>4680115884175</v>
      </c>
      <c r="E269" s="784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3">
        <v>4680115884144</v>
      </c>
      <c r="E270" s="784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9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3">
        <v>4680115885288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3">
        <v>4680115884182</v>
      </c>
      <c r="E272" s="784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3">
        <v>4680115884205</v>
      </c>
      <c r="E273" s="784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6"/>
      <c r="R273" s="786"/>
      <c r="S273" s="786"/>
      <c r="T273" s="787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01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2"/>
      <c r="P274" s="791" t="s">
        <v>71</v>
      </c>
      <c r="Q274" s="789"/>
      <c r="R274" s="789"/>
      <c r="S274" s="789"/>
      <c r="T274" s="789"/>
      <c r="U274" s="789"/>
      <c r="V274" s="79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5"/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802"/>
      <c r="P275" s="791" t="s">
        <v>71</v>
      </c>
      <c r="Q275" s="789"/>
      <c r="R275" s="789"/>
      <c r="S275" s="789"/>
      <c r="T275" s="789"/>
      <c r="U275" s="789"/>
      <c r="V275" s="79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7" t="s">
        <v>180</v>
      </c>
      <c r="B276" s="795"/>
      <c r="C276" s="795"/>
      <c r="D276" s="795"/>
      <c r="E276" s="795"/>
      <c r="F276" s="795"/>
      <c r="G276" s="795"/>
      <c r="H276" s="795"/>
      <c r="I276" s="795"/>
      <c r="J276" s="795"/>
      <c r="K276" s="795"/>
      <c r="L276" s="795"/>
      <c r="M276" s="795"/>
      <c r="N276" s="795"/>
      <c r="O276" s="795"/>
      <c r="P276" s="795"/>
      <c r="Q276" s="795"/>
      <c r="R276" s="795"/>
      <c r="S276" s="795"/>
      <c r="T276" s="795"/>
      <c r="U276" s="795"/>
      <c r="V276" s="795"/>
      <c r="W276" s="795"/>
      <c r="X276" s="795"/>
      <c r="Y276" s="795"/>
      <c r="Z276" s="795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3">
        <v>4680115885721</v>
      </c>
      <c r="E277" s="784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01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2"/>
      <c r="P278" s="791" t="s">
        <v>71</v>
      </c>
      <c r="Q278" s="789"/>
      <c r="R278" s="789"/>
      <c r="S278" s="789"/>
      <c r="T278" s="789"/>
      <c r="U278" s="789"/>
      <c r="V278" s="79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5"/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802"/>
      <c r="P279" s="791" t="s">
        <v>71</v>
      </c>
      <c r="Q279" s="789"/>
      <c r="R279" s="789"/>
      <c r="S279" s="789"/>
      <c r="T279" s="789"/>
      <c r="U279" s="789"/>
      <c r="V279" s="79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839" t="s">
        <v>481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2"/>
      <c r="AB280" s="772"/>
      <c r="AC280" s="772"/>
    </row>
    <row r="281" spans="1:68" ht="14.25" hidden="1" customHeight="1" x14ac:dyDescent="0.25">
      <c r="A281" s="797" t="s">
        <v>124</v>
      </c>
      <c r="B281" s="795"/>
      <c r="C281" s="795"/>
      <c r="D281" s="795"/>
      <c r="E281" s="795"/>
      <c r="F281" s="795"/>
      <c r="G281" s="795"/>
      <c r="H281" s="795"/>
      <c r="I281" s="795"/>
      <c r="J281" s="795"/>
      <c r="K281" s="795"/>
      <c r="L281" s="795"/>
      <c r="M281" s="795"/>
      <c r="N281" s="795"/>
      <c r="O281" s="795"/>
      <c r="P281" s="795"/>
      <c r="Q281" s="795"/>
      <c r="R281" s="795"/>
      <c r="S281" s="795"/>
      <c r="T281" s="795"/>
      <c r="U281" s="795"/>
      <c r="V281" s="795"/>
      <c r="W281" s="795"/>
      <c r="X281" s="795"/>
      <c r="Y281" s="795"/>
      <c r="Z281" s="795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3">
        <v>4607091387452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3">
        <v>4680115885837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3">
        <v>4680115885806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3">
        <v>4607091385984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3">
        <v>4680115885851</v>
      </c>
      <c r="E287" s="784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3">
        <v>4607091387469</v>
      </c>
      <c r="E288" s="784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3">
        <v>4680115885844</v>
      </c>
      <c r="E289" s="784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3">
        <v>4607091387438</v>
      </c>
      <c r="E290" s="784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8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6"/>
      <c r="R290" s="786"/>
      <c r="S290" s="786"/>
      <c r="T290" s="787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3">
        <v>4680115885820</v>
      </c>
      <c r="E291" s="784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6"/>
      <c r="R291" s="786"/>
      <c r="S291" s="786"/>
      <c r="T291" s="787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01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2"/>
      <c r="P292" s="791" t="s">
        <v>71</v>
      </c>
      <c r="Q292" s="789"/>
      <c r="R292" s="789"/>
      <c r="S292" s="789"/>
      <c r="T292" s="789"/>
      <c r="U292" s="789"/>
      <c r="V292" s="79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5"/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802"/>
      <c r="P293" s="791" t="s">
        <v>71</v>
      </c>
      <c r="Q293" s="789"/>
      <c r="R293" s="789"/>
      <c r="S293" s="789"/>
      <c r="T293" s="789"/>
      <c r="U293" s="789"/>
      <c r="V293" s="79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839" t="s">
        <v>508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2"/>
      <c r="AB294" s="772"/>
      <c r="AC294" s="772"/>
    </row>
    <row r="295" spans="1:68" ht="14.25" hidden="1" customHeight="1" x14ac:dyDescent="0.25">
      <c r="A295" s="797" t="s">
        <v>124</v>
      </c>
      <c r="B295" s="795"/>
      <c r="C295" s="795"/>
      <c r="D295" s="795"/>
      <c r="E295" s="795"/>
      <c r="F295" s="795"/>
      <c r="G295" s="795"/>
      <c r="H295" s="795"/>
      <c r="I295" s="795"/>
      <c r="J295" s="795"/>
      <c r="K295" s="795"/>
      <c r="L295" s="795"/>
      <c r="M295" s="795"/>
      <c r="N295" s="795"/>
      <c r="O295" s="795"/>
      <c r="P295" s="795"/>
      <c r="Q295" s="795"/>
      <c r="R295" s="795"/>
      <c r="S295" s="795"/>
      <c r="T295" s="795"/>
      <c r="U295" s="795"/>
      <c r="V295" s="795"/>
      <c r="W295" s="795"/>
      <c r="X295" s="795"/>
      <c r="Y295" s="795"/>
      <c r="Z295" s="795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3">
        <v>4680115885707</v>
      </c>
      <c r="E296" s="784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1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2"/>
      <c r="P297" s="791" t="s">
        <v>71</v>
      </c>
      <c r="Q297" s="789"/>
      <c r="R297" s="789"/>
      <c r="S297" s="789"/>
      <c r="T297" s="789"/>
      <c r="U297" s="789"/>
      <c r="V297" s="79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802"/>
      <c r="P298" s="791" t="s">
        <v>71</v>
      </c>
      <c r="Q298" s="789"/>
      <c r="R298" s="789"/>
      <c r="S298" s="789"/>
      <c r="T298" s="789"/>
      <c r="U298" s="789"/>
      <c r="V298" s="79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839" t="s">
        <v>511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2"/>
      <c r="AB299" s="772"/>
      <c r="AC299" s="772"/>
    </row>
    <row r="300" spans="1:68" ht="14.25" hidden="1" customHeight="1" x14ac:dyDescent="0.25">
      <c r="A300" s="797" t="s">
        <v>124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3">
        <v>4607091383423</v>
      </c>
      <c r="E301" s="784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9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6"/>
      <c r="R301" s="786"/>
      <c r="S301" s="786"/>
      <c r="T301" s="787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3">
        <v>4680115885691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3">
        <v>4680115885660</v>
      </c>
      <c r="E303" s="784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01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2"/>
      <c r="P304" s="791" t="s">
        <v>71</v>
      </c>
      <c r="Q304" s="789"/>
      <c r="R304" s="789"/>
      <c r="S304" s="789"/>
      <c r="T304" s="789"/>
      <c r="U304" s="789"/>
      <c r="V304" s="79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5"/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802"/>
      <c r="P305" s="791" t="s">
        <v>71</v>
      </c>
      <c r="Q305" s="789"/>
      <c r="R305" s="789"/>
      <c r="S305" s="789"/>
      <c r="T305" s="789"/>
      <c r="U305" s="789"/>
      <c r="V305" s="79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839" t="s">
        <v>520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2"/>
      <c r="AB306" s="772"/>
      <c r="AC306" s="772"/>
    </row>
    <row r="307" spans="1:68" ht="14.25" hidden="1" customHeight="1" x14ac:dyDescent="0.25">
      <c r="A307" s="797" t="s">
        <v>73</v>
      </c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5"/>
      <c r="P307" s="795"/>
      <c r="Q307" s="795"/>
      <c r="R307" s="795"/>
      <c r="S307" s="795"/>
      <c r="T307" s="795"/>
      <c r="U307" s="795"/>
      <c r="V307" s="795"/>
      <c r="W307" s="795"/>
      <c r="X307" s="795"/>
      <c r="Y307" s="795"/>
      <c r="Z307" s="795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3">
        <v>4680115881556</v>
      </c>
      <c r="E308" s="784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6"/>
      <c r="R308" s="786"/>
      <c r="S308" s="786"/>
      <c r="T308" s="787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3">
        <v>4680115881037</v>
      </c>
      <c r="E309" s="784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3">
        <v>4680115886186</v>
      </c>
      <c r="E310" s="784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3">
        <v>4680115881228</v>
      </c>
      <c r="E311" s="784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6"/>
      <c r="R311" s="786"/>
      <c r="S311" s="786"/>
      <c r="T311" s="787"/>
      <c r="U311" s="34"/>
      <c r="V311" s="34"/>
      <c r="W311" s="35" t="s">
        <v>69</v>
      </c>
      <c r="X311" s="777">
        <v>0.96</v>
      </c>
      <c r="Y311" s="778">
        <f t="shared" si="67"/>
        <v>2.4</v>
      </c>
      <c r="Z311" s="36">
        <f>IFERROR(IF(Y311=0,"",ROUNDUP(Y311/H311,0)*0.00753),"")</f>
        <v>7.5300000000000002E-3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1.0688</v>
      </c>
      <c r="BN311" s="64">
        <f t="shared" si="69"/>
        <v>2.6720000000000002</v>
      </c>
      <c r="BO311" s="64">
        <f t="shared" si="70"/>
        <v>2.5641025641025641E-3</v>
      </c>
      <c r="BP311" s="64">
        <f t="shared" si="71"/>
        <v>6.41025641025641E-3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3">
        <v>4680115881211</v>
      </c>
      <c r="E312" s="784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11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77">
        <v>0.96</v>
      </c>
      <c r="Y312" s="778">
        <f t="shared" si="67"/>
        <v>2.4</v>
      </c>
      <c r="Z312" s="36">
        <f>IFERROR(IF(Y312=0,"",ROUNDUP(Y312/H312,0)*0.00753),"")</f>
        <v>7.5300000000000002E-3</v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1.04</v>
      </c>
      <c r="BN312" s="64">
        <f t="shared" si="69"/>
        <v>2.6</v>
      </c>
      <c r="BO312" s="64">
        <f t="shared" si="70"/>
        <v>2.5641025641025641E-3</v>
      </c>
      <c r="BP312" s="64">
        <f t="shared" si="71"/>
        <v>6.41025641025641E-3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3">
        <v>4680115881020</v>
      </c>
      <c r="E313" s="784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6"/>
      <c r="R313" s="786"/>
      <c r="S313" s="786"/>
      <c r="T313" s="787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2"/>
      <c r="P314" s="791" t="s">
        <v>71</v>
      </c>
      <c r="Q314" s="789"/>
      <c r="R314" s="789"/>
      <c r="S314" s="789"/>
      <c r="T314" s="789"/>
      <c r="U314" s="789"/>
      <c r="V314" s="790"/>
      <c r="W314" s="37" t="s">
        <v>72</v>
      </c>
      <c r="X314" s="779">
        <f>IFERROR(X308/H308,"0")+IFERROR(X309/H309,"0")+IFERROR(X310/H310,"0")+IFERROR(X311/H311,"0")+IFERROR(X312/H312,"0")+IFERROR(X313/H313,"0")</f>
        <v>0.8</v>
      </c>
      <c r="Y314" s="779">
        <f>IFERROR(Y308/H308,"0")+IFERROR(Y309/H309,"0")+IFERROR(Y310/H310,"0")+IFERROR(Y311/H311,"0")+IFERROR(Y312/H312,"0")+IFERROR(Y313/H313,"0")</f>
        <v>2</v>
      </c>
      <c r="Z314" s="779">
        <f>IFERROR(IF(Z308="",0,Z308),"0")+IFERROR(IF(Z309="",0,Z309),"0")+IFERROR(IF(Z310="",0,Z310),"0")+IFERROR(IF(Z311="",0,Z311),"0")+IFERROR(IF(Z312="",0,Z312),"0")+IFERROR(IF(Z313="",0,Z313),"0")</f>
        <v>1.506E-2</v>
      </c>
      <c r="AA314" s="780"/>
      <c r="AB314" s="780"/>
      <c r="AC314" s="780"/>
    </row>
    <row r="315" spans="1:68" x14ac:dyDescent="0.2">
      <c r="A315" s="795"/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802"/>
      <c r="P315" s="791" t="s">
        <v>71</v>
      </c>
      <c r="Q315" s="789"/>
      <c r="R315" s="789"/>
      <c r="S315" s="789"/>
      <c r="T315" s="789"/>
      <c r="U315" s="789"/>
      <c r="V315" s="790"/>
      <c r="W315" s="37" t="s">
        <v>69</v>
      </c>
      <c r="X315" s="779">
        <f>IFERROR(SUM(X308:X313),"0")</f>
        <v>1.92</v>
      </c>
      <c r="Y315" s="779">
        <f>IFERROR(SUM(Y308:Y313),"0")</f>
        <v>4.8</v>
      </c>
      <c r="Z315" s="37"/>
      <c r="AA315" s="780"/>
      <c r="AB315" s="780"/>
      <c r="AC315" s="780"/>
    </row>
    <row r="316" spans="1:68" ht="16.5" hidden="1" customHeight="1" x14ac:dyDescent="0.25">
      <c r="A316" s="839" t="s">
        <v>536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2"/>
      <c r="AB316" s="772"/>
      <c r="AC316" s="772"/>
    </row>
    <row r="317" spans="1:68" ht="14.25" hidden="1" customHeight="1" x14ac:dyDescent="0.25">
      <c r="A317" s="797" t="s">
        <v>124</v>
      </c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5"/>
      <c r="P317" s="795"/>
      <c r="Q317" s="795"/>
      <c r="R317" s="795"/>
      <c r="S317" s="795"/>
      <c r="T317" s="795"/>
      <c r="U317" s="795"/>
      <c r="V317" s="795"/>
      <c r="W317" s="795"/>
      <c r="X317" s="795"/>
      <c r="Y317" s="795"/>
      <c r="Z317" s="795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3">
        <v>4607091389296</v>
      </c>
      <c r="E318" s="784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6"/>
      <c r="R318" s="786"/>
      <c r="S318" s="786"/>
      <c r="T318" s="787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01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2"/>
      <c r="P319" s="791" t="s">
        <v>71</v>
      </c>
      <c r="Q319" s="789"/>
      <c r="R319" s="789"/>
      <c r="S319" s="789"/>
      <c r="T319" s="789"/>
      <c r="U319" s="789"/>
      <c r="V319" s="79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5"/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802"/>
      <c r="P320" s="791" t="s">
        <v>71</v>
      </c>
      <c r="Q320" s="789"/>
      <c r="R320" s="789"/>
      <c r="S320" s="789"/>
      <c r="T320" s="789"/>
      <c r="U320" s="789"/>
      <c r="V320" s="79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7" t="s">
        <v>64</v>
      </c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5"/>
      <c r="P321" s="795"/>
      <c r="Q321" s="795"/>
      <c r="R321" s="795"/>
      <c r="S321" s="795"/>
      <c r="T321" s="795"/>
      <c r="U321" s="795"/>
      <c r="V321" s="795"/>
      <c r="W321" s="795"/>
      <c r="X321" s="795"/>
      <c r="Y321" s="795"/>
      <c r="Z321" s="795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3">
        <v>4680115880344</v>
      </c>
      <c r="E322" s="784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6"/>
      <c r="R322" s="786"/>
      <c r="S322" s="786"/>
      <c r="T322" s="787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01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2"/>
      <c r="P323" s="791" t="s">
        <v>71</v>
      </c>
      <c r="Q323" s="789"/>
      <c r="R323" s="789"/>
      <c r="S323" s="789"/>
      <c r="T323" s="789"/>
      <c r="U323" s="789"/>
      <c r="V323" s="79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5"/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802"/>
      <c r="P324" s="791" t="s">
        <v>71</v>
      </c>
      <c r="Q324" s="789"/>
      <c r="R324" s="789"/>
      <c r="S324" s="789"/>
      <c r="T324" s="789"/>
      <c r="U324" s="789"/>
      <c r="V324" s="79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7" t="s">
        <v>73</v>
      </c>
      <c r="B325" s="795"/>
      <c r="C325" s="795"/>
      <c r="D325" s="795"/>
      <c r="E325" s="795"/>
      <c r="F325" s="795"/>
      <c r="G325" s="795"/>
      <c r="H325" s="795"/>
      <c r="I325" s="795"/>
      <c r="J325" s="795"/>
      <c r="K325" s="795"/>
      <c r="L325" s="795"/>
      <c r="M325" s="795"/>
      <c r="N325" s="795"/>
      <c r="O325" s="795"/>
      <c r="P325" s="795"/>
      <c r="Q325" s="795"/>
      <c r="R325" s="795"/>
      <c r="S325" s="795"/>
      <c r="T325" s="795"/>
      <c r="U325" s="795"/>
      <c r="V325" s="795"/>
      <c r="W325" s="795"/>
      <c r="X325" s="795"/>
      <c r="Y325" s="795"/>
      <c r="Z325" s="795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3">
        <v>4680115884618</v>
      </c>
      <c r="E326" s="784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6"/>
      <c r="R326" s="786"/>
      <c r="S326" s="786"/>
      <c r="T326" s="787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1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2"/>
      <c r="P327" s="791" t="s">
        <v>71</v>
      </c>
      <c r="Q327" s="789"/>
      <c r="R327" s="789"/>
      <c r="S327" s="789"/>
      <c r="T327" s="789"/>
      <c r="U327" s="789"/>
      <c r="V327" s="79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5"/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802"/>
      <c r="P328" s="791" t="s">
        <v>71</v>
      </c>
      <c r="Q328" s="789"/>
      <c r="R328" s="789"/>
      <c r="S328" s="789"/>
      <c r="T328" s="789"/>
      <c r="U328" s="789"/>
      <c r="V328" s="79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839" t="s">
        <v>546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2"/>
      <c r="AB329" s="772"/>
      <c r="AC329" s="772"/>
    </row>
    <row r="330" spans="1:68" ht="14.25" hidden="1" customHeight="1" x14ac:dyDescent="0.25">
      <c r="A330" s="797" t="s">
        <v>124</v>
      </c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5"/>
      <c r="P330" s="795"/>
      <c r="Q330" s="795"/>
      <c r="R330" s="795"/>
      <c r="S330" s="795"/>
      <c r="T330" s="795"/>
      <c r="U330" s="795"/>
      <c r="V330" s="795"/>
      <c r="W330" s="795"/>
      <c r="X330" s="795"/>
      <c r="Y330" s="795"/>
      <c r="Z330" s="795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3">
        <v>4607091389807</v>
      </c>
      <c r="E331" s="784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4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6"/>
      <c r="R331" s="786"/>
      <c r="S331" s="786"/>
      <c r="T331" s="787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01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2"/>
      <c r="P332" s="791" t="s">
        <v>71</v>
      </c>
      <c r="Q332" s="789"/>
      <c r="R332" s="789"/>
      <c r="S332" s="789"/>
      <c r="T332" s="789"/>
      <c r="U332" s="789"/>
      <c r="V332" s="79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5"/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802"/>
      <c r="P333" s="791" t="s">
        <v>71</v>
      </c>
      <c r="Q333" s="789"/>
      <c r="R333" s="789"/>
      <c r="S333" s="789"/>
      <c r="T333" s="789"/>
      <c r="U333" s="789"/>
      <c r="V333" s="79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7" t="s">
        <v>64</v>
      </c>
      <c r="B334" s="795"/>
      <c r="C334" s="795"/>
      <c r="D334" s="795"/>
      <c r="E334" s="795"/>
      <c r="F334" s="795"/>
      <c r="G334" s="795"/>
      <c r="H334" s="795"/>
      <c r="I334" s="795"/>
      <c r="J334" s="795"/>
      <c r="K334" s="795"/>
      <c r="L334" s="795"/>
      <c r="M334" s="795"/>
      <c r="N334" s="795"/>
      <c r="O334" s="795"/>
      <c r="P334" s="795"/>
      <c r="Q334" s="795"/>
      <c r="R334" s="795"/>
      <c r="S334" s="795"/>
      <c r="T334" s="795"/>
      <c r="U334" s="795"/>
      <c r="V334" s="795"/>
      <c r="W334" s="795"/>
      <c r="X334" s="795"/>
      <c r="Y334" s="795"/>
      <c r="Z334" s="795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3">
        <v>4680115880481</v>
      </c>
      <c r="E335" s="784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5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6"/>
      <c r="R335" s="786"/>
      <c r="S335" s="786"/>
      <c r="T335" s="787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1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2"/>
      <c r="P336" s="791" t="s">
        <v>71</v>
      </c>
      <c r="Q336" s="789"/>
      <c r="R336" s="789"/>
      <c r="S336" s="789"/>
      <c r="T336" s="789"/>
      <c r="U336" s="789"/>
      <c r="V336" s="79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5"/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802"/>
      <c r="P337" s="791" t="s">
        <v>71</v>
      </c>
      <c r="Q337" s="789"/>
      <c r="R337" s="789"/>
      <c r="S337" s="789"/>
      <c r="T337" s="789"/>
      <c r="U337" s="789"/>
      <c r="V337" s="79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7" t="s">
        <v>73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3">
        <v>4680115880412</v>
      </c>
      <c r="E339" s="784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1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3">
        <v>4680115880511</v>
      </c>
      <c r="E340" s="784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6"/>
      <c r="R340" s="786"/>
      <c r="S340" s="786"/>
      <c r="T340" s="787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1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2"/>
      <c r="P341" s="791" t="s">
        <v>71</v>
      </c>
      <c r="Q341" s="789"/>
      <c r="R341" s="789"/>
      <c r="S341" s="789"/>
      <c r="T341" s="789"/>
      <c r="U341" s="789"/>
      <c r="V341" s="79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802"/>
      <c r="P342" s="791" t="s">
        <v>71</v>
      </c>
      <c r="Q342" s="789"/>
      <c r="R342" s="789"/>
      <c r="S342" s="789"/>
      <c r="T342" s="789"/>
      <c r="U342" s="789"/>
      <c r="V342" s="79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839" t="s">
        <v>559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2"/>
      <c r="AB343" s="772"/>
      <c r="AC343" s="772"/>
    </row>
    <row r="344" spans="1:68" ht="14.25" hidden="1" customHeight="1" x14ac:dyDescent="0.25">
      <c r="A344" s="797" t="s">
        <v>124</v>
      </c>
      <c r="B344" s="795"/>
      <c r="C344" s="795"/>
      <c r="D344" s="795"/>
      <c r="E344" s="795"/>
      <c r="F344" s="795"/>
      <c r="G344" s="795"/>
      <c r="H344" s="795"/>
      <c r="I344" s="795"/>
      <c r="J344" s="795"/>
      <c r="K344" s="795"/>
      <c r="L344" s="795"/>
      <c r="M344" s="795"/>
      <c r="N344" s="795"/>
      <c r="O344" s="795"/>
      <c r="P344" s="795"/>
      <c r="Q344" s="795"/>
      <c r="R344" s="795"/>
      <c r="S344" s="795"/>
      <c r="T344" s="795"/>
      <c r="U344" s="795"/>
      <c r="V344" s="795"/>
      <c r="W344" s="795"/>
      <c r="X344" s="795"/>
      <c r="Y344" s="795"/>
      <c r="Z344" s="795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3">
        <v>4680115882973</v>
      </c>
      <c r="E345" s="784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8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1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2"/>
      <c r="P346" s="791" t="s">
        <v>71</v>
      </c>
      <c r="Q346" s="789"/>
      <c r="R346" s="789"/>
      <c r="S346" s="789"/>
      <c r="T346" s="789"/>
      <c r="U346" s="789"/>
      <c r="V346" s="79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802"/>
      <c r="P347" s="791" t="s">
        <v>71</v>
      </c>
      <c r="Q347" s="789"/>
      <c r="R347" s="789"/>
      <c r="S347" s="789"/>
      <c r="T347" s="789"/>
      <c r="U347" s="789"/>
      <c r="V347" s="79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7" t="s">
        <v>64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3">
        <v>4607091389845</v>
      </c>
      <c r="E349" s="784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9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6"/>
      <c r="R349" s="786"/>
      <c r="S349" s="786"/>
      <c r="T349" s="787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3">
        <v>4680115882881</v>
      </c>
      <c r="E350" s="784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2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6"/>
      <c r="R350" s="786"/>
      <c r="S350" s="786"/>
      <c r="T350" s="787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1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2"/>
      <c r="P351" s="791" t="s">
        <v>71</v>
      </c>
      <c r="Q351" s="789"/>
      <c r="R351" s="789"/>
      <c r="S351" s="789"/>
      <c r="T351" s="789"/>
      <c r="U351" s="789"/>
      <c r="V351" s="79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5"/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802"/>
      <c r="P352" s="791" t="s">
        <v>71</v>
      </c>
      <c r="Q352" s="789"/>
      <c r="R352" s="789"/>
      <c r="S352" s="789"/>
      <c r="T352" s="789"/>
      <c r="U352" s="789"/>
      <c r="V352" s="79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7" t="s">
        <v>73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3">
        <v>4680115883390</v>
      </c>
      <c r="E354" s="784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8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1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802"/>
      <c r="P355" s="791" t="s">
        <v>71</v>
      </c>
      <c r="Q355" s="789"/>
      <c r="R355" s="789"/>
      <c r="S355" s="789"/>
      <c r="T355" s="789"/>
      <c r="U355" s="789"/>
      <c r="V355" s="79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802"/>
      <c r="P356" s="791" t="s">
        <v>71</v>
      </c>
      <c r="Q356" s="789"/>
      <c r="R356" s="789"/>
      <c r="S356" s="789"/>
      <c r="T356" s="789"/>
      <c r="U356" s="789"/>
      <c r="V356" s="79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839" t="s">
        <v>570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2"/>
      <c r="AB357" s="772"/>
      <c r="AC357" s="772"/>
    </row>
    <row r="358" spans="1:68" ht="14.25" hidden="1" customHeight="1" x14ac:dyDescent="0.25">
      <c r="A358" s="797" t="s">
        <v>124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0"/>
      <c r="AB358" s="770"/>
      <c r="AC358" s="770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3">
        <v>4680115885615</v>
      </c>
      <c r="E359" s="784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9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3">
        <v>4680115885554</v>
      </c>
      <c r="E360" s="784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3">
        <v>4680115885554</v>
      </c>
      <c r="E361" s="784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3">
        <v>4680115885646</v>
      </c>
      <c r="E362" s="784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3">
        <v>4680115885622</v>
      </c>
      <c r="E363" s="784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3">
        <v>4680115881938</v>
      </c>
      <c r="E364" s="784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9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3">
        <v>4607091387346</v>
      </c>
      <c r="E365" s="784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3">
        <v>4607091386011</v>
      </c>
      <c r="E366" s="784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3">
        <v>4680115885608</v>
      </c>
      <c r="E367" s="784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6"/>
      <c r="R367" s="786"/>
      <c r="S367" s="786"/>
      <c r="T367" s="787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01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802"/>
      <c r="P368" s="791" t="s">
        <v>71</v>
      </c>
      <c r="Q368" s="789"/>
      <c r="R368" s="789"/>
      <c r="S368" s="789"/>
      <c r="T368" s="789"/>
      <c r="U368" s="789"/>
      <c r="V368" s="79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5"/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802"/>
      <c r="P369" s="791" t="s">
        <v>71</v>
      </c>
      <c r="Q369" s="789"/>
      <c r="R369" s="789"/>
      <c r="S369" s="789"/>
      <c r="T369" s="789"/>
      <c r="U369" s="789"/>
      <c r="V369" s="790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7" t="s">
        <v>64</v>
      </c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795"/>
      <c r="P370" s="795"/>
      <c r="Q370" s="795"/>
      <c r="R370" s="795"/>
      <c r="S370" s="795"/>
      <c r="T370" s="795"/>
      <c r="U370" s="795"/>
      <c r="V370" s="795"/>
      <c r="W370" s="795"/>
      <c r="X370" s="795"/>
      <c r="Y370" s="795"/>
      <c r="Z370" s="795"/>
      <c r="AA370" s="770"/>
      <c r="AB370" s="770"/>
      <c r="AC370" s="770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3">
        <v>4607091387193</v>
      </c>
      <c r="E371" s="784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3">
        <v>4607091387230</v>
      </c>
      <c r="E372" s="784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3">
        <v>4607091387292</v>
      </c>
      <c r="E373" s="784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3">
        <v>4607091387285</v>
      </c>
      <c r="E374" s="784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6"/>
      <c r="R374" s="786"/>
      <c r="S374" s="786"/>
      <c r="T374" s="787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1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802"/>
      <c r="P375" s="791" t="s">
        <v>71</v>
      </c>
      <c r="Q375" s="789"/>
      <c r="R375" s="789"/>
      <c r="S375" s="789"/>
      <c r="T375" s="789"/>
      <c r="U375" s="789"/>
      <c r="V375" s="790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5"/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802"/>
      <c r="P376" s="791" t="s">
        <v>71</v>
      </c>
      <c r="Q376" s="789"/>
      <c r="R376" s="789"/>
      <c r="S376" s="789"/>
      <c r="T376" s="789"/>
      <c r="U376" s="789"/>
      <c r="V376" s="790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7" t="s">
        <v>73</v>
      </c>
      <c r="B377" s="795"/>
      <c r="C377" s="795"/>
      <c r="D377" s="795"/>
      <c r="E377" s="795"/>
      <c r="F377" s="795"/>
      <c r="G377" s="795"/>
      <c r="H377" s="795"/>
      <c r="I377" s="795"/>
      <c r="J377" s="795"/>
      <c r="K377" s="795"/>
      <c r="L377" s="795"/>
      <c r="M377" s="795"/>
      <c r="N377" s="795"/>
      <c r="O377" s="795"/>
      <c r="P377" s="795"/>
      <c r="Q377" s="795"/>
      <c r="R377" s="795"/>
      <c r="S377" s="795"/>
      <c r="T377" s="795"/>
      <c r="U377" s="795"/>
      <c r="V377" s="795"/>
      <c r="W377" s="795"/>
      <c r="X377" s="795"/>
      <c r="Y377" s="795"/>
      <c r="Z377" s="795"/>
      <c r="AA377" s="770"/>
      <c r="AB377" s="770"/>
      <c r="AC377" s="770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3">
        <v>4607091387766</v>
      </c>
      <c r="E378" s="784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0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6"/>
      <c r="R378" s="786"/>
      <c r="S378" s="786"/>
      <c r="T378" s="787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3">
        <v>4607091387957</v>
      </c>
      <c r="E379" s="784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3">
        <v>4607091387964</v>
      </c>
      <c r="E380" s="784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6"/>
      <c r="R380" s="786"/>
      <c r="S380" s="786"/>
      <c r="T380" s="787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3">
        <v>4680115884588</v>
      </c>
      <c r="E381" s="784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6"/>
      <c r="R381" s="786"/>
      <c r="S381" s="786"/>
      <c r="T381" s="787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3">
        <v>4607091387537</v>
      </c>
      <c r="E382" s="784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3">
        <v>4607091387513</v>
      </c>
      <c r="E383" s="784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6"/>
      <c r="R383" s="786"/>
      <c r="S383" s="786"/>
      <c r="T383" s="787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01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802"/>
      <c r="P384" s="791" t="s">
        <v>71</v>
      </c>
      <c r="Q384" s="789"/>
      <c r="R384" s="789"/>
      <c r="S384" s="789"/>
      <c r="T384" s="789"/>
      <c r="U384" s="789"/>
      <c r="V384" s="790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5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2"/>
      <c r="P385" s="791" t="s">
        <v>71</v>
      </c>
      <c r="Q385" s="789"/>
      <c r="R385" s="789"/>
      <c r="S385" s="789"/>
      <c r="T385" s="789"/>
      <c r="U385" s="789"/>
      <c r="V385" s="790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7" t="s">
        <v>222</v>
      </c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795"/>
      <c r="P386" s="795"/>
      <c r="Q386" s="795"/>
      <c r="R386" s="795"/>
      <c r="S386" s="795"/>
      <c r="T386" s="795"/>
      <c r="U386" s="795"/>
      <c r="V386" s="795"/>
      <c r="W386" s="795"/>
      <c r="X386" s="795"/>
      <c r="Y386" s="795"/>
      <c r="Z386" s="795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3">
        <v>4607091380880</v>
      </c>
      <c r="E387" s="784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3">
        <v>4607091384482</v>
      </c>
      <c r="E388" s="784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6"/>
      <c r="R388" s="786"/>
      <c r="S388" s="786"/>
      <c r="T388" s="787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3">
        <v>4607091380897</v>
      </c>
      <c r="E389" s="784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6"/>
      <c r="R389" s="786"/>
      <c r="S389" s="786"/>
      <c r="T389" s="787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01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802"/>
      <c r="P390" s="791" t="s">
        <v>71</v>
      </c>
      <c r="Q390" s="789"/>
      <c r="R390" s="789"/>
      <c r="S390" s="789"/>
      <c r="T390" s="789"/>
      <c r="U390" s="789"/>
      <c r="V390" s="790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802"/>
      <c r="P391" s="791" t="s">
        <v>71</v>
      </c>
      <c r="Q391" s="789"/>
      <c r="R391" s="789"/>
      <c r="S391" s="789"/>
      <c r="T391" s="789"/>
      <c r="U391" s="789"/>
      <c r="V391" s="790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7" t="s">
        <v>113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3">
        <v>4607091388374</v>
      </c>
      <c r="E393" s="784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5" t="s">
        <v>635</v>
      </c>
      <c r="Q393" s="786"/>
      <c r="R393" s="786"/>
      <c r="S393" s="786"/>
      <c r="T393" s="787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3">
        <v>4607091388381</v>
      </c>
      <c r="E394" s="784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209" t="s">
        <v>639</v>
      </c>
      <c r="Q394" s="786"/>
      <c r="R394" s="786"/>
      <c r="S394" s="786"/>
      <c r="T394" s="787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3">
        <v>4607091383102</v>
      </c>
      <c r="E395" s="784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3">
        <v>4607091388404</v>
      </c>
      <c r="E396" s="784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1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802"/>
      <c r="P397" s="791" t="s">
        <v>71</v>
      </c>
      <c r="Q397" s="789"/>
      <c r="R397" s="789"/>
      <c r="S397" s="789"/>
      <c r="T397" s="789"/>
      <c r="U397" s="789"/>
      <c r="V397" s="790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2"/>
      <c r="P398" s="791" t="s">
        <v>71</v>
      </c>
      <c r="Q398" s="789"/>
      <c r="R398" s="789"/>
      <c r="S398" s="789"/>
      <c r="T398" s="789"/>
      <c r="U398" s="789"/>
      <c r="V398" s="790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7" t="s">
        <v>645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0"/>
      <c r="AB399" s="770"/>
      <c r="AC399" s="770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3">
        <v>4680115881808</v>
      </c>
      <c r="E400" s="784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2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3">
        <v>4680115881822</v>
      </c>
      <c r="E401" s="784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3">
        <v>4680115880016</v>
      </c>
      <c r="E402" s="784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1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2"/>
      <c r="P403" s="791" t="s">
        <v>71</v>
      </c>
      <c r="Q403" s="789"/>
      <c r="R403" s="789"/>
      <c r="S403" s="789"/>
      <c r="T403" s="789"/>
      <c r="U403" s="789"/>
      <c r="V403" s="79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2"/>
      <c r="P404" s="791" t="s">
        <v>71</v>
      </c>
      <c r="Q404" s="789"/>
      <c r="R404" s="789"/>
      <c r="S404" s="789"/>
      <c r="T404" s="789"/>
      <c r="U404" s="789"/>
      <c r="V404" s="79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839" t="s">
        <v>654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2"/>
      <c r="AB405" s="772"/>
      <c r="AC405" s="772"/>
    </row>
    <row r="406" spans="1:68" ht="14.25" hidden="1" customHeight="1" x14ac:dyDescent="0.25">
      <c r="A406" s="797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3">
        <v>4607091383836</v>
      </c>
      <c r="E407" s="784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01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802"/>
      <c r="P408" s="791" t="s">
        <v>71</v>
      </c>
      <c r="Q408" s="789"/>
      <c r="R408" s="789"/>
      <c r="S408" s="789"/>
      <c r="T408" s="789"/>
      <c r="U408" s="789"/>
      <c r="V408" s="79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2"/>
      <c r="P409" s="791" t="s">
        <v>71</v>
      </c>
      <c r="Q409" s="789"/>
      <c r="R409" s="789"/>
      <c r="S409" s="789"/>
      <c r="T409" s="789"/>
      <c r="U409" s="789"/>
      <c r="V409" s="79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7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0"/>
      <c r="AB410" s="770"/>
      <c r="AC410" s="770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3">
        <v>4607091387919</v>
      </c>
      <c r="E411" s="784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3">
        <v>4680115883604</v>
      </c>
      <c r="E412" s="784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3">
        <v>4680115883567</v>
      </c>
      <c r="E413" s="784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01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802"/>
      <c r="P414" s="791" t="s">
        <v>71</v>
      </c>
      <c r="Q414" s="789"/>
      <c r="R414" s="789"/>
      <c r="S414" s="789"/>
      <c r="T414" s="789"/>
      <c r="U414" s="789"/>
      <c r="V414" s="790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802"/>
      <c r="P415" s="791" t="s">
        <v>71</v>
      </c>
      <c r="Q415" s="789"/>
      <c r="R415" s="789"/>
      <c r="S415" s="789"/>
      <c r="T415" s="789"/>
      <c r="U415" s="789"/>
      <c r="V415" s="790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59" t="s">
        <v>667</v>
      </c>
      <c r="B416" s="960"/>
      <c r="C416" s="960"/>
      <c r="D416" s="960"/>
      <c r="E416" s="960"/>
      <c r="F416" s="960"/>
      <c r="G416" s="960"/>
      <c r="H416" s="960"/>
      <c r="I416" s="960"/>
      <c r="J416" s="960"/>
      <c r="K416" s="960"/>
      <c r="L416" s="960"/>
      <c r="M416" s="960"/>
      <c r="N416" s="960"/>
      <c r="O416" s="960"/>
      <c r="P416" s="960"/>
      <c r="Q416" s="960"/>
      <c r="R416" s="960"/>
      <c r="S416" s="960"/>
      <c r="T416" s="960"/>
      <c r="U416" s="960"/>
      <c r="V416" s="960"/>
      <c r="W416" s="960"/>
      <c r="X416" s="960"/>
      <c r="Y416" s="960"/>
      <c r="Z416" s="960"/>
      <c r="AA416" s="48"/>
      <c r="AB416" s="48"/>
      <c r="AC416" s="48"/>
    </row>
    <row r="417" spans="1:68" ht="16.5" hidden="1" customHeight="1" x14ac:dyDescent="0.25">
      <c r="A417" s="839" t="s">
        <v>668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2"/>
      <c r="AB417" s="772"/>
      <c r="AC417" s="772"/>
    </row>
    <row r="418" spans="1:68" ht="14.25" hidden="1" customHeight="1" x14ac:dyDescent="0.25">
      <c r="A418" s="797" t="s">
        <v>124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3">
        <v>4680115884847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3">
        <v>4680115884847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9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7">
        <v>725</v>
      </c>
      <c r="Y420" s="778">
        <f t="shared" si="82"/>
        <v>735</v>
      </c>
      <c r="Z420" s="36">
        <f>IFERROR(IF(Y420=0,"",ROUNDUP(Y420/H420,0)*0.02175),"")</f>
        <v>1.06575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748.2</v>
      </c>
      <c r="BN420" s="64">
        <f t="shared" si="84"/>
        <v>758.5200000000001</v>
      </c>
      <c r="BO420" s="64">
        <f t="shared" si="85"/>
        <v>1.0069444444444444</v>
      </c>
      <c r="BP420" s="64">
        <f t="shared" si="86"/>
        <v>1.0208333333333333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3">
        <v>4680115884854</v>
      </c>
      <c r="E421" s="784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3">
        <v>4680115884854</v>
      </c>
      <c r="E422" s="784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7">
        <v>375</v>
      </c>
      <c r="Y422" s="778">
        <f t="shared" si="82"/>
        <v>375</v>
      </c>
      <c r="Z422" s="36">
        <f>IFERROR(IF(Y422=0,"",ROUNDUP(Y422/H422,0)*0.02175),"")</f>
        <v>0.54374999999999996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387</v>
      </c>
      <c r="BN422" s="64">
        <f t="shared" si="84"/>
        <v>387</v>
      </c>
      <c r="BO422" s="64">
        <f t="shared" si="85"/>
        <v>0.52083333333333326</v>
      </c>
      <c r="BP422" s="64">
        <f t="shared" si="86"/>
        <v>0.52083333333333326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3">
        <v>4607091383997</v>
      </c>
      <c r="E423" s="784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6"/>
      <c r="R423" s="786"/>
      <c r="S423" s="786"/>
      <c r="T423" s="787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3">
        <v>4680115884830</v>
      </c>
      <c r="E424" s="784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3">
        <v>4680115884830</v>
      </c>
      <c r="E425" s="784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6"/>
      <c r="R425" s="786"/>
      <c r="S425" s="786"/>
      <c r="T425" s="787"/>
      <c r="U425" s="34"/>
      <c r="V425" s="34"/>
      <c r="W425" s="35" t="s">
        <v>69</v>
      </c>
      <c r="X425" s="777">
        <v>875</v>
      </c>
      <c r="Y425" s="778">
        <f t="shared" si="82"/>
        <v>885</v>
      </c>
      <c r="Z425" s="36">
        <f>IFERROR(IF(Y425=0,"",ROUNDUP(Y425/H425,0)*0.02175),"")</f>
        <v>1.28325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903</v>
      </c>
      <c r="BN425" s="64">
        <f t="shared" si="84"/>
        <v>913.32</v>
      </c>
      <c r="BO425" s="64">
        <f t="shared" si="85"/>
        <v>1.2152777777777777</v>
      </c>
      <c r="BP425" s="64">
        <f t="shared" si="86"/>
        <v>1.2291666666666665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3">
        <v>4680115882638</v>
      </c>
      <c r="E426" s="784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2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3">
        <v>4680115884922</v>
      </c>
      <c r="E427" s="784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3">
        <v>4680115884878</v>
      </c>
      <c r="E428" s="784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2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3">
        <v>4680115884861</v>
      </c>
      <c r="E429" s="784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6"/>
      <c r="R429" s="786"/>
      <c r="S429" s="786"/>
      <c r="T429" s="787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2"/>
      <c r="P430" s="791" t="s">
        <v>71</v>
      </c>
      <c r="Q430" s="789"/>
      <c r="R430" s="789"/>
      <c r="S430" s="789"/>
      <c r="T430" s="789"/>
      <c r="U430" s="789"/>
      <c r="V430" s="79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131.66666666666669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133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2.8927499999999999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2"/>
      <c r="P431" s="791" t="s">
        <v>71</v>
      </c>
      <c r="Q431" s="789"/>
      <c r="R431" s="789"/>
      <c r="S431" s="789"/>
      <c r="T431" s="789"/>
      <c r="U431" s="789"/>
      <c r="V431" s="790"/>
      <c r="W431" s="37" t="s">
        <v>69</v>
      </c>
      <c r="X431" s="779">
        <f>IFERROR(SUM(X419:X429),"0")</f>
        <v>1975</v>
      </c>
      <c r="Y431" s="779">
        <f>IFERROR(SUM(Y419:Y429),"0")</f>
        <v>1995</v>
      </c>
      <c r="Z431" s="37"/>
      <c r="AA431" s="780"/>
      <c r="AB431" s="780"/>
      <c r="AC431" s="780"/>
    </row>
    <row r="432" spans="1:68" ht="14.25" hidden="1" customHeight="1" x14ac:dyDescent="0.25">
      <c r="A432" s="797" t="s">
        <v>180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3">
        <v>4607091383980</v>
      </c>
      <c r="E433" s="784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6"/>
      <c r="R433" s="786"/>
      <c r="S433" s="786"/>
      <c r="T433" s="787"/>
      <c r="U433" s="34"/>
      <c r="V433" s="34"/>
      <c r="W433" s="35" t="s">
        <v>69</v>
      </c>
      <c r="X433" s="777">
        <v>1735</v>
      </c>
      <c r="Y433" s="778">
        <f>IFERROR(IF(X433="",0,CEILING((X433/$H433),1)*$H433),"")</f>
        <v>1740</v>
      </c>
      <c r="Z433" s="36">
        <f>IFERROR(IF(Y433=0,"",ROUNDUP(Y433/H433,0)*0.02175),"")</f>
        <v>2.5229999999999997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1790.52</v>
      </c>
      <c r="BN433" s="64">
        <f>IFERROR(Y433*I433/H433,"0")</f>
        <v>1795.68</v>
      </c>
      <c r="BO433" s="64">
        <f>IFERROR(1/J433*(X433/H433),"0")</f>
        <v>2.4097222222222223</v>
      </c>
      <c r="BP433" s="64">
        <f>IFERROR(1/J433*(Y433/H433),"0")</f>
        <v>2.4166666666666665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3">
        <v>4607091384178</v>
      </c>
      <c r="E434" s="784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6"/>
      <c r="R434" s="786"/>
      <c r="S434" s="786"/>
      <c r="T434" s="787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802"/>
      <c r="P435" s="791" t="s">
        <v>71</v>
      </c>
      <c r="Q435" s="789"/>
      <c r="R435" s="789"/>
      <c r="S435" s="789"/>
      <c r="T435" s="789"/>
      <c r="U435" s="789"/>
      <c r="V435" s="790"/>
      <c r="W435" s="37" t="s">
        <v>72</v>
      </c>
      <c r="X435" s="779">
        <f>IFERROR(X433/H433,"0")+IFERROR(X434/H434,"0")</f>
        <v>115.66666666666667</v>
      </c>
      <c r="Y435" s="779">
        <f>IFERROR(Y433/H433,"0")+IFERROR(Y434/H434,"0")</f>
        <v>116</v>
      </c>
      <c r="Z435" s="779">
        <f>IFERROR(IF(Z433="",0,Z433),"0")+IFERROR(IF(Z434="",0,Z434),"0")</f>
        <v>2.5229999999999997</v>
      </c>
      <c r="AA435" s="780"/>
      <c r="AB435" s="780"/>
      <c r="AC435" s="780"/>
    </row>
    <row r="436" spans="1:68" x14ac:dyDescent="0.2">
      <c r="A436" s="795"/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802"/>
      <c r="P436" s="791" t="s">
        <v>71</v>
      </c>
      <c r="Q436" s="789"/>
      <c r="R436" s="789"/>
      <c r="S436" s="789"/>
      <c r="T436" s="789"/>
      <c r="U436" s="789"/>
      <c r="V436" s="790"/>
      <c r="W436" s="37" t="s">
        <v>69</v>
      </c>
      <c r="X436" s="779">
        <f>IFERROR(SUM(X433:X434),"0")</f>
        <v>1735</v>
      </c>
      <c r="Y436" s="779">
        <f>IFERROR(SUM(Y433:Y434),"0")</f>
        <v>1740</v>
      </c>
      <c r="Z436" s="37"/>
      <c r="AA436" s="780"/>
      <c r="AB436" s="780"/>
      <c r="AC436" s="780"/>
    </row>
    <row r="437" spans="1:68" ht="14.25" hidden="1" customHeight="1" x14ac:dyDescent="0.25">
      <c r="A437" s="797" t="s">
        <v>73</v>
      </c>
      <c r="B437" s="795"/>
      <c r="C437" s="795"/>
      <c r="D437" s="795"/>
      <c r="E437" s="795"/>
      <c r="F437" s="795"/>
      <c r="G437" s="795"/>
      <c r="H437" s="795"/>
      <c r="I437" s="795"/>
      <c r="J437" s="795"/>
      <c r="K437" s="795"/>
      <c r="L437" s="795"/>
      <c r="M437" s="795"/>
      <c r="N437" s="795"/>
      <c r="O437" s="795"/>
      <c r="P437" s="795"/>
      <c r="Q437" s="795"/>
      <c r="R437" s="795"/>
      <c r="S437" s="795"/>
      <c r="T437" s="795"/>
      <c r="U437" s="795"/>
      <c r="V437" s="795"/>
      <c r="W437" s="795"/>
      <c r="X437" s="795"/>
      <c r="Y437" s="795"/>
      <c r="Z437" s="795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3">
        <v>4607091383928</v>
      </c>
      <c r="E438" s="784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6"/>
      <c r="R438" s="786"/>
      <c r="S438" s="786"/>
      <c r="T438" s="787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3">
        <v>4607091383928</v>
      </c>
      <c r="E439" s="784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62" t="s">
        <v>704</v>
      </c>
      <c r="Q439" s="786"/>
      <c r="R439" s="786"/>
      <c r="S439" s="786"/>
      <c r="T439" s="787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3">
        <v>4607091384260</v>
      </c>
      <c r="E440" s="784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97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6"/>
      <c r="R440" s="786"/>
      <c r="S440" s="786"/>
      <c r="T440" s="787"/>
      <c r="U440" s="34"/>
      <c r="V440" s="34"/>
      <c r="W440" s="35" t="s">
        <v>69</v>
      </c>
      <c r="X440" s="777">
        <v>8</v>
      </c>
      <c r="Y440" s="778">
        <f>IFERROR(IF(X440="",0,CEILING((X440/$H440),1)*$H440),"")</f>
        <v>15.6</v>
      </c>
      <c r="Z440" s="36">
        <f>IFERROR(IF(Y440=0,"",ROUNDUP(Y440/H440,0)*0.02175),"")</f>
        <v>4.3499999999999997E-2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8.5784615384615392</v>
      </c>
      <c r="BN440" s="64">
        <f>IFERROR(Y440*I440/H440,"0")</f>
        <v>16.728000000000002</v>
      </c>
      <c r="BO440" s="64">
        <f>IFERROR(1/J440*(X440/H440),"0")</f>
        <v>1.8315018315018316E-2</v>
      </c>
      <c r="BP440" s="64">
        <f>IFERROR(1/J440*(Y440/H440),"0")</f>
        <v>3.5714285714285712E-2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3">
        <v>4607091384260</v>
      </c>
      <c r="E441" s="784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30" t="s">
        <v>710</v>
      </c>
      <c r="Q441" s="786"/>
      <c r="R441" s="786"/>
      <c r="S441" s="786"/>
      <c r="T441" s="787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5"/>
      <c r="C442" s="795"/>
      <c r="D442" s="795"/>
      <c r="E442" s="795"/>
      <c r="F442" s="795"/>
      <c r="G442" s="795"/>
      <c r="H442" s="795"/>
      <c r="I442" s="795"/>
      <c r="J442" s="795"/>
      <c r="K442" s="795"/>
      <c r="L442" s="795"/>
      <c r="M442" s="795"/>
      <c r="N442" s="795"/>
      <c r="O442" s="802"/>
      <c r="P442" s="791" t="s">
        <v>71</v>
      </c>
      <c r="Q442" s="789"/>
      <c r="R442" s="789"/>
      <c r="S442" s="789"/>
      <c r="T442" s="789"/>
      <c r="U442" s="789"/>
      <c r="V442" s="790"/>
      <c r="W442" s="37" t="s">
        <v>72</v>
      </c>
      <c r="X442" s="779">
        <f>IFERROR(X438/H438,"0")+IFERROR(X439/H439,"0")+IFERROR(X440/H440,"0")+IFERROR(X441/H441,"0")</f>
        <v>1.0256410256410258</v>
      </c>
      <c r="Y442" s="779">
        <f>IFERROR(Y438/H438,"0")+IFERROR(Y439/H439,"0")+IFERROR(Y440/H440,"0")+IFERROR(Y441/H441,"0")</f>
        <v>2</v>
      </c>
      <c r="Z442" s="779">
        <f>IFERROR(IF(Z438="",0,Z438),"0")+IFERROR(IF(Z439="",0,Z439),"0")+IFERROR(IF(Z440="",0,Z440),"0")+IFERROR(IF(Z441="",0,Z441),"0")</f>
        <v>4.3499999999999997E-2</v>
      </c>
      <c r="AA442" s="780"/>
      <c r="AB442" s="780"/>
      <c r="AC442" s="780"/>
    </row>
    <row r="443" spans="1:68" x14ac:dyDescent="0.2">
      <c r="A443" s="795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802"/>
      <c r="P443" s="791" t="s">
        <v>71</v>
      </c>
      <c r="Q443" s="789"/>
      <c r="R443" s="789"/>
      <c r="S443" s="789"/>
      <c r="T443" s="789"/>
      <c r="U443" s="789"/>
      <c r="V443" s="790"/>
      <c r="W443" s="37" t="s">
        <v>69</v>
      </c>
      <c r="X443" s="779">
        <f>IFERROR(SUM(X438:X441),"0")</f>
        <v>8</v>
      </c>
      <c r="Y443" s="779">
        <f>IFERROR(SUM(Y438:Y441),"0")</f>
        <v>15.6</v>
      </c>
      <c r="Z443" s="37"/>
      <c r="AA443" s="780"/>
      <c r="AB443" s="780"/>
      <c r="AC443" s="780"/>
    </row>
    <row r="444" spans="1:68" ht="14.25" hidden="1" customHeight="1" x14ac:dyDescent="0.25">
      <c r="A444" s="797" t="s">
        <v>222</v>
      </c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5"/>
      <c r="P444" s="795"/>
      <c r="Q444" s="795"/>
      <c r="R444" s="795"/>
      <c r="S444" s="795"/>
      <c r="T444" s="795"/>
      <c r="U444" s="795"/>
      <c r="V444" s="795"/>
      <c r="W444" s="795"/>
      <c r="X444" s="795"/>
      <c r="Y444" s="795"/>
      <c r="Z444" s="795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3">
        <v>4607091384673</v>
      </c>
      <c r="E445" s="784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6"/>
      <c r="R445" s="786"/>
      <c r="S445" s="786"/>
      <c r="T445" s="787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3">
        <v>4607091384673</v>
      </c>
      <c r="E446" s="784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9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6"/>
      <c r="R446" s="786"/>
      <c r="S446" s="786"/>
      <c r="T446" s="787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3">
        <v>4607091384673</v>
      </c>
      <c r="E447" s="784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785" t="s">
        <v>718</v>
      </c>
      <c r="Q447" s="786"/>
      <c r="R447" s="786"/>
      <c r="S447" s="786"/>
      <c r="T447" s="787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01"/>
      <c r="B448" s="795"/>
      <c r="C448" s="795"/>
      <c r="D448" s="795"/>
      <c r="E448" s="795"/>
      <c r="F448" s="795"/>
      <c r="G448" s="795"/>
      <c r="H448" s="795"/>
      <c r="I448" s="795"/>
      <c r="J448" s="795"/>
      <c r="K448" s="795"/>
      <c r="L448" s="795"/>
      <c r="M448" s="795"/>
      <c r="N448" s="795"/>
      <c r="O448" s="802"/>
      <c r="P448" s="791" t="s">
        <v>71</v>
      </c>
      <c r="Q448" s="789"/>
      <c r="R448" s="789"/>
      <c r="S448" s="789"/>
      <c r="T448" s="789"/>
      <c r="U448" s="789"/>
      <c r="V448" s="79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5"/>
      <c r="B449" s="795"/>
      <c r="C449" s="795"/>
      <c r="D449" s="795"/>
      <c r="E449" s="795"/>
      <c r="F449" s="795"/>
      <c r="G449" s="795"/>
      <c r="H449" s="795"/>
      <c r="I449" s="795"/>
      <c r="J449" s="795"/>
      <c r="K449" s="795"/>
      <c r="L449" s="795"/>
      <c r="M449" s="795"/>
      <c r="N449" s="795"/>
      <c r="O449" s="802"/>
      <c r="P449" s="791" t="s">
        <v>71</v>
      </c>
      <c r="Q449" s="789"/>
      <c r="R449" s="789"/>
      <c r="S449" s="789"/>
      <c r="T449" s="789"/>
      <c r="U449" s="789"/>
      <c r="V449" s="79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839" t="s">
        <v>720</v>
      </c>
      <c r="B450" s="795"/>
      <c r="C450" s="795"/>
      <c r="D450" s="795"/>
      <c r="E450" s="795"/>
      <c r="F450" s="795"/>
      <c r="G450" s="795"/>
      <c r="H450" s="795"/>
      <c r="I450" s="795"/>
      <c r="J450" s="795"/>
      <c r="K450" s="795"/>
      <c r="L450" s="795"/>
      <c r="M450" s="795"/>
      <c r="N450" s="795"/>
      <c r="O450" s="795"/>
      <c r="P450" s="795"/>
      <c r="Q450" s="795"/>
      <c r="R450" s="795"/>
      <c r="S450" s="795"/>
      <c r="T450" s="795"/>
      <c r="U450" s="795"/>
      <c r="V450" s="795"/>
      <c r="W450" s="795"/>
      <c r="X450" s="795"/>
      <c r="Y450" s="795"/>
      <c r="Z450" s="795"/>
      <c r="AA450" s="772"/>
      <c r="AB450" s="772"/>
      <c r="AC450" s="772"/>
    </row>
    <row r="451" spans="1:68" ht="14.25" hidden="1" customHeight="1" x14ac:dyDescent="0.25">
      <c r="A451" s="797" t="s">
        <v>124</v>
      </c>
      <c r="B451" s="795"/>
      <c r="C451" s="795"/>
      <c r="D451" s="795"/>
      <c r="E451" s="795"/>
      <c r="F451" s="795"/>
      <c r="G451" s="795"/>
      <c r="H451" s="795"/>
      <c r="I451" s="795"/>
      <c r="J451" s="795"/>
      <c r="K451" s="795"/>
      <c r="L451" s="795"/>
      <c r="M451" s="795"/>
      <c r="N451" s="795"/>
      <c r="O451" s="795"/>
      <c r="P451" s="795"/>
      <c r="Q451" s="795"/>
      <c r="R451" s="795"/>
      <c r="S451" s="795"/>
      <c r="T451" s="795"/>
      <c r="U451" s="795"/>
      <c r="V451" s="795"/>
      <c r="W451" s="795"/>
      <c r="X451" s="795"/>
      <c r="Y451" s="795"/>
      <c r="Z451" s="795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3">
        <v>4680115881907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3">
        <v>4680115881907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6"/>
      <c r="R453" s="786"/>
      <c r="S453" s="786"/>
      <c r="T453" s="787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3">
        <v>4680115883925</v>
      </c>
      <c r="E454" s="784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1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6"/>
      <c r="R454" s="786"/>
      <c r="S454" s="786"/>
      <c r="T454" s="787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3">
        <v>4680115883925</v>
      </c>
      <c r="E455" s="784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1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6"/>
      <c r="R455" s="786"/>
      <c r="S455" s="786"/>
      <c r="T455" s="787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3">
        <v>4607091384192</v>
      </c>
      <c r="E456" s="784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6"/>
      <c r="R456" s="786"/>
      <c r="S456" s="786"/>
      <c r="T456" s="787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3">
        <v>4680115884892</v>
      </c>
      <c r="E457" s="784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6"/>
      <c r="R457" s="786"/>
      <c r="S457" s="786"/>
      <c r="T457" s="787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3">
        <v>4680115884885</v>
      </c>
      <c r="E458" s="784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15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6"/>
      <c r="R458" s="786"/>
      <c r="S458" s="786"/>
      <c r="T458" s="787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3">
        <v>4680115884908</v>
      </c>
      <c r="E459" s="784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6"/>
      <c r="R459" s="786"/>
      <c r="S459" s="786"/>
      <c r="T459" s="787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01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802"/>
      <c r="P460" s="791" t="s">
        <v>71</v>
      </c>
      <c r="Q460" s="789"/>
      <c r="R460" s="789"/>
      <c r="S460" s="789"/>
      <c r="T460" s="789"/>
      <c r="U460" s="789"/>
      <c r="V460" s="79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2"/>
      <c r="P461" s="791" t="s">
        <v>71</v>
      </c>
      <c r="Q461" s="789"/>
      <c r="R461" s="789"/>
      <c r="S461" s="789"/>
      <c r="T461" s="789"/>
      <c r="U461" s="789"/>
      <c r="V461" s="79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7" t="s">
        <v>64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3">
        <v>4607091384802</v>
      </c>
      <c r="E463" s="784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6"/>
      <c r="R463" s="786"/>
      <c r="S463" s="786"/>
      <c r="T463" s="787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3">
        <v>4607091384826</v>
      </c>
      <c r="E464" s="784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21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6"/>
      <c r="R464" s="786"/>
      <c r="S464" s="786"/>
      <c r="T464" s="787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01"/>
      <c r="B465" s="795"/>
      <c r="C465" s="795"/>
      <c r="D465" s="795"/>
      <c r="E465" s="795"/>
      <c r="F465" s="795"/>
      <c r="G465" s="795"/>
      <c r="H465" s="795"/>
      <c r="I465" s="795"/>
      <c r="J465" s="795"/>
      <c r="K465" s="795"/>
      <c r="L465" s="795"/>
      <c r="M465" s="795"/>
      <c r="N465" s="795"/>
      <c r="O465" s="802"/>
      <c r="P465" s="791" t="s">
        <v>71</v>
      </c>
      <c r="Q465" s="789"/>
      <c r="R465" s="789"/>
      <c r="S465" s="789"/>
      <c r="T465" s="789"/>
      <c r="U465" s="789"/>
      <c r="V465" s="79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5"/>
      <c r="B466" s="795"/>
      <c r="C466" s="795"/>
      <c r="D466" s="795"/>
      <c r="E466" s="795"/>
      <c r="F466" s="795"/>
      <c r="G466" s="795"/>
      <c r="H466" s="795"/>
      <c r="I466" s="795"/>
      <c r="J466" s="795"/>
      <c r="K466" s="795"/>
      <c r="L466" s="795"/>
      <c r="M466" s="795"/>
      <c r="N466" s="795"/>
      <c r="O466" s="802"/>
      <c r="P466" s="791" t="s">
        <v>71</v>
      </c>
      <c r="Q466" s="789"/>
      <c r="R466" s="789"/>
      <c r="S466" s="789"/>
      <c r="T466" s="789"/>
      <c r="U466" s="789"/>
      <c r="V466" s="79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7" t="s">
        <v>73</v>
      </c>
      <c r="B467" s="795"/>
      <c r="C467" s="795"/>
      <c r="D467" s="795"/>
      <c r="E467" s="795"/>
      <c r="F467" s="795"/>
      <c r="G467" s="795"/>
      <c r="H467" s="795"/>
      <c r="I467" s="795"/>
      <c r="J467" s="795"/>
      <c r="K467" s="795"/>
      <c r="L467" s="795"/>
      <c r="M467" s="795"/>
      <c r="N467" s="795"/>
      <c r="O467" s="795"/>
      <c r="P467" s="795"/>
      <c r="Q467" s="795"/>
      <c r="R467" s="795"/>
      <c r="S467" s="795"/>
      <c r="T467" s="795"/>
      <c r="U467" s="795"/>
      <c r="V467" s="795"/>
      <c r="W467" s="795"/>
      <c r="X467" s="795"/>
      <c r="Y467" s="795"/>
      <c r="Z467" s="795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3">
        <v>4607091384246</v>
      </c>
      <c r="E468" s="784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7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6"/>
      <c r="R468" s="786"/>
      <c r="S468" s="786"/>
      <c r="T468" s="787"/>
      <c r="U468" s="34"/>
      <c r="V468" s="34"/>
      <c r="W468" s="35" t="s">
        <v>69</v>
      </c>
      <c r="X468" s="777">
        <v>8</v>
      </c>
      <c r="Y468" s="778">
        <f t="shared" ref="Y468:Y474" si="93">IFERROR(IF(X468="",0,CEILING((X468/$H468),1)*$H468),"")</f>
        <v>15.6</v>
      </c>
      <c r="Z468" s="36">
        <f>IFERROR(IF(Y468=0,"",ROUNDUP(Y468/H468,0)*0.02175),"")</f>
        <v>4.3499999999999997E-2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8.5784615384615392</v>
      </c>
      <c r="BN468" s="64">
        <f t="shared" ref="BN468:BN474" si="95">IFERROR(Y468*I468/H468,"0")</f>
        <v>16.728000000000002</v>
      </c>
      <c r="BO468" s="64">
        <f t="shared" ref="BO468:BO474" si="96">IFERROR(1/J468*(X468/H468),"0")</f>
        <v>1.8315018315018316E-2</v>
      </c>
      <c r="BP468" s="64">
        <f t="shared" ref="BP468:BP474" si="97">IFERROR(1/J468*(Y468/H468),"0")</f>
        <v>3.5714285714285712E-2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3">
        <v>4607091384246</v>
      </c>
      <c r="E469" s="784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07" t="s">
        <v>748</v>
      </c>
      <c r="Q469" s="786"/>
      <c r="R469" s="786"/>
      <c r="S469" s="786"/>
      <c r="T469" s="787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3">
        <v>4680115881976</v>
      </c>
      <c r="E470" s="784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9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6"/>
      <c r="R470" s="786"/>
      <c r="S470" s="786"/>
      <c r="T470" s="787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3">
        <v>4680115881976</v>
      </c>
      <c r="E471" s="784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116" t="s">
        <v>754</v>
      </c>
      <c r="Q471" s="786"/>
      <c r="R471" s="786"/>
      <c r="S471" s="786"/>
      <c r="T471" s="787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3">
        <v>4607091384253</v>
      </c>
      <c r="E472" s="784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6"/>
      <c r="R472" s="786"/>
      <c r="S472" s="786"/>
      <c r="T472" s="787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3">
        <v>4607091384253</v>
      </c>
      <c r="E473" s="784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6"/>
      <c r="R473" s="786"/>
      <c r="S473" s="786"/>
      <c r="T473" s="787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3">
        <v>4680115881969</v>
      </c>
      <c r="E474" s="784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6"/>
      <c r="R474" s="786"/>
      <c r="S474" s="786"/>
      <c r="T474" s="787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802"/>
      <c r="P475" s="791" t="s">
        <v>71</v>
      </c>
      <c r="Q475" s="789"/>
      <c r="R475" s="789"/>
      <c r="S475" s="789"/>
      <c r="T475" s="789"/>
      <c r="U475" s="789"/>
      <c r="V475" s="79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1.0256410256410258</v>
      </c>
      <c r="Y475" s="779">
        <f>IFERROR(Y468/H468,"0")+IFERROR(Y469/H469,"0")+IFERROR(Y470/H470,"0")+IFERROR(Y471/H471,"0")+IFERROR(Y472/H472,"0")+IFERROR(Y473/H473,"0")+IFERROR(Y474/H474,"0")</f>
        <v>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4.3499999999999997E-2</v>
      </c>
      <c r="AA475" s="780"/>
      <c r="AB475" s="780"/>
      <c r="AC475" s="780"/>
    </row>
    <row r="476" spans="1:68" x14ac:dyDescent="0.2">
      <c r="A476" s="795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2"/>
      <c r="P476" s="791" t="s">
        <v>71</v>
      </c>
      <c r="Q476" s="789"/>
      <c r="R476" s="789"/>
      <c r="S476" s="789"/>
      <c r="T476" s="789"/>
      <c r="U476" s="789"/>
      <c r="V476" s="790"/>
      <c r="W476" s="37" t="s">
        <v>69</v>
      </c>
      <c r="X476" s="779">
        <f>IFERROR(SUM(X468:X474),"0")</f>
        <v>8</v>
      </c>
      <c r="Y476" s="779">
        <f>IFERROR(SUM(Y468:Y474),"0")</f>
        <v>15.6</v>
      </c>
      <c r="Z476" s="37"/>
      <c r="AA476" s="780"/>
      <c r="AB476" s="780"/>
      <c r="AC476" s="780"/>
    </row>
    <row r="477" spans="1:68" ht="14.25" hidden="1" customHeight="1" x14ac:dyDescent="0.25">
      <c r="A477" s="797" t="s">
        <v>222</v>
      </c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795"/>
      <c r="P477" s="795"/>
      <c r="Q477" s="795"/>
      <c r="R477" s="795"/>
      <c r="S477" s="795"/>
      <c r="T477" s="795"/>
      <c r="U477" s="795"/>
      <c r="V477" s="795"/>
      <c r="W477" s="795"/>
      <c r="X477" s="795"/>
      <c r="Y477" s="795"/>
      <c r="Z477" s="795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3">
        <v>4607091389357</v>
      </c>
      <c r="E478" s="784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6"/>
      <c r="R478" s="786"/>
      <c r="S478" s="786"/>
      <c r="T478" s="787"/>
      <c r="U478" s="34"/>
      <c r="V478" s="34"/>
      <c r="W478" s="35" t="s">
        <v>69</v>
      </c>
      <c r="X478" s="777">
        <v>8</v>
      </c>
      <c r="Y478" s="778">
        <f>IFERROR(IF(X478="",0,CEILING((X478/$H478),1)*$H478),"")</f>
        <v>15.6</v>
      </c>
      <c r="Z478" s="36">
        <f>IFERROR(IF(Y478=0,"",ROUNDUP(Y478/H478,0)*0.02175),"")</f>
        <v>4.3499999999999997E-2</v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8.4923076923076923</v>
      </c>
      <c r="BN478" s="64">
        <f>IFERROR(Y478*I478/H478,"0")</f>
        <v>16.559999999999999</v>
      </c>
      <c r="BO478" s="64">
        <f>IFERROR(1/J478*(X478/H478),"0")</f>
        <v>1.8315018315018316E-2</v>
      </c>
      <c r="BP478" s="64">
        <f>IFERROR(1/J478*(Y478/H478),"0")</f>
        <v>3.5714285714285712E-2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3">
        <v>4607091389357</v>
      </c>
      <c r="E479" s="784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20" t="s">
        <v>766</v>
      </c>
      <c r="Q479" s="786"/>
      <c r="R479" s="786"/>
      <c r="S479" s="786"/>
      <c r="T479" s="787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802"/>
      <c r="P480" s="791" t="s">
        <v>71</v>
      </c>
      <c r="Q480" s="789"/>
      <c r="R480" s="789"/>
      <c r="S480" s="789"/>
      <c r="T480" s="789"/>
      <c r="U480" s="789"/>
      <c r="V480" s="790"/>
      <c r="W480" s="37" t="s">
        <v>72</v>
      </c>
      <c r="X480" s="779">
        <f>IFERROR(X478/H478,"0")+IFERROR(X479/H479,"0")</f>
        <v>1.0256410256410258</v>
      </c>
      <c r="Y480" s="779">
        <f>IFERROR(Y478/H478,"0")+IFERROR(Y479/H479,"0")</f>
        <v>2</v>
      </c>
      <c r="Z480" s="779">
        <f>IFERROR(IF(Z478="",0,Z478),"0")+IFERROR(IF(Z479="",0,Z479),"0")</f>
        <v>4.3499999999999997E-2</v>
      </c>
      <c r="AA480" s="780"/>
      <c r="AB480" s="780"/>
      <c r="AC480" s="780"/>
    </row>
    <row r="481" spans="1:68" x14ac:dyDescent="0.2">
      <c r="A481" s="795"/>
      <c r="B481" s="795"/>
      <c r="C481" s="795"/>
      <c r="D481" s="795"/>
      <c r="E481" s="795"/>
      <c r="F481" s="795"/>
      <c r="G481" s="795"/>
      <c r="H481" s="795"/>
      <c r="I481" s="795"/>
      <c r="J481" s="795"/>
      <c r="K481" s="795"/>
      <c r="L481" s="795"/>
      <c r="M481" s="795"/>
      <c r="N481" s="795"/>
      <c r="O481" s="802"/>
      <c r="P481" s="791" t="s">
        <v>71</v>
      </c>
      <c r="Q481" s="789"/>
      <c r="R481" s="789"/>
      <c r="S481" s="789"/>
      <c r="T481" s="789"/>
      <c r="U481" s="789"/>
      <c r="V481" s="790"/>
      <c r="W481" s="37" t="s">
        <v>69</v>
      </c>
      <c r="X481" s="779">
        <f>IFERROR(SUM(X478:X479),"0")</f>
        <v>8</v>
      </c>
      <c r="Y481" s="779">
        <f>IFERROR(SUM(Y478:Y479),"0")</f>
        <v>15.6</v>
      </c>
      <c r="Z481" s="37"/>
      <c r="AA481" s="780"/>
      <c r="AB481" s="780"/>
      <c r="AC481" s="780"/>
    </row>
    <row r="482" spans="1:68" ht="27.75" hidden="1" customHeight="1" x14ac:dyDescent="0.2">
      <c r="A482" s="959" t="s">
        <v>768</v>
      </c>
      <c r="B482" s="960"/>
      <c r="C482" s="960"/>
      <c r="D482" s="960"/>
      <c r="E482" s="960"/>
      <c r="F482" s="960"/>
      <c r="G482" s="960"/>
      <c r="H482" s="960"/>
      <c r="I482" s="960"/>
      <c r="J482" s="960"/>
      <c r="K482" s="960"/>
      <c r="L482" s="960"/>
      <c r="M482" s="960"/>
      <c r="N482" s="960"/>
      <c r="O482" s="960"/>
      <c r="P482" s="960"/>
      <c r="Q482" s="960"/>
      <c r="R482" s="960"/>
      <c r="S482" s="960"/>
      <c r="T482" s="960"/>
      <c r="U482" s="960"/>
      <c r="V482" s="960"/>
      <c r="W482" s="960"/>
      <c r="X482" s="960"/>
      <c r="Y482" s="960"/>
      <c r="Z482" s="960"/>
      <c r="AA482" s="48"/>
      <c r="AB482" s="48"/>
      <c r="AC482" s="48"/>
    </row>
    <row r="483" spans="1:68" ht="16.5" hidden="1" customHeight="1" x14ac:dyDescent="0.25">
      <c r="A483" s="839" t="s">
        <v>769</v>
      </c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795"/>
      <c r="P483" s="795"/>
      <c r="Q483" s="795"/>
      <c r="R483" s="795"/>
      <c r="S483" s="795"/>
      <c r="T483" s="795"/>
      <c r="U483" s="795"/>
      <c r="V483" s="795"/>
      <c r="W483" s="795"/>
      <c r="X483" s="795"/>
      <c r="Y483" s="795"/>
      <c r="Z483" s="795"/>
      <c r="AA483" s="772"/>
      <c r="AB483" s="772"/>
      <c r="AC483" s="772"/>
    </row>
    <row r="484" spans="1:68" ht="14.25" hidden="1" customHeight="1" x14ac:dyDescent="0.25">
      <c r="A484" s="797" t="s">
        <v>124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3">
        <v>4607091389708</v>
      </c>
      <c r="E485" s="784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01"/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802"/>
      <c r="P486" s="791" t="s">
        <v>71</v>
      </c>
      <c r="Q486" s="789"/>
      <c r="R486" s="789"/>
      <c r="S486" s="789"/>
      <c r="T486" s="789"/>
      <c r="U486" s="789"/>
      <c r="V486" s="79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5"/>
      <c r="B487" s="795"/>
      <c r="C487" s="795"/>
      <c r="D487" s="795"/>
      <c r="E487" s="795"/>
      <c r="F487" s="795"/>
      <c r="G487" s="795"/>
      <c r="H487" s="795"/>
      <c r="I487" s="795"/>
      <c r="J487" s="795"/>
      <c r="K487" s="795"/>
      <c r="L487" s="795"/>
      <c r="M487" s="795"/>
      <c r="N487" s="795"/>
      <c r="O487" s="802"/>
      <c r="P487" s="791" t="s">
        <v>71</v>
      </c>
      <c r="Q487" s="789"/>
      <c r="R487" s="789"/>
      <c r="S487" s="789"/>
      <c r="T487" s="789"/>
      <c r="U487" s="789"/>
      <c r="V487" s="79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7" t="s">
        <v>64</v>
      </c>
      <c r="B488" s="795"/>
      <c r="C488" s="795"/>
      <c r="D488" s="795"/>
      <c r="E488" s="795"/>
      <c r="F488" s="795"/>
      <c r="G488" s="795"/>
      <c r="H488" s="795"/>
      <c r="I488" s="795"/>
      <c r="J488" s="795"/>
      <c r="K488" s="795"/>
      <c r="L488" s="795"/>
      <c r="M488" s="795"/>
      <c r="N488" s="795"/>
      <c r="O488" s="795"/>
      <c r="P488" s="795"/>
      <c r="Q488" s="795"/>
      <c r="R488" s="795"/>
      <c r="S488" s="795"/>
      <c r="T488" s="795"/>
      <c r="U488" s="795"/>
      <c r="V488" s="795"/>
      <c r="W488" s="795"/>
      <c r="X488" s="795"/>
      <c r="Y488" s="795"/>
      <c r="Z488" s="795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3">
        <v>4607091389753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3">
        <v>4607091389753</v>
      </c>
      <c r="E490" s="784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9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6"/>
      <c r="R490" s="786"/>
      <c r="S490" s="786"/>
      <c r="T490" s="787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3">
        <v>4607091389760</v>
      </c>
      <c r="E491" s="784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3">
        <v>4607091389746</v>
      </c>
      <c r="E492" s="784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3">
        <v>4607091389746</v>
      </c>
      <c r="E493" s="784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6"/>
      <c r="R493" s="786"/>
      <c r="S493" s="786"/>
      <c r="T493" s="787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3">
        <v>4680115883147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6"/>
      <c r="R494" s="786"/>
      <c r="S494" s="786"/>
      <c r="T494" s="787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3">
        <v>4607091384338</v>
      </c>
      <c r="E495" s="784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6"/>
      <c r="R495" s="786"/>
      <c r="S495" s="786"/>
      <c r="T495" s="787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3">
        <v>4607091384338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3">
        <v>4680115883154</v>
      </c>
      <c r="E497" s="784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3">
        <v>4680115883154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6"/>
      <c r="R498" s="786"/>
      <c r="S498" s="786"/>
      <c r="T498" s="787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3">
        <v>4607091389524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3">
        <v>4607091389524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3">
        <v>4680115883161</v>
      </c>
      <c r="E501" s="784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6"/>
      <c r="R501" s="786"/>
      <c r="S501" s="786"/>
      <c r="T501" s="787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3">
        <v>4607091389531</v>
      </c>
      <c r="E502" s="784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3">
        <v>4607091389531</v>
      </c>
      <c r="E503" s="784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3">
        <v>4607091384345</v>
      </c>
      <c r="E504" s="784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3">
        <v>4680115883185</v>
      </c>
      <c r="E505" s="784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79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6"/>
      <c r="R505" s="786"/>
      <c r="S505" s="786"/>
      <c r="T505" s="787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3">
        <v>4680115883185</v>
      </c>
      <c r="E506" s="784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6"/>
      <c r="R506" s="786"/>
      <c r="S506" s="786"/>
      <c r="T506" s="787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01"/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802"/>
      <c r="P507" s="791" t="s">
        <v>71</v>
      </c>
      <c r="Q507" s="789"/>
      <c r="R507" s="789"/>
      <c r="S507" s="789"/>
      <c r="T507" s="789"/>
      <c r="U507" s="789"/>
      <c r="V507" s="79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5"/>
      <c r="B508" s="795"/>
      <c r="C508" s="795"/>
      <c r="D508" s="795"/>
      <c r="E508" s="795"/>
      <c r="F508" s="795"/>
      <c r="G508" s="795"/>
      <c r="H508" s="795"/>
      <c r="I508" s="795"/>
      <c r="J508" s="795"/>
      <c r="K508" s="795"/>
      <c r="L508" s="795"/>
      <c r="M508" s="795"/>
      <c r="N508" s="795"/>
      <c r="O508" s="802"/>
      <c r="P508" s="791" t="s">
        <v>71</v>
      </c>
      <c r="Q508" s="789"/>
      <c r="R508" s="789"/>
      <c r="S508" s="789"/>
      <c r="T508" s="789"/>
      <c r="U508" s="789"/>
      <c r="V508" s="790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7" t="s">
        <v>73</v>
      </c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795"/>
      <c r="P509" s="795"/>
      <c r="Q509" s="795"/>
      <c r="R509" s="795"/>
      <c r="S509" s="795"/>
      <c r="T509" s="795"/>
      <c r="U509" s="795"/>
      <c r="V509" s="795"/>
      <c r="W509" s="795"/>
      <c r="X509" s="795"/>
      <c r="Y509" s="795"/>
      <c r="Z509" s="795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3">
        <v>4607091384352</v>
      </c>
      <c r="E510" s="784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6"/>
      <c r="R510" s="786"/>
      <c r="S510" s="786"/>
      <c r="T510" s="787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3">
        <v>4607091389654</v>
      </c>
      <c r="E511" s="784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6"/>
      <c r="R511" s="786"/>
      <c r="S511" s="786"/>
      <c r="T511" s="787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1"/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802"/>
      <c r="P512" s="791" t="s">
        <v>71</v>
      </c>
      <c r="Q512" s="789"/>
      <c r="R512" s="789"/>
      <c r="S512" s="789"/>
      <c r="T512" s="789"/>
      <c r="U512" s="789"/>
      <c r="V512" s="79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5"/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802"/>
      <c r="P513" s="791" t="s">
        <v>71</v>
      </c>
      <c r="Q513" s="789"/>
      <c r="R513" s="789"/>
      <c r="S513" s="789"/>
      <c r="T513" s="789"/>
      <c r="U513" s="789"/>
      <c r="V513" s="79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7" t="s">
        <v>113</v>
      </c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795"/>
      <c r="P514" s="795"/>
      <c r="Q514" s="795"/>
      <c r="R514" s="795"/>
      <c r="S514" s="795"/>
      <c r="T514" s="795"/>
      <c r="U514" s="795"/>
      <c r="V514" s="795"/>
      <c r="W514" s="795"/>
      <c r="X514" s="795"/>
      <c r="Y514" s="795"/>
      <c r="Z514" s="795"/>
      <c r="AA514" s="770"/>
      <c r="AB514" s="770"/>
      <c r="AC514" s="770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3">
        <v>4680115884335</v>
      </c>
      <c r="E515" s="784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9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6"/>
      <c r="R515" s="786"/>
      <c r="S515" s="786"/>
      <c r="T515" s="787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3">
        <v>4680115884113</v>
      </c>
      <c r="E516" s="784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6"/>
      <c r="R516" s="786"/>
      <c r="S516" s="786"/>
      <c r="T516" s="787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1"/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802"/>
      <c r="P517" s="791" t="s">
        <v>71</v>
      </c>
      <c r="Q517" s="789"/>
      <c r="R517" s="789"/>
      <c r="S517" s="789"/>
      <c r="T517" s="789"/>
      <c r="U517" s="789"/>
      <c r="V517" s="79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5"/>
      <c r="B518" s="795"/>
      <c r="C518" s="795"/>
      <c r="D518" s="795"/>
      <c r="E518" s="795"/>
      <c r="F518" s="795"/>
      <c r="G518" s="795"/>
      <c r="H518" s="795"/>
      <c r="I518" s="795"/>
      <c r="J518" s="795"/>
      <c r="K518" s="795"/>
      <c r="L518" s="795"/>
      <c r="M518" s="795"/>
      <c r="N518" s="795"/>
      <c r="O518" s="802"/>
      <c r="P518" s="791" t="s">
        <v>71</v>
      </c>
      <c r="Q518" s="789"/>
      <c r="R518" s="789"/>
      <c r="S518" s="789"/>
      <c r="T518" s="789"/>
      <c r="U518" s="789"/>
      <c r="V518" s="79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839" t="s">
        <v>824</v>
      </c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795"/>
      <c r="P519" s="795"/>
      <c r="Q519" s="795"/>
      <c r="R519" s="795"/>
      <c r="S519" s="795"/>
      <c r="T519" s="795"/>
      <c r="U519" s="795"/>
      <c r="V519" s="795"/>
      <c r="W519" s="795"/>
      <c r="X519" s="795"/>
      <c r="Y519" s="795"/>
      <c r="Z519" s="795"/>
      <c r="AA519" s="772"/>
      <c r="AB519" s="772"/>
      <c r="AC519" s="772"/>
    </row>
    <row r="520" spans="1:68" ht="14.25" hidden="1" customHeight="1" x14ac:dyDescent="0.25">
      <c r="A520" s="797" t="s">
        <v>180</v>
      </c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795"/>
      <c r="P520" s="795"/>
      <c r="Q520" s="795"/>
      <c r="R520" s="795"/>
      <c r="S520" s="795"/>
      <c r="T520" s="795"/>
      <c r="U520" s="795"/>
      <c r="V520" s="795"/>
      <c r="W520" s="795"/>
      <c r="X520" s="795"/>
      <c r="Y520" s="795"/>
      <c r="Z520" s="795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3">
        <v>4607091389364</v>
      </c>
      <c r="E521" s="784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2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1"/>
      <c r="B522" s="795"/>
      <c r="C522" s="795"/>
      <c r="D522" s="795"/>
      <c r="E522" s="795"/>
      <c r="F522" s="795"/>
      <c r="G522" s="795"/>
      <c r="H522" s="795"/>
      <c r="I522" s="795"/>
      <c r="J522" s="795"/>
      <c r="K522" s="795"/>
      <c r="L522" s="795"/>
      <c r="M522" s="795"/>
      <c r="N522" s="795"/>
      <c r="O522" s="802"/>
      <c r="P522" s="791" t="s">
        <v>71</v>
      </c>
      <c r="Q522" s="789"/>
      <c r="R522" s="789"/>
      <c r="S522" s="789"/>
      <c r="T522" s="789"/>
      <c r="U522" s="789"/>
      <c r="V522" s="79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5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802"/>
      <c r="P523" s="791" t="s">
        <v>71</v>
      </c>
      <c r="Q523" s="789"/>
      <c r="R523" s="789"/>
      <c r="S523" s="789"/>
      <c r="T523" s="789"/>
      <c r="U523" s="789"/>
      <c r="V523" s="79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7" t="s">
        <v>64</v>
      </c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5"/>
      <c r="P524" s="795"/>
      <c r="Q524" s="795"/>
      <c r="R524" s="795"/>
      <c r="S524" s="795"/>
      <c r="T524" s="795"/>
      <c r="U524" s="795"/>
      <c r="V524" s="795"/>
      <c r="W524" s="795"/>
      <c r="X524" s="795"/>
      <c r="Y524" s="795"/>
      <c r="Z524" s="795"/>
      <c r="AA524" s="770"/>
      <c r="AB524" s="770"/>
      <c r="AC524" s="770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3">
        <v>4607091389739</v>
      </c>
      <c r="E525" s="784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3">
        <v>4607091389425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3">
        <v>4680115880771</v>
      </c>
      <c r="E527" s="784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3">
        <v>4607091389500</v>
      </c>
      <c r="E528" s="784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0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3">
        <v>4607091389500</v>
      </c>
      <c r="E529" s="784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01"/>
      <c r="B530" s="795"/>
      <c r="C530" s="795"/>
      <c r="D530" s="795"/>
      <c r="E530" s="795"/>
      <c r="F530" s="795"/>
      <c r="G530" s="795"/>
      <c r="H530" s="795"/>
      <c r="I530" s="795"/>
      <c r="J530" s="795"/>
      <c r="K530" s="795"/>
      <c r="L530" s="795"/>
      <c r="M530" s="795"/>
      <c r="N530" s="795"/>
      <c r="O530" s="802"/>
      <c r="P530" s="791" t="s">
        <v>71</v>
      </c>
      <c r="Q530" s="789"/>
      <c r="R530" s="789"/>
      <c r="S530" s="789"/>
      <c r="T530" s="789"/>
      <c r="U530" s="789"/>
      <c r="V530" s="790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5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2"/>
      <c r="P531" s="791" t="s">
        <v>71</v>
      </c>
      <c r="Q531" s="789"/>
      <c r="R531" s="789"/>
      <c r="S531" s="789"/>
      <c r="T531" s="789"/>
      <c r="U531" s="789"/>
      <c r="V531" s="790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7" t="s">
        <v>113</v>
      </c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5"/>
      <c r="P532" s="795"/>
      <c r="Q532" s="795"/>
      <c r="R532" s="795"/>
      <c r="S532" s="795"/>
      <c r="T532" s="795"/>
      <c r="U532" s="795"/>
      <c r="V532" s="795"/>
      <c r="W532" s="795"/>
      <c r="X532" s="795"/>
      <c r="Y532" s="795"/>
      <c r="Z532" s="795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3">
        <v>4680115884359</v>
      </c>
      <c r="E533" s="784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1"/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802"/>
      <c r="P534" s="791" t="s">
        <v>71</v>
      </c>
      <c r="Q534" s="789"/>
      <c r="R534" s="789"/>
      <c r="S534" s="789"/>
      <c r="T534" s="789"/>
      <c r="U534" s="789"/>
      <c r="V534" s="79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5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2"/>
      <c r="P535" s="791" t="s">
        <v>71</v>
      </c>
      <c r="Q535" s="789"/>
      <c r="R535" s="789"/>
      <c r="S535" s="789"/>
      <c r="T535" s="789"/>
      <c r="U535" s="789"/>
      <c r="V535" s="79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7" t="s">
        <v>842</v>
      </c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795"/>
      <c r="P536" s="795"/>
      <c r="Q536" s="795"/>
      <c r="R536" s="795"/>
      <c r="S536" s="795"/>
      <c r="T536" s="795"/>
      <c r="U536" s="795"/>
      <c r="V536" s="795"/>
      <c r="W536" s="795"/>
      <c r="X536" s="795"/>
      <c r="Y536" s="795"/>
      <c r="Z536" s="795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3">
        <v>4680115884564</v>
      </c>
      <c r="E537" s="784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1"/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802"/>
      <c r="P538" s="791" t="s">
        <v>71</v>
      </c>
      <c r="Q538" s="789"/>
      <c r="R538" s="789"/>
      <c r="S538" s="789"/>
      <c r="T538" s="789"/>
      <c r="U538" s="789"/>
      <c r="V538" s="79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5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802"/>
      <c r="P539" s="791" t="s">
        <v>71</v>
      </c>
      <c r="Q539" s="789"/>
      <c r="R539" s="789"/>
      <c r="S539" s="789"/>
      <c r="T539" s="789"/>
      <c r="U539" s="789"/>
      <c r="V539" s="79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39" t="s">
        <v>846</v>
      </c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5"/>
      <c r="P540" s="795"/>
      <c r="Q540" s="795"/>
      <c r="R540" s="795"/>
      <c r="S540" s="795"/>
      <c r="T540" s="795"/>
      <c r="U540" s="795"/>
      <c r="V540" s="795"/>
      <c r="W540" s="795"/>
      <c r="X540" s="795"/>
      <c r="Y540" s="795"/>
      <c r="Z540" s="795"/>
      <c r="AA540" s="772"/>
      <c r="AB540" s="772"/>
      <c r="AC540" s="772"/>
    </row>
    <row r="541" spans="1:68" ht="14.25" hidden="1" customHeight="1" x14ac:dyDescent="0.25">
      <c r="A541" s="797" t="s">
        <v>64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3">
        <v>4680115885189</v>
      </c>
      <c r="E542" s="784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3">
        <v>4680115885172</v>
      </c>
      <c r="E543" s="784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3">
        <v>4680115885110</v>
      </c>
      <c r="E544" s="784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3">
        <v>4680115885219</v>
      </c>
      <c r="E545" s="784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1"/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802"/>
      <c r="P546" s="791" t="s">
        <v>71</v>
      </c>
      <c r="Q546" s="789"/>
      <c r="R546" s="789"/>
      <c r="S546" s="789"/>
      <c r="T546" s="789"/>
      <c r="U546" s="789"/>
      <c r="V546" s="79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5"/>
      <c r="B547" s="795"/>
      <c r="C547" s="795"/>
      <c r="D547" s="795"/>
      <c r="E547" s="795"/>
      <c r="F547" s="795"/>
      <c r="G547" s="795"/>
      <c r="H547" s="795"/>
      <c r="I547" s="795"/>
      <c r="J547" s="795"/>
      <c r="K547" s="795"/>
      <c r="L547" s="795"/>
      <c r="M547" s="795"/>
      <c r="N547" s="795"/>
      <c r="O547" s="802"/>
      <c r="P547" s="791" t="s">
        <v>71</v>
      </c>
      <c r="Q547" s="789"/>
      <c r="R547" s="789"/>
      <c r="S547" s="789"/>
      <c r="T547" s="789"/>
      <c r="U547" s="789"/>
      <c r="V547" s="79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839" t="s">
        <v>858</v>
      </c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5"/>
      <c r="P548" s="795"/>
      <c r="Q548" s="795"/>
      <c r="R548" s="795"/>
      <c r="S548" s="795"/>
      <c r="T548" s="795"/>
      <c r="U548" s="795"/>
      <c r="V548" s="795"/>
      <c r="W548" s="795"/>
      <c r="X548" s="795"/>
      <c r="Y548" s="795"/>
      <c r="Z548" s="795"/>
      <c r="AA548" s="772"/>
      <c r="AB548" s="772"/>
      <c r="AC548" s="772"/>
    </row>
    <row r="549" spans="1:68" ht="14.25" hidden="1" customHeight="1" x14ac:dyDescent="0.25">
      <c r="A549" s="797" t="s">
        <v>64</v>
      </c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5"/>
      <c r="P549" s="795"/>
      <c r="Q549" s="795"/>
      <c r="R549" s="795"/>
      <c r="S549" s="795"/>
      <c r="T549" s="795"/>
      <c r="U549" s="795"/>
      <c r="V549" s="795"/>
      <c r="W549" s="795"/>
      <c r="X549" s="795"/>
      <c r="Y549" s="795"/>
      <c r="Z549" s="795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3">
        <v>4680115885103</v>
      </c>
      <c r="E550" s="784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1"/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802"/>
      <c r="P551" s="791" t="s">
        <v>71</v>
      </c>
      <c r="Q551" s="789"/>
      <c r="R551" s="789"/>
      <c r="S551" s="789"/>
      <c r="T551" s="789"/>
      <c r="U551" s="789"/>
      <c r="V551" s="79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5"/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802"/>
      <c r="P552" s="791" t="s">
        <v>71</v>
      </c>
      <c r="Q552" s="789"/>
      <c r="R552" s="789"/>
      <c r="S552" s="789"/>
      <c r="T552" s="789"/>
      <c r="U552" s="789"/>
      <c r="V552" s="79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59" t="s">
        <v>862</v>
      </c>
      <c r="B553" s="960"/>
      <c r="C553" s="960"/>
      <c r="D553" s="960"/>
      <c r="E553" s="960"/>
      <c r="F553" s="960"/>
      <c r="G553" s="960"/>
      <c r="H553" s="960"/>
      <c r="I553" s="960"/>
      <c r="J553" s="960"/>
      <c r="K553" s="960"/>
      <c r="L553" s="960"/>
      <c r="M553" s="960"/>
      <c r="N553" s="960"/>
      <c r="O553" s="960"/>
      <c r="P553" s="960"/>
      <c r="Q553" s="960"/>
      <c r="R553" s="960"/>
      <c r="S553" s="960"/>
      <c r="T553" s="960"/>
      <c r="U553" s="960"/>
      <c r="V553" s="960"/>
      <c r="W553" s="960"/>
      <c r="X553" s="960"/>
      <c r="Y553" s="960"/>
      <c r="Z553" s="960"/>
      <c r="AA553" s="48"/>
      <c r="AB553" s="48"/>
      <c r="AC553" s="48"/>
    </row>
    <row r="554" spans="1:68" ht="16.5" hidden="1" customHeight="1" x14ac:dyDescent="0.25">
      <c r="A554" s="839" t="s">
        <v>862</v>
      </c>
      <c r="B554" s="795"/>
      <c r="C554" s="795"/>
      <c r="D554" s="795"/>
      <c r="E554" s="795"/>
      <c r="F554" s="795"/>
      <c r="G554" s="795"/>
      <c r="H554" s="795"/>
      <c r="I554" s="795"/>
      <c r="J554" s="795"/>
      <c r="K554" s="795"/>
      <c r="L554" s="795"/>
      <c r="M554" s="795"/>
      <c r="N554" s="795"/>
      <c r="O554" s="795"/>
      <c r="P554" s="795"/>
      <c r="Q554" s="795"/>
      <c r="R554" s="795"/>
      <c r="S554" s="795"/>
      <c r="T554" s="795"/>
      <c r="U554" s="795"/>
      <c r="V554" s="795"/>
      <c r="W554" s="795"/>
      <c r="X554" s="795"/>
      <c r="Y554" s="795"/>
      <c r="Z554" s="795"/>
      <c r="AA554" s="772"/>
      <c r="AB554" s="772"/>
      <c r="AC554" s="772"/>
    </row>
    <row r="555" spans="1:68" ht="14.25" hidden="1" customHeight="1" x14ac:dyDescent="0.25">
      <c r="A555" s="797" t="s">
        <v>124</v>
      </c>
      <c r="B555" s="795"/>
      <c r="C555" s="795"/>
      <c r="D555" s="795"/>
      <c r="E555" s="795"/>
      <c r="F555" s="795"/>
      <c r="G555" s="795"/>
      <c r="H555" s="795"/>
      <c r="I555" s="795"/>
      <c r="J555" s="795"/>
      <c r="K555" s="795"/>
      <c r="L555" s="795"/>
      <c r="M555" s="795"/>
      <c r="N555" s="795"/>
      <c r="O555" s="795"/>
      <c r="P555" s="795"/>
      <c r="Q555" s="795"/>
      <c r="R555" s="795"/>
      <c r="S555" s="795"/>
      <c r="T555" s="795"/>
      <c r="U555" s="795"/>
      <c r="V555" s="795"/>
      <c r="W555" s="795"/>
      <c r="X555" s="795"/>
      <c r="Y555" s="795"/>
      <c r="Z555" s="795"/>
      <c r="AA555" s="770"/>
      <c r="AB555" s="770"/>
      <c r="AC555" s="770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3">
        <v>4607091389067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3">
        <v>4680115885271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3">
        <v>4680115884502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3">
        <v>4607091389104</v>
      </c>
      <c r="E559" s="784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3">
        <v>4680115884519</v>
      </c>
      <c r="E560" s="784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3">
        <v>4680115885226</v>
      </c>
      <c r="E561" s="784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7">
        <v>400</v>
      </c>
      <c r="Y561" s="778">
        <f t="shared" si="104"/>
        <v>401.28000000000003</v>
      </c>
      <c r="Z561" s="36">
        <f t="shared" si="105"/>
        <v>0.90895999999999999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427.27272727272725</v>
      </c>
      <c r="BN561" s="64">
        <f t="shared" si="107"/>
        <v>428.64</v>
      </c>
      <c r="BO561" s="64">
        <f t="shared" si="108"/>
        <v>0.72843822843822836</v>
      </c>
      <c r="BP561" s="64">
        <f t="shared" si="109"/>
        <v>0.73076923076923084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3">
        <v>4680115880603</v>
      </c>
      <c r="E562" s="784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1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3">
        <v>4680115880603</v>
      </c>
      <c r="E563" s="784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3">
        <v>4680115882782</v>
      </c>
      <c r="E564" s="784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3">
        <v>4607091389982</v>
      </c>
      <c r="E565" s="784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3">
        <v>4607091389982</v>
      </c>
      <c r="E566" s="784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5"/>
      <c r="C567" s="795"/>
      <c r="D567" s="795"/>
      <c r="E567" s="795"/>
      <c r="F567" s="795"/>
      <c r="G567" s="795"/>
      <c r="H567" s="795"/>
      <c r="I567" s="795"/>
      <c r="J567" s="795"/>
      <c r="K567" s="795"/>
      <c r="L567" s="795"/>
      <c r="M567" s="795"/>
      <c r="N567" s="795"/>
      <c r="O567" s="802"/>
      <c r="P567" s="791" t="s">
        <v>71</v>
      </c>
      <c r="Q567" s="789"/>
      <c r="R567" s="789"/>
      <c r="S567" s="789"/>
      <c r="T567" s="789"/>
      <c r="U567" s="789"/>
      <c r="V567" s="79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75.757575757575751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76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0.90895999999999999</v>
      </c>
      <c r="AA567" s="780"/>
      <c r="AB567" s="780"/>
      <c r="AC567" s="780"/>
    </row>
    <row r="568" spans="1:68" x14ac:dyDescent="0.2">
      <c r="A568" s="795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802"/>
      <c r="P568" s="791" t="s">
        <v>71</v>
      </c>
      <c r="Q568" s="789"/>
      <c r="R568" s="789"/>
      <c r="S568" s="789"/>
      <c r="T568" s="789"/>
      <c r="U568" s="789"/>
      <c r="V568" s="790"/>
      <c r="W568" s="37" t="s">
        <v>69</v>
      </c>
      <c r="X568" s="779">
        <f>IFERROR(SUM(X556:X566),"0")</f>
        <v>400</v>
      </c>
      <c r="Y568" s="779">
        <f>IFERROR(SUM(Y556:Y566),"0")</f>
        <v>401.28000000000003</v>
      </c>
      <c r="Z568" s="37"/>
      <c r="AA568" s="780"/>
      <c r="AB568" s="780"/>
      <c r="AC568" s="780"/>
    </row>
    <row r="569" spans="1:68" ht="14.25" hidden="1" customHeight="1" x14ac:dyDescent="0.25">
      <c r="A569" s="797" t="s">
        <v>180</v>
      </c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5"/>
      <c r="P569" s="795"/>
      <c r="Q569" s="795"/>
      <c r="R569" s="795"/>
      <c r="S569" s="795"/>
      <c r="T569" s="795"/>
      <c r="U569" s="795"/>
      <c r="V569" s="795"/>
      <c r="W569" s="795"/>
      <c r="X569" s="795"/>
      <c r="Y569" s="795"/>
      <c r="Z569" s="795"/>
      <c r="AA569" s="770"/>
      <c r="AB569" s="770"/>
      <c r="AC569" s="770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3">
        <v>4607091388930</v>
      </c>
      <c r="E570" s="784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2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3">
        <v>4680115880054</v>
      </c>
      <c r="E571" s="784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3">
        <v>4680115880054</v>
      </c>
      <c r="E572" s="784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1"/>
      <c r="B573" s="795"/>
      <c r="C573" s="795"/>
      <c r="D573" s="795"/>
      <c r="E573" s="795"/>
      <c r="F573" s="795"/>
      <c r="G573" s="795"/>
      <c r="H573" s="795"/>
      <c r="I573" s="795"/>
      <c r="J573" s="795"/>
      <c r="K573" s="795"/>
      <c r="L573" s="795"/>
      <c r="M573" s="795"/>
      <c r="N573" s="795"/>
      <c r="O573" s="802"/>
      <c r="P573" s="791" t="s">
        <v>71</v>
      </c>
      <c r="Q573" s="789"/>
      <c r="R573" s="789"/>
      <c r="S573" s="789"/>
      <c r="T573" s="789"/>
      <c r="U573" s="789"/>
      <c r="V573" s="790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5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802"/>
      <c r="P574" s="791" t="s">
        <v>71</v>
      </c>
      <c r="Q574" s="789"/>
      <c r="R574" s="789"/>
      <c r="S574" s="789"/>
      <c r="T574" s="789"/>
      <c r="U574" s="789"/>
      <c r="V574" s="790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7" t="s">
        <v>64</v>
      </c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5"/>
      <c r="P575" s="795"/>
      <c r="Q575" s="795"/>
      <c r="R575" s="795"/>
      <c r="S575" s="795"/>
      <c r="T575" s="795"/>
      <c r="U575" s="795"/>
      <c r="V575" s="795"/>
      <c r="W575" s="795"/>
      <c r="X575" s="795"/>
      <c r="Y575" s="795"/>
      <c r="Z575" s="795"/>
      <c r="AA575" s="770"/>
      <c r="AB575" s="770"/>
      <c r="AC575" s="770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3">
        <v>4680115883116</v>
      </c>
      <c r="E576" s="784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3">
        <v>4680115883093</v>
      </c>
      <c r="E577" s="784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3">
        <v>4680115883109</v>
      </c>
      <c r="E578" s="784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3">
        <v>4680115882072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3">
        <v>4680115882072</v>
      </c>
      <c r="E580" s="784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9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3">
        <v>4680115882102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3">
        <v>4680115882102</v>
      </c>
      <c r="E582" s="784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93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3">
        <v>4680115882096</v>
      </c>
      <c r="E583" s="784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3">
        <v>4680115882096</v>
      </c>
      <c r="E584" s="784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01"/>
      <c r="B585" s="795"/>
      <c r="C585" s="795"/>
      <c r="D585" s="795"/>
      <c r="E585" s="795"/>
      <c r="F585" s="795"/>
      <c r="G585" s="795"/>
      <c r="H585" s="795"/>
      <c r="I585" s="795"/>
      <c r="J585" s="795"/>
      <c r="K585" s="795"/>
      <c r="L585" s="795"/>
      <c r="M585" s="795"/>
      <c r="N585" s="795"/>
      <c r="O585" s="802"/>
      <c r="P585" s="791" t="s">
        <v>71</v>
      </c>
      <c r="Q585" s="789"/>
      <c r="R585" s="789"/>
      <c r="S585" s="789"/>
      <c r="T585" s="789"/>
      <c r="U585" s="789"/>
      <c r="V585" s="79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5"/>
      <c r="B586" s="795"/>
      <c r="C586" s="795"/>
      <c r="D586" s="795"/>
      <c r="E586" s="795"/>
      <c r="F586" s="795"/>
      <c r="G586" s="795"/>
      <c r="H586" s="795"/>
      <c r="I586" s="795"/>
      <c r="J586" s="795"/>
      <c r="K586" s="795"/>
      <c r="L586" s="795"/>
      <c r="M586" s="795"/>
      <c r="N586" s="795"/>
      <c r="O586" s="802"/>
      <c r="P586" s="791" t="s">
        <v>71</v>
      </c>
      <c r="Q586" s="789"/>
      <c r="R586" s="789"/>
      <c r="S586" s="789"/>
      <c r="T586" s="789"/>
      <c r="U586" s="789"/>
      <c r="V586" s="790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7" t="s">
        <v>73</v>
      </c>
      <c r="B587" s="795"/>
      <c r="C587" s="795"/>
      <c r="D587" s="795"/>
      <c r="E587" s="795"/>
      <c r="F587" s="795"/>
      <c r="G587" s="795"/>
      <c r="H587" s="795"/>
      <c r="I587" s="795"/>
      <c r="J587" s="795"/>
      <c r="K587" s="795"/>
      <c r="L587" s="795"/>
      <c r="M587" s="795"/>
      <c r="N587" s="795"/>
      <c r="O587" s="795"/>
      <c r="P587" s="795"/>
      <c r="Q587" s="795"/>
      <c r="R587" s="795"/>
      <c r="S587" s="795"/>
      <c r="T587" s="795"/>
      <c r="U587" s="795"/>
      <c r="V587" s="795"/>
      <c r="W587" s="795"/>
      <c r="X587" s="795"/>
      <c r="Y587" s="795"/>
      <c r="Z587" s="795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3">
        <v>4607091383409</v>
      </c>
      <c r="E588" s="784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3">
        <v>4607091383416</v>
      </c>
      <c r="E589" s="784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3">
        <v>4680115883536</v>
      </c>
      <c r="E590" s="784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1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802"/>
      <c r="P591" s="791" t="s">
        <v>71</v>
      </c>
      <c r="Q591" s="789"/>
      <c r="R591" s="789"/>
      <c r="S591" s="789"/>
      <c r="T591" s="789"/>
      <c r="U591" s="789"/>
      <c r="V591" s="79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802"/>
      <c r="P592" s="791" t="s">
        <v>71</v>
      </c>
      <c r="Q592" s="789"/>
      <c r="R592" s="789"/>
      <c r="S592" s="789"/>
      <c r="T592" s="789"/>
      <c r="U592" s="789"/>
      <c r="V592" s="79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7" t="s">
        <v>222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3">
        <v>4680115885035</v>
      </c>
      <c r="E594" s="784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0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3">
        <v>4680115885936</v>
      </c>
      <c r="E595" s="784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95" t="s">
        <v>929</v>
      </c>
      <c r="Q595" s="786"/>
      <c r="R595" s="786"/>
      <c r="S595" s="786"/>
      <c r="T595" s="787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1"/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802"/>
      <c r="P596" s="791" t="s">
        <v>71</v>
      </c>
      <c r="Q596" s="789"/>
      <c r="R596" s="789"/>
      <c r="S596" s="789"/>
      <c r="T596" s="789"/>
      <c r="U596" s="789"/>
      <c r="V596" s="79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5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802"/>
      <c r="P597" s="791" t="s">
        <v>71</v>
      </c>
      <c r="Q597" s="789"/>
      <c r="R597" s="789"/>
      <c r="S597" s="789"/>
      <c r="T597" s="789"/>
      <c r="U597" s="789"/>
      <c r="V597" s="79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59" t="s">
        <v>930</v>
      </c>
      <c r="B598" s="960"/>
      <c r="C598" s="960"/>
      <c r="D598" s="960"/>
      <c r="E598" s="960"/>
      <c r="F598" s="960"/>
      <c r="G598" s="960"/>
      <c r="H598" s="960"/>
      <c r="I598" s="960"/>
      <c r="J598" s="960"/>
      <c r="K598" s="960"/>
      <c r="L598" s="960"/>
      <c r="M598" s="960"/>
      <c r="N598" s="960"/>
      <c r="O598" s="960"/>
      <c r="P598" s="960"/>
      <c r="Q598" s="960"/>
      <c r="R598" s="960"/>
      <c r="S598" s="960"/>
      <c r="T598" s="960"/>
      <c r="U598" s="960"/>
      <c r="V598" s="960"/>
      <c r="W598" s="960"/>
      <c r="X598" s="960"/>
      <c r="Y598" s="960"/>
      <c r="Z598" s="960"/>
      <c r="AA598" s="48"/>
      <c r="AB598" s="48"/>
      <c r="AC598" s="48"/>
    </row>
    <row r="599" spans="1:68" ht="16.5" hidden="1" customHeight="1" x14ac:dyDescent="0.25">
      <c r="A599" s="839" t="s">
        <v>930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2"/>
      <c r="AB599" s="772"/>
      <c r="AC599" s="772"/>
    </row>
    <row r="600" spans="1:68" ht="14.25" hidden="1" customHeight="1" x14ac:dyDescent="0.25">
      <c r="A600" s="797" t="s">
        <v>124</v>
      </c>
      <c r="B600" s="795"/>
      <c r="C600" s="795"/>
      <c r="D600" s="795"/>
      <c r="E600" s="795"/>
      <c r="F600" s="795"/>
      <c r="G600" s="795"/>
      <c r="H600" s="795"/>
      <c r="I600" s="795"/>
      <c r="J600" s="795"/>
      <c r="K600" s="795"/>
      <c r="L600" s="795"/>
      <c r="M600" s="795"/>
      <c r="N600" s="795"/>
      <c r="O600" s="795"/>
      <c r="P600" s="795"/>
      <c r="Q600" s="795"/>
      <c r="R600" s="795"/>
      <c r="S600" s="795"/>
      <c r="T600" s="795"/>
      <c r="U600" s="795"/>
      <c r="V600" s="795"/>
      <c r="W600" s="795"/>
      <c r="X600" s="795"/>
      <c r="Y600" s="795"/>
      <c r="Z600" s="795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3">
        <v>4640242181011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76" t="s">
        <v>933</v>
      </c>
      <c r="Q601" s="786"/>
      <c r="R601" s="786"/>
      <c r="S601" s="786"/>
      <c r="T601" s="787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3">
        <v>4640242180441</v>
      </c>
      <c r="E602" s="784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83" t="s">
        <v>937</v>
      </c>
      <c r="Q602" s="786"/>
      <c r="R602" s="786"/>
      <c r="S602" s="786"/>
      <c r="T602" s="787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3">
        <v>4640242180564</v>
      </c>
      <c r="E603" s="784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81" t="s">
        <v>941</v>
      </c>
      <c r="Q603" s="786"/>
      <c r="R603" s="786"/>
      <c r="S603" s="786"/>
      <c r="T603" s="787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3">
        <v>4640242180922</v>
      </c>
      <c r="E604" s="784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96" t="s">
        <v>945</v>
      </c>
      <c r="Q604" s="786"/>
      <c r="R604" s="786"/>
      <c r="S604" s="786"/>
      <c r="T604" s="787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3">
        <v>4640242181189</v>
      </c>
      <c r="E605" s="784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944" t="s">
        <v>949</v>
      </c>
      <c r="Q605" s="786"/>
      <c r="R605" s="786"/>
      <c r="S605" s="786"/>
      <c r="T605" s="787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3">
        <v>4640242180038</v>
      </c>
      <c r="E606" s="784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58" t="s">
        <v>952</v>
      </c>
      <c r="Q606" s="786"/>
      <c r="R606" s="786"/>
      <c r="S606" s="786"/>
      <c r="T606" s="787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3">
        <v>4640242181172</v>
      </c>
      <c r="E607" s="784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54" t="s">
        <v>955</v>
      </c>
      <c r="Q607" s="786"/>
      <c r="R607" s="786"/>
      <c r="S607" s="786"/>
      <c r="T607" s="787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01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802"/>
      <c r="P608" s="791" t="s">
        <v>71</v>
      </c>
      <c r="Q608" s="789"/>
      <c r="R608" s="789"/>
      <c r="S608" s="789"/>
      <c r="T608" s="789"/>
      <c r="U608" s="789"/>
      <c r="V608" s="79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802"/>
      <c r="P609" s="791" t="s">
        <v>71</v>
      </c>
      <c r="Q609" s="789"/>
      <c r="R609" s="789"/>
      <c r="S609" s="789"/>
      <c r="T609" s="789"/>
      <c r="U609" s="789"/>
      <c r="V609" s="79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7" t="s">
        <v>180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3">
        <v>4640242180519</v>
      </c>
      <c r="E611" s="784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978" t="s">
        <v>958</v>
      </c>
      <c r="Q611" s="786"/>
      <c r="R611" s="786"/>
      <c r="S611" s="786"/>
      <c r="T611" s="787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3">
        <v>4640242180526</v>
      </c>
      <c r="E612" s="784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31" t="s">
        <v>962</v>
      </c>
      <c r="Q612" s="786"/>
      <c r="R612" s="786"/>
      <c r="S612" s="786"/>
      <c r="T612" s="787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3">
        <v>4640242180090</v>
      </c>
      <c r="E613" s="784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04" t="s">
        <v>965</v>
      </c>
      <c r="Q613" s="786"/>
      <c r="R613" s="786"/>
      <c r="S613" s="786"/>
      <c r="T613" s="787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3">
        <v>4640242181363</v>
      </c>
      <c r="E614" s="784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88" t="s">
        <v>969</v>
      </c>
      <c r="Q614" s="786"/>
      <c r="R614" s="786"/>
      <c r="S614" s="786"/>
      <c r="T614" s="787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1"/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802"/>
      <c r="P615" s="791" t="s">
        <v>71</v>
      </c>
      <c r="Q615" s="789"/>
      <c r="R615" s="789"/>
      <c r="S615" s="789"/>
      <c r="T615" s="789"/>
      <c r="U615" s="789"/>
      <c r="V615" s="79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5"/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802"/>
      <c r="P616" s="791" t="s">
        <v>71</v>
      </c>
      <c r="Q616" s="789"/>
      <c r="R616" s="789"/>
      <c r="S616" s="789"/>
      <c r="T616" s="789"/>
      <c r="U616" s="789"/>
      <c r="V616" s="79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7" t="s">
        <v>64</v>
      </c>
      <c r="B617" s="795"/>
      <c r="C617" s="795"/>
      <c r="D617" s="795"/>
      <c r="E617" s="795"/>
      <c r="F617" s="795"/>
      <c r="G617" s="795"/>
      <c r="H617" s="795"/>
      <c r="I617" s="795"/>
      <c r="J617" s="795"/>
      <c r="K617" s="795"/>
      <c r="L617" s="795"/>
      <c r="M617" s="795"/>
      <c r="N617" s="795"/>
      <c r="O617" s="795"/>
      <c r="P617" s="795"/>
      <c r="Q617" s="795"/>
      <c r="R617" s="795"/>
      <c r="S617" s="795"/>
      <c r="T617" s="795"/>
      <c r="U617" s="795"/>
      <c r="V617" s="795"/>
      <c r="W617" s="795"/>
      <c r="X617" s="795"/>
      <c r="Y617" s="795"/>
      <c r="Z617" s="795"/>
      <c r="AA617" s="770"/>
      <c r="AB617" s="770"/>
      <c r="AC617" s="770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3">
        <v>4640242180816</v>
      </c>
      <c r="E618" s="784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943" t="s">
        <v>972</v>
      </c>
      <c r="Q618" s="786"/>
      <c r="R618" s="786"/>
      <c r="S618" s="786"/>
      <c r="T618" s="787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3">
        <v>4640242180595</v>
      </c>
      <c r="E619" s="784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84" t="s">
        <v>976</v>
      </c>
      <c r="Q619" s="786"/>
      <c r="R619" s="786"/>
      <c r="S619" s="786"/>
      <c r="T619" s="787"/>
      <c r="U619" s="34"/>
      <c r="V619" s="34"/>
      <c r="W619" s="35" t="s">
        <v>69</v>
      </c>
      <c r="X619" s="777">
        <v>4</v>
      </c>
      <c r="Y619" s="778">
        <f t="shared" si="120"/>
        <v>4.2</v>
      </c>
      <c r="Z619" s="36">
        <f>IFERROR(IF(Y619=0,"",ROUNDUP(Y619/H619,0)*0.00753),"")</f>
        <v>7.5300000000000002E-3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4.2476190476190476</v>
      </c>
      <c r="BN619" s="64">
        <f t="shared" si="122"/>
        <v>4.46</v>
      </c>
      <c r="BO619" s="64">
        <f t="shared" si="123"/>
        <v>6.1050061050061041E-3</v>
      </c>
      <c r="BP619" s="64">
        <f t="shared" si="124"/>
        <v>6.41025641025641E-3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3">
        <v>4640242181615</v>
      </c>
      <c r="E620" s="784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53" t="s">
        <v>980</v>
      </c>
      <c r="Q620" s="786"/>
      <c r="R620" s="786"/>
      <c r="S620" s="786"/>
      <c r="T620" s="787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3">
        <v>4640242181639</v>
      </c>
      <c r="E621" s="784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69" t="s">
        <v>984</v>
      </c>
      <c r="Q621" s="786"/>
      <c r="R621" s="786"/>
      <c r="S621" s="786"/>
      <c r="T621" s="787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3">
        <v>4640242181622</v>
      </c>
      <c r="E622" s="784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04" t="s">
        <v>988</v>
      </c>
      <c r="Q622" s="786"/>
      <c r="R622" s="786"/>
      <c r="S622" s="786"/>
      <c r="T622" s="787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3">
        <v>4640242180908</v>
      </c>
      <c r="E623" s="784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32" t="s">
        <v>992</v>
      </c>
      <c r="Q623" s="786"/>
      <c r="R623" s="786"/>
      <c r="S623" s="786"/>
      <c r="T623" s="787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3">
        <v>4640242180489</v>
      </c>
      <c r="E624" s="784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084" t="s">
        <v>995</v>
      </c>
      <c r="Q624" s="786"/>
      <c r="R624" s="786"/>
      <c r="S624" s="786"/>
      <c r="T624" s="787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802"/>
      <c r="P625" s="791" t="s">
        <v>71</v>
      </c>
      <c r="Q625" s="789"/>
      <c r="R625" s="789"/>
      <c r="S625" s="789"/>
      <c r="T625" s="789"/>
      <c r="U625" s="789"/>
      <c r="V625" s="79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0.95238095238095233</v>
      </c>
      <c r="Y625" s="779">
        <f>IFERROR(Y618/H618,"0")+IFERROR(Y619/H619,"0")+IFERROR(Y620/H620,"0")+IFERROR(Y621/H621,"0")+IFERROR(Y622/H622,"0")+IFERROR(Y623/H623,"0")+IFERROR(Y624/H624,"0")</f>
        <v>1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7.5300000000000002E-3</v>
      </c>
      <c r="AA625" s="780"/>
      <c r="AB625" s="780"/>
      <c r="AC625" s="780"/>
    </row>
    <row r="626" spans="1:68" x14ac:dyDescent="0.2">
      <c r="A626" s="795"/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802"/>
      <c r="P626" s="791" t="s">
        <v>71</v>
      </c>
      <c r="Q626" s="789"/>
      <c r="R626" s="789"/>
      <c r="S626" s="789"/>
      <c r="T626" s="789"/>
      <c r="U626" s="789"/>
      <c r="V626" s="790"/>
      <c r="W626" s="37" t="s">
        <v>69</v>
      </c>
      <c r="X626" s="779">
        <f>IFERROR(SUM(X618:X624),"0")</f>
        <v>4</v>
      </c>
      <c r="Y626" s="779">
        <f>IFERROR(SUM(Y618:Y624),"0")</f>
        <v>4.2</v>
      </c>
      <c r="Z626" s="37"/>
      <c r="AA626" s="780"/>
      <c r="AB626" s="780"/>
      <c r="AC626" s="780"/>
    </row>
    <row r="627" spans="1:68" ht="14.25" hidden="1" customHeight="1" x14ac:dyDescent="0.25">
      <c r="A627" s="797" t="s">
        <v>73</v>
      </c>
      <c r="B627" s="795"/>
      <c r="C627" s="795"/>
      <c r="D627" s="795"/>
      <c r="E627" s="795"/>
      <c r="F627" s="795"/>
      <c r="G627" s="795"/>
      <c r="H627" s="795"/>
      <c r="I627" s="795"/>
      <c r="J627" s="795"/>
      <c r="K627" s="795"/>
      <c r="L627" s="795"/>
      <c r="M627" s="795"/>
      <c r="N627" s="795"/>
      <c r="O627" s="795"/>
      <c r="P627" s="795"/>
      <c r="Q627" s="795"/>
      <c r="R627" s="795"/>
      <c r="S627" s="795"/>
      <c r="T627" s="795"/>
      <c r="U627" s="795"/>
      <c r="V627" s="795"/>
      <c r="W627" s="795"/>
      <c r="X627" s="795"/>
      <c r="Y627" s="795"/>
      <c r="Z627" s="795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3">
        <v>4640242180533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84" t="s">
        <v>998</v>
      </c>
      <c r="Q628" s="786"/>
      <c r="R628" s="786"/>
      <c r="S628" s="786"/>
      <c r="T628" s="787"/>
      <c r="U628" s="34"/>
      <c r="V628" s="34"/>
      <c r="W628" s="35" t="s">
        <v>69</v>
      </c>
      <c r="X628" s="777">
        <v>24</v>
      </c>
      <c r="Y628" s="778">
        <f t="shared" ref="Y628:Y635" si="125">IFERROR(IF(X628="",0,CEILING((X628/$H628),1)*$H628),"")</f>
        <v>31.2</v>
      </c>
      <c r="Z628" s="36">
        <f>IFERROR(IF(Y628=0,"",ROUNDUP(Y628/H628,0)*0.02175),"")</f>
        <v>8.6999999999999994E-2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25.735384615384618</v>
      </c>
      <c r="BN628" s="64">
        <f t="shared" ref="BN628:BN635" si="127">IFERROR(Y628*I628/H628,"0")</f>
        <v>33.456000000000003</v>
      </c>
      <c r="BO628" s="64">
        <f t="shared" ref="BO628:BO635" si="128">IFERROR(1/J628*(X628/H628),"0")</f>
        <v>5.4945054945054944E-2</v>
      </c>
      <c r="BP628" s="64">
        <f t="shared" ref="BP628:BP635" si="129">IFERROR(1/J628*(Y628/H628),"0")</f>
        <v>7.1428571428571425E-2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3">
        <v>4640242180533</v>
      </c>
      <c r="E629" s="784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967" t="s">
        <v>1001</v>
      </c>
      <c r="Q629" s="786"/>
      <c r="R629" s="786"/>
      <c r="S629" s="786"/>
      <c r="T629" s="787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3">
        <v>4640242180540</v>
      </c>
      <c r="E630" s="784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06" t="s">
        <v>1004</v>
      </c>
      <c r="Q630" s="786"/>
      <c r="R630" s="786"/>
      <c r="S630" s="786"/>
      <c r="T630" s="787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3">
        <v>4640242180540</v>
      </c>
      <c r="E631" s="784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36" t="s">
        <v>1007</v>
      </c>
      <c r="Q631" s="786"/>
      <c r="R631" s="786"/>
      <c r="S631" s="786"/>
      <c r="T631" s="787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3">
        <v>4640242181233</v>
      </c>
      <c r="E632" s="784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72" t="s">
        <v>1010</v>
      </c>
      <c r="Q632" s="786"/>
      <c r="R632" s="786"/>
      <c r="S632" s="786"/>
      <c r="T632" s="787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3">
        <v>4640242181233</v>
      </c>
      <c r="E633" s="784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57" t="s">
        <v>1012</v>
      </c>
      <c r="Q633" s="786"/>
      <c r="R633" s="786"/>
      <c r="S633" s="786"/>
      <c r="T633" s="787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3">
        <v>4640242181226</v>
      </c>
      <c r="E634" s="784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52" t="s">
        <v>1015</v>
      </c>
      <c r="Q634" s="786"/>
      <c r="R634" s="786"/>
      <c r="S634" s="786"/>
      <c r="T634" s="787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3">
        <v>4640242181226</v>
      </c>
      <c r="E635" s="784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16" t="s">
        <v>1017</v>
      </c>
      <c r="Q635" s="786"/>
      <c r="R635" s="786"/>
      <c r="S635" s="786"/>
      <c r="T635" s="787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5"/>
      <c r="C636" s="795"/>
      <c r="D636" s="795"/>
      <c r="E636" s="795"/>
      <c r="F636" s="795"/>
      <c r="G636" s="795"/>
      <c r="H636" s="795"/>
      <c r="I636" s="795"/>
      <c r="J636" s="795"/>
      <c r="K636" s="795"/>
      <c r="L636" s="795"/>
      <c r="M636" s="795"/>
      <c r="N636" s="795"/>
      <c r="O636" s="802"/>
      <c r="P636" s="791" t="s">
        <v>71</v>
      </c>
      <c r="Q636" s="789"/>
      <c r="R636" s="789"/>
      <c r="S636" s="789"/>
      <c r="T636" s="789"/>
      <c r="U636" s="789"/>
      <c r="V636" s="79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3.0769230769230771</v>
      </c>
      <c r="Y636" s="779">
        <f>IFERROR(Y628/H628,"0")+IFERROR(Y629/H629,"0")+IFERROR(Y630/H630,"0")+IFERROR(Y631/H631,"0")+IFERROR(Y632/H632,"0")+IFERROR(Y633/H633,"0")+IFERROR(Y634/H634,"0")+IFERROR(Y635/H635,"0")</f>
        <v>4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8.6999999999999994E-2</v>
      </c>
      <c r="AA636" s="780"/>
      <c r="AB636" s="780"/>
      <c r="AC636" s="780"/>
    </row>
    <row r="637" spans="1:68" x14ac:dyDescent="0.2">
      <c r="A637" s="795"/>
      <c r="B637" s="795"/>
      <c r="C637" s="795"/>
      <c r="D637" s="795"/>
      <c r="E637" s="795"/>
      <c r="F637" s="795"/>
      <c r="G637" s="795"/>
      <c r="H637" s="795"/>
      <c r="I637" s="795"/>
      <c r="J637" s="795"/>
      <c r="K637" s="795"/>
      <c r="L637" s="795"/>
      <c r="M637" s="795"/>
      <c r="N637" s="795"/>
      <c r="O637" s="802"/>
      <c r="P637" s="791" t="s">
        <v>71</v>
      </c>
      <c r="Q637" s="789"/>
      <c r="R637" s="789"/>
      <c r="S637" s="789"/>
      <c r="T637" s="789"/>
      <c r="U637" s="789"/>
      <c r="V637" s="790"/>
      <c r="W637" s="37" t="s">
        <v>69</v>
      </c>
      <c r="X637" s="779">
        <f>IFERROR(SUM(X628:X635),"0")</f>
        <v>24</v>
      </c>
      <c r="Y637" s="779">
        <f>IFERROR(SUM(Y628:Y635),"0")</f>
        <v>31.2</v>
      </c>
      <c r="Z637" s="37"/>
      <c r="AA637" s="780"/>
      <c r="AB637" s="780"/>
      <c r="AC637" s="780"/>
    </row>
    <row r="638" spans="1:68" ht="14.25" hidden="1" customHeight="1" x14ac:dyDescent="0.25">
      <c r="A638" s="797" t="s">
        <v>222</v>
      </c>
      <c r="B638" s="795"/>
      <c r="C638" s="795"/>
      <c r="D638" s="795"/>
      <c r="E638" s="795"/>
      <c r="F638" s="795"/>
      <c r="G638" s="795"/>
      <c r="H638" s="795"/>
      <c r="I638" s="795"/>
      <c r="J638" s="795"/>
      <c r="K638" s="795"/>
      <c r="L638" s="795"/>
      <c r="M638" s="795"/>
      <c r="N638" s="795"/>
      <c r="O638" s="795"/>
      <c r="P638" s="795"/>
      <c r="Q638" s="795"/>
      <c r="R638" s="795"/>
      <c r="S638" s="795"/>
      <c r="T638" s="795"/>
      <c r="U638" s="795"/>
      <c r="V638" s="795"/>
      <c r="W638" s="795"/>
      <c r="X638" s="795"/>
      <c r="Y638" s="795"/>
      <c r="Z638" s="795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3">
        <v>4640242180120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919" t="s">
        <v>1020</v>
      </c>
      <c r="Q639" s="786"/>
      <c r="R639" s="786"/>
      <c r="S639" s="786"/>
      <c r="T639" s="787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3">
        <v>4640242180120</v>
      </c>
      <c r="E640" s="784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065" t="s">
        <v>1023</v>
      </c>
      <c r="Q640" s="786"/>
      <c r="R640" s="786"/>
      <c r="S640" s="786"/>
      <c r="T640" s="787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3">
        <v>4640242180137</v>
      </c>
      <c r="E641" s="784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845" t="s">
        <v>1026</v>
      </c>
      <c r="Q641" s="786"/>
      <c r="R641" s="786"/>
      <c r="S641" s="786"/>
      <c r="T641" s="787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3">
        <v>4640242180137</v>
      </c>
      <c r="E642" s="784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38" t="s">
        <v>1029</v>
      </c>
      <c r="Q642" s="786"/>
      <c r="R642" s="786"/>
      <c r="S642" s="786"/>
      <c r="T642" s="787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1"/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802"/>
      <c r="P643" s="791" t="s">
        <v>71</v>
      </c>
      <c r="Q643" s="789"/>
      <c r="R643" s="789"/>
      <c r="S643" s="789"/>
      <c r="T643" s="789"/>
      <c r="U643" s="789"/>
      <c r="V643" s="79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5"/>
      <c r="B644" s="795"/>
      <c r="C644" s="795"/>
      <c r="D644" s="795"/>
      <c r="E644" s="795"/>
      <c r="F644" s="795"/>
      <c r="G644" s="795"/>
      <c r="H644" s="795"/>
      <c r="I644" s="795"/>
      <c r="J644" s="795"/>
      <c r="K644" s="795"/>
      <c r="L644" s="795"/>
      <c r="M644" s="795"/>
      <c r="N644" s="795"/>
      <c r="O644" s="802"/>
      <c r="P644" s="791" t="s">
        <v>71</v>
      </c>
      <c r="Q644" s="789"/>
      <c r="R644" s="789"/>
      <c r="S644" s="789"/>
      <c r="T644" s="789"/>
      <c r="U644" s="789"/>
      <c r="V644" s="79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39" t="s">
        <v>1030</v>
      </c>
      <c r="B645" s="795"/>
      <c r="C645" s="795"/>
      <c r="D645" s="795"/>
      <c r="E645" s="795"/>
      <c r="F645" s="795"/>
      <c r="G645" s="795"/>
      <c r="H645" s="795"/>
      <c r="I645" s="795"/>
      <c r="J645" s="795"/>
      <c r="K645" s="795"/>
      <c r="L645" s="795"/>
      <c r="M645" s="795"/>
      <c r="N645" s="795"/>
      <c r="O645" s="795"/>
      <c r="P645" s="795"/>
      <c r="Q645" s="795"/>
      <c r="R645" s="795"/>
      <c r="S645" s="795"/>
      <c r="T645" s="795"/>
      <c r="U645" s="795"/>
      <c r="V645" s="795"/>
      <c r="W645" s="795"/>
      <c r="X645" s="795"/>
      <c r="Y645" s="795"/>
      <c r="Z645" s="795"/>
      <c r="AA645" s="772"/>
      <c r="AB645" s="772"/>
      <c r="AC645" s="772"/>
    </row>
    <row r="646" spans="1:68" ht="14.25" hidden="1" customHeight="1" x14ac:dyDescent="0.25">
      <c r="A646" s="797" t="s">
        <v>124</v>
      </c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795"/>
      <c r="P646" s="795"/>
      <c r="Q646" s="795"/>
      <c r="R646" s="795"/>
      <c r="S646" s="795"/>
      <c r="T646" s="795"/>
      <c r="U646" s="795"/>
      <c r="V646" s="795"/>
      <c r="W646" s="795"/>
      <c r="X646" s="795"/>
      <c r="Y646" s="795"/>
      <c r="Z646" s="795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3">
        <v>4640242180045</v>
      </c>
      <c r="E647" s="784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45" t="s">
        <v>1033</v>
      </c>
      <c r="Q647" s="786"/>
      <c r="R647" s="786"/>
      <c r="S647" s="786"/>
      <c r="T647" s="787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3">
        <v>4640242180601</v>
      </c>
      <c r="E648" s="784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950" t="s">
        <v>1037</v>
      </c>
      <c r="Q648" s="786"/>
      <c r="R648" s="786"/>
      <c r="S648" s="786"/>
      <c r="T648" s="787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1"/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802"/>
      <c r="P649" s="791" t="s">
        <v>71</v>
      </c>
      <c r="Q649" s="789"/>
      <c r="R649" s="789"/>
      <c r="S649" s="789"/>
      <c r="T649" s="789"/>
      <c r="U649" s="789"/>
      <c r="V649" s="79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5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2"/>
      <c r="P650" s="791" t="s">
        <v>71</v>
      </c>
      <c r="Q650" s="789"/>
      <c r="R650" s="789"/>
      <c r="S650" s="789"/>
      <c r="T650" s="789"/>
      <c r="U650" s="789"/>
      <c r="V650" s="79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7" t="s">
        <v>180</v>
      </c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795"/>
      <c r="P651" s="795"/>
      <c r="Q651" s="795"/>
      <c r="R651" s="795"/>
      <c r="S651" s="795"/>
      <c r="T651" s="795"/>
      <c r="U651" s="795"/>
      <c r="V651" s="795"/>
      <c r="W651" s="795"/>
      <c r="X651" s="795"/>
      <c r="Y651" s="795"/>
      <c r="Z651" s="795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3">
        <v>4640242180090</v>
      </c>
      <c r="E652" s="784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886" t="s">
        <v>1041</v>
      </c>
      <c r="Q652" s="786"/>
      <c r="R652" s="786"/>
      <c r="S652" s="786"/>
      <c r="T652" s="787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1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802"/>
      <c r="P653" s="791" t="s">
        <v>71</v>
      </c>
      <c r="Q653" s="789"/>
      <c r="R653" s="789"/>
      <c r="S653" s="789"/>
      <c r="T653" s="789"/>
      <c r="U653" s="789"/>
      <c r="V653" s="79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5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2"/>
      <c r="P654" s="791" t="s">
        <v>71</v>
      </c>
      <c r="Q654" s="789"/>
      <c r="R654" s="789"/>
      <c r="S654" s="789"/>
      <c r="T654" s="789"/>
      <c r="U654" s="789"/>
      <c r="V654" s="79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7" t="s">
        <v>64</v>
      </c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795"/>
      <c r="P655" s="795"/>
      <c r="Q655" s="795"/>
      <c r="R655" s="795"/>
      <c r="S655" s="795"/>
      <c r="T655" s="795"/>
      <c r="U655" s="795"/>
      <c r="V655" s="795"/>
      <c r="W655" s="795"/>
      <c r="X655" s="795"/>
      <c r="Y655" s="795"/>
      <c r="Z655" s="795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3">
        <v>4640242180076</v>
      </c>
      <c r="E656" s="784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071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1"/>
      <c r="B657" s="795"/>
      <c r="C657" s="795"/>
      <c r="D657" s="795"/>
      <c r="E657" s="795"/>
      <c r="F657" s="795"/>
      <c r="G657" s="795"/>
      <c r="H657" s="795"/>
      <c r="I657" s="795"/>
      <c r="J657" s="795"/>
      <c r="K657" s="795"/>
      <c r="L657" s="795"/>
      <c r="M657" s="795"/>
      <c r="N657" s="795"/>
      <c r="O657" s="802"/>
      <c r="P657" s="791" t="s">
        <v>71</v>
      </c>
      <c r="Q657" s="789"/>
      <c r="R657" s="789"/>
      <c r="S657" s="789"/>
      <c r="T657" s="789"/>
      <c r="U657" s="789"/>
      <c r="V657" s="79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5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2"/>
      <c r="P658" s="791" t="s">
        <v>71</v>
      </c>
      <c r="Q658" s="789"/>
      <c r="R658" s="789"/>
      <c r="S658" s="789"/>
      <c r="T658" s="789"/>
      <c r="U658" s="789"/>
      <c r="V658" s="79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7" t="s">
        <v>73</v>
      </c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5"/>
      <c r="P659" s="795"/>
      <c r="Q659" s="795"/>
      <c r="R659" s="795"/>
      <c r="S659" s="795"/>
      <c r="T659" s="795"/>
      <c r="U659" s="795"/>
      <c r="V659" s="795"/>
      <c r="W659" s="795"/>
      <c r="X659" s="795"/>
      <c r="Y659" s="795"/>
      <c r="Z659" s="795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3">
        <v>4640242180106</v>
      </c>
      <c r="E660" s="784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46" t="s">
        <v>1049</v>
      </c>
      <c r="Q660" s="786"/>
      <c r="R660" s="786"/>
      <c r="S660" s="786"/>
      <c r="T660" s="787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1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02"/>
      <c r="P661" s="791" t="s">
        <v>71</v>
      </c>
      <c r="Q661" s="789"/>
      <c r="R661" s="789"/>
      <c r="S661" s="789"/>
      <c r="T661" s="789"/>
      <c r="U661" s="789"/>
      <c r="V661" s="79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02"/>
      <c r="P662" s="791" t="s">
        <v>71</v>
      </c>
      <c r="Q662" s="789"/>
      <c r="R662" s="789"/>
      <c r="S662" s="789"/>
      <c r="T662" s="789"/>
      <c r="U662" s="789"/>
      <c r="V662" s="79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54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1009"/>
      <c r="P663" s="872" t="s">
        <v>1051</v>
      </c>
      <c r="Q663" s="873"/>
      <c r="R663" s="873"/>
      <c r="S663" s="873"/>
      <c r="T663" s="873"/>
      <c r="U663" s="873"/>
      <c r="V663" s="860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4400.88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4480.9799999999996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1009"/>
      <c r="P664" s="872" t="s">
        <v>1052</v>
      </c>
      <c r="Q664" s="873"/>
      <c r="R664" s="873"/>
      <c r="S664" s="873"/>
      <c r="T664" s="873"/>
      <c r="U664" s="873"/>
      <c r="V664" s="860"/>
      <c r="W664" s="37" t="s">
        <v>69</v>
      </c>
      <c r="X664" s="779">
        <f>IFERROR(SUM(BM22:BM660),"0")</f>
        <v>4562.1146060006404</v>
      </c>
      <c r="Y664" s="779">
        <f>IFERROR(SUM(BN22:BN660),"0")</f>
        <v>4646.7540000000017</v>
      </c>
      <c r="Z664" s="37"/>
      <c r="AA664" s="780"/>
      <c r="AB664" s="780"/>
      <c r="AC664" s="780"/>
    </row>
    <row r="665" spans="1:68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1009"/>
      <c r="P665" s="872" t="s">
        <v>1053</v>
      </c>
      <c r="Q665" s="873"/>
      <c r="R665" s="873"/>
      <c r="S665" s="873"/>
      <c r="T665" s="873"/>
      <c r="U665" s="873"/>
      <c r="V665" s="860"/>
      <c r="W665" s="37" t="s">
        <v>1054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1009"/>
      <c r="P666" s="872" t="s">
        <v>1055</v>
      </c>
      <c r="Q666" s="873"/>
      <c r="R666" s="873"/>
      <c r="S666" s="873"/>
      <c r="T666" s="873"/>
      <c r="U666" s="873"/>
      <c r="V666" s="860"/>
      <c r="W666" s="37" t="s">
        <v>69</v>
      </c>
      <c r="X666" s="779">
        <f>GrossWeightTotal+PalletQtyTotal*25</f>
        <v>4737.1146060006404</v>
      </c>
      <c r="Y666" s="779">
        <f>GrossWeightTotalR+PalletQtyTotalR*25</f>
        <v>4821.7540000000017</v>
      </c>
      <c r="Z666" s="37"/>
      <c r="AA666" s="780"/>
      <c r="AB666" s="780"/>
      <c r="AC666" s="780"/>
    </row>
    <row r="667" spans="1:68" x14ac:dyDescent="0.2">
      <c r="A667" s="795"/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1009"/>
      <c r="P667" s="872" t="s">
        <v>1056</v>
      </c>
      <c r="Q667" s="873"/>
      <c r="R667" s="873"/>
      <c r="S667" s="873"/>
      <c r="T667" s="873"/>
      <c r="U667" s="873"/>
      <c r="V667" s="860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373.09370803738631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384</v>
      </c>
      <c r="Z667" s="37"/>
      <c r="AA667" s="780"/>
      <c r="AB667" s="780"/>
      <c r="AC667" s="780"/>
    </row>
    <row r="668" spans="1:68" ht="14.25" hidden="1" customHeight="1" x14ac:dyDescent="0.2">
      <c r="A668" s="795"/>
      <c r="B668" s="795"/>
      <c r="C668" s="795"/>
      <c r="D668" s="795"/>
      <c r="E668" s="795"/>
      <c r="F668" s="795"/>
      <c r="G668" s="795"/>
      <c r="H668" s="795"/>
      <c r="I668" s="795"/>
      <c r="J668" s="795"/>
      <c r="K668" s="795"/>
      <c r="L668" s="795"/>
      <c r="M668" s="795"/>
      <c r="N668" s="795"/>
      <c r="O668" s="1009"/>
      <c r="P668" s="872" t="s">
        <v>1057</v>
      </c>
      <c r="Q668" s="873"/>
      <c r="R668" s="873"/>
      <c r="S668" s="873"/>
      <c r="T668" s="873"/>
      <c r="U668" s="873"/>
      <c r="V668" s="860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7.0781399999999985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799" t="s">
        <v>122</v>
      </c>
      <c r="D670" s="909"/>
      <c r="E670" s="909"/>
      <c r="F670" s="909"/>
      <c r="G670" s="909"/>
      <c r="H670" s="910"/>
      <c r="I670" s="799" t="s">
        <v>336</v>
      </c>
      <c r="J670" s="909"/>
      <c r="K670" s="909"/>
      <c r="L670" s="909"/>
      <c r="M670" s="909"/>
      <c r="N670" s="909"/>
      <c r="O670" s="909"/>
      <c r="P670" s="909"/>
      <c r="Q670" s="909"/>
      <c r="R670" s="909"/>
      <c r="S670" s="909"/>
      <c r="T670" s="909"/>
      <c r="U670" s="909"/>
      <c r="V670" s="910"/>
      <c r="W670" s="799" t="s">
        <v>667</v>
      </c>
      <c r="X670" s="910"/>
      <c r="Y670" s="799" t="s">
        <v>768</v>
      </c>
      <c r="Z670" s="909"/>
      <c r="AA670" s="909"/>
      <c r="AB670" s="910"/>
      <c r="AC670" s="769" t="s">
        <v>862</v>
      </c>
      <c r="AD670" s="799" t="s">
        <v>930</v>
      </c>
      <c r="AE670" s="910"/>
      <c r="AF670" s="771"/>
    </row>
    <row r="671" spans="1:68" ht="14.25" customHeight="1" thickTop="1" x14ac:dyDescent="0.2">
      <c r="A671" s="934" t="s">
        <v>1060</v>
      </c>
      <c r="B671" s="799" t="s">
        <v>63</v>
      </c>
      <c r="C671" s="799" t="s">
        <v>123</v>
      </c>
      <c r="D671" s="799" t="s">
        <v>149</v>
      </c>
      <c r="E671" s="799" t="s">
        <v>230</v>
      </c>
      <c r="F671" s="799" t="s">
        <v>254</v>
      </c>
      <c r="G671" s="799" t="s">
        <v>300</v>
      </c>
      <c r="H671" s="799" t="s">
        <v>122</v>
      </c>
      <c r="I671" s="799" t="s">
        <v>337</v>
      </c>
      <c r="J671" s="799" t="s">
        <v>361</v>
      </c>
      <c r="K671" s="799" t="s">
        <v>436</v>
      </c>
      <c r="L671" s="799" t="s">
        <v>457</v>
      </c>
      <c r="M671" s="799" t="s">
        <v>481</v>
      </c>
      <c r="N671" s="771"/>
      <c r="O671" s="799" t="s">
        <v>508</v>
      </c>
      <c r="P671" s="799" t="s">
        <v>511</v>
      </c>
      <c r="Q671" s="799" t="s">
        <v>520</v>
      </c>
      <c r="R671" s="799" t="s">
        <v>536</v>
      </c>
      <c r="S671" s="799" t="s">
        <v>546</v>
      </c>
      <c r="T671" s="799" t="s">
        <v>559</v>
      </c>
      <c r="U671" s="799" t="s">
        <v>570</v>
      </c>
      <c r="V671" s="799" t="s">
        <v>654</v>
      </c>
      <c r="W671" s="799" t="s">
        <v>668</v>
      </c>
      <c r="X671" s="799" t="s">
        <v>720</v>
      </c>
      <c r="Y671" s="799" t="s">
        <v>769</v>
      </c>
      <c r="Z671" s="799" t="s">
        <v>824</v>
      </c>
      <c r="AA671" s="799" t="s">
        <v>846</v>
      </c>
      <c r="AB671" s="799" t="s">
        <v>858</v>
      </c>
      <c r="AC671" s="799" t="s">
        <v>862</v>
      </c>
      <c r="AD671" s="799" t="s">
        <v>930</v>
      </c>
      <c r="AE671" s="799" t="s">
        <v>1030</v>
      </c>
      <c r="AF671" s="771"/>
    </row>
    <row r="672" spans="1:68" ht="13.5" customHeight="1" thickBot="1" x14ac:dyDescent="0.25">
      <c r="A672" s="935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771"/>
      <c r="O672" s="800"/>
      <c r="P672" s="800"/>
      <c r="Q672" s="800"/>
      <c r="R672" s="800"/>
      <c r="S672" s="800"/>
      <c r="T672" s="800"/>
      <c r="U672" s="800"/>
      <c r="V672" s="800"/>
      <c r="W672" s="800"/>
      <c r="X672" s="800"/>
      <c r="Y672" s="800"/>
      <c r="Z672" s="800"/>
      <c r="AA672" s="800"/>
      <c r="AB672" s="800"/>
      <c r="AC672" s="800"/>
      <c r="AD672" s="800"/>
      <c r="AE672" s="800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8.4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249.3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4.8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3750.6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31.2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401.28000000000003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35.4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0"/>
        <filter val="0,95"/>
        <filter val="0,96"/>
        <filter val="1 735,00"/>
        <filter val="1 975,00"/>
        <filter val="1,03"/>
        <filter val="1,90"/>
        <filter val="1,92"/>
        <filter val="115,67"/>
        <filter val="131,67"/>
        <filter val="16,00"/>
        <filter val="164,00"/>
        <filter val="2,50"/>
        <filter val="24,00"/>
        <filter val="28,00"/>
        <filter val="3,08"/>
        <filter val="30,37"/>
        <filter val="373,09"/>
        <filter val="375,00"/>
        <filter val="4 400,88"/>
        <filter val="4 562,11"/>
        <filter val="4 737,11"/>
        <filter val="4,00"/>
        <filter val="40,00"/>
        <filter val="400,00"/>
        <filter val="48,00"/>
        <filter val="56,96"/>
        <filter val="7"/>
        <filter val="7,32"/>
        <filter val="725,00"/>
        <filter val="75,76"/>
        <filter val="8,00"/>
        <filter val="875,00"/>
      </filters>
    </filterColumn>
    <filterColumn colId="29" showButton="0"/>
    <filterColumn colId="30" showButton="0"/>
  </autoFilter>
  <mergeCells count="1188"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211:V211"/>
    <mergeCell ref="P389:T389"/>
    <mergeCell ref="A334:Z334"/>
    <mergeCell ref="P454:T454"/>
    <mergeCell ref="A370:Z370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P173:T173"/>
    <mergeCell ref="A159:O160"/>
    <mergeCell ref="D559:E559"/>
    <mergeCell ref="P537:T537"/>
    <mergeCell ref="P153:V153"/>
    <mergeCell ref="P324:V324"/>
    <mergeCell ref="D70:E70"/>
    <mergeCell ref="P220:T220"/>
    <mergeCell ref="A65:Z65"/>
    <mergeCell ref="D312:E312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D8:M8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A600:Z600"/>
    <mergeCell ref="P458:T458"/>
    <mergeCell ref="A211:O212"/>
    <mergeCell ref="P563:T563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D632:E632"/>
    <mergeCell ref="P567:V567"/>
    <mergeCell ref="P259:T259"/>
    <mergeCell ref="P634:T634"/>
    <mergeCell ref="D366:E366"/>
    <mergeCell ref="P550:T550"/>
    <mergeCell ref="P237:T237"/>
    <mergeCell ref="P279:V279"/>
    <mergeCell ref="D613:E613"/>
    <mergeCell ref="D505:E505"/>
    <mergeCell ref="P562:T562"/>
    <mergeCell ref="D499:E499"/>
    <mergeCell ref="P609:V609"/>
    <mergeCell ref="D238:E238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653:O654"/>
    <mergeCell ref="D640:E640"/>
    <mergeCell ref="A661:O662"/>
    <mergeCell ref="D660:E660"/>
    <mergeCell ref="D426:E426"/>
    <mergeCell ref="A216:O217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P203:T203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P69:T69"/>
    <mergeCell ref="A477:Z477"/>
    <mergeCell ref="P311:T311"/>
    <mergeCell ref="P267:T267"/>
    <mergeCell ref="P438:T438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D178:E178"/>
    <mergeCell ref="P88:T88"/>
    <mergeCell ref="P441:T441"/>
    <mergeCell ref="V5:W5"/>
    <mergeCell ref="A48:Z48"/>
    <mergeCell ref="Q8:R8"/>
    <mergeCell ref="D248:E248"/>
    <mergeCell ref="D219:E219"/>
    <mergeCell ref="D104:E104"/>
    <mergeCell ref="D419:E419"/>
    <mergeCell ref="P83:V83"/>
    <mergeCell ref="P425:T425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P179:T179"/>
    <mergeCell ref="A264:Z264"/>
    <mergeCell ref="P446:T446"/>
    <mergeCell ref="D112:E112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P500:T500"/>
    <mergeCell ref="D265:E265"/>
    <mergeCell ref="A113:O114"/>
    <mergeCell ref="D231:E231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M17:M18"/>
    <mergeCell ref="O17:O18"/>
    <mergeCell ref="P39:V39"/>
    <mergeCell ref="D529:E529"/>
    <mergeCell ref="P337:V337"/>
    <mergeCell ref="A587:Z587"/>
    <mergeCell ref="P170:V170"/>
    <mergeCell ref="P341:V341"/>
    <mergeCell ref="D283:E283"/>
    <mergeCell ref="A418:Z418"/>
    <mergeCell ref="P440:T440"/>
    <mergeCell ref="D581:E581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J9:M9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