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57D6D5-AA1A-49F8-9589-75A68A4F98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Y535" i="1" s="1"/>
  <c r="P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Y523" i="1" s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5" i="1" s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Y461" i="1" s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BP340" i="1" s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N322" i="1"/>
  <c r="BM322" i="1"/>
  <c r="Z322" i="1"/>
  <c r="Z323" i="1" s="1"/>
  <c r="Y322" i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Y92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P61" i="1"/>
  <c r="BO60" i="1"/>
  <c r="BM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A10" i="1" s="1"/>
  <c r="D7" i="1"/>
  <c r="Q6" i="1"/>
  <c r="P2" i="1"/>
  <c r="BP363" i="1" l="1"/>
  <c r="BN363" i="1"/>
  <c r="Z363" i="1"/>
  <c r="BP387" i="1"/>
  <c r="BN387" i="1"/>
  <c r="Z387" i="1"/>
  <c r="BP426" i="1"/>
  <c r="BN426" i="1"/>
  <c r="Z426" i="1"/>
  <c r="BP474" i="1"/>
  <c r="BN474" i="1"/>
  <c r="Z474" i="1"/>
  <c r="BP499" i="1"/>
  <c r="BN499" i="1"/>
  <c r="Z499" i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2" i="1"/>
  <c r="BN52" i="1"/>
  <c r="Z67" i="1"/>
  <c r="BN67" i="1"/>
  <c r="Z79" i="1"/>
  <c r="BN79" i="1"/>
  <c r="Z89" i="1"/>
  <c r="BN89" i="1"/>
  <c r="Z95" i="1"/>
  <c r="BN95" i="1"/>
  <c r="Z105" i="1"/>
  <c r="BN105" i="1"/>
  <c r="Z118" i="1"/>
  <c r="BN118" i="1"/>
  <c r="Z126" i="1"/>
  <c r="BN126" i="1"/>
  <c r="Y131" i="1"/>
  <c r="Z136" i="1"/>
  <c r="BN136" i="1"/>
  <c r="Y149" i="1"/>
  <c r="Z152" i="1"/>
  <c r="BN152" i="1"/>
  <c r="Z178" i="1"/>
  <c r="BN178" i="1"/>
  <c r="Z200" i="1"/>
  <c r="BN200" i="1"/>
  <c r="Z215" i="1"/>
  <c r="BN215" i="1"/>
  <c r="Z225" i="1"/>
  <c r="BN225" i="1"/>
  <c r="Y241" i="1"/>
  <c r="Z237" i="1"/>
  <c r="BN237" i="1"/>
  <c r="Z254" i="1"/>
  <c r="BN254" i="1"/>
  <c r="Z265" i="1"/>
  <c r="BN265" i="1"/>
  <c r="Z273" i="1"/>
  <c r="BN273" i="1"/>
  <c r="Z288" i="1"/>
  <c r="BN288" i="1"/>
  <c r="Z311" i="1"/>
  <c r="BN311" i="1"/>
  <c r="Y324" i="1"/>
  <c r="Y323" i="1"/>
  <c r="BP322" i="1"/>
  <c r="Y328" i="1"/>
  <c r="Y327" i="1"/>
  <c r="BP326" i="1"/>
  <c r="BN326" i="1"/>
  <c r="Z326" i="1"/>
  <c r="Z327" i="1" s="1"/>
  <c r="Y332" i="1"/>
  <c r="BP331" i="1"/>
  <c r="BN331" i="1"/>
  <c r="Z331" i="1"/>
  <c r="Z332" i="1" s="1"/>
  <c r="Y337" i="1"/>
  <c r="Y336" i="1"/>
  <c r="BP335" i="1"/>
  <c r="BN335" i="1"/>
  <c r="Z335" i="1"/>
  <c r="Z336" i="1" s="1"/>
  <c r="BP339" i="1"/>
  <c r="BN339" i="1"/>
  <c r="Z339" i="1"/>
  <c r="BP373" i="1"/>
  <c r="BN373" i="1"/>
  <c r="Z373" i="1"/>
  <c r="BP412" i="1"/>
  <c r="BN412" i="1"/>
  <c r="Z412" i="1"/>
  <c r="BP456" i="1"/>
  <c r="BN456" i="1"/>
  <c r="Z456" i="1"/>
  <c r="BP491" i="1"/>
  <c r="BN491" i="1"/>
  <c r="Z491" i="1"/>
  <c r="BP511" i="1"/>
  <c r="BN511" i="1"/>
  <c r="Z51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10" i="1"/>
  <c r="BN110" i="1"/>
  <c r="Z110" i="1"/>
  <c r="BP128" i="1"/>
  <c r="BN128" i="1"/>
  <c r="Z128" i="1"/>
  <c r="BP142" i="1"/>
  <c r="BN142" i="1"/>
  <c r="Z142" i="1"/>
  <c r="BP157" i="1"/>
  <c r="BN157" i="1"/>
  <c r="Z157" i="1"/>
  <c r="Y228" i="1"/>
  <c r="BP219" i="1"/>
  <c r="BN219" i="1"/>
  <c r="Z219" i="1"/>
  <c r="BP239" i="1"/>
  <c r="BN239" i="1"/>
  <c r="Z239" i="1"/>
  <c r="BP256" i="1"/>
  <c r="BN256" i="1"/>
  <c r="Z256" i="1"/>
  <c r="BP267" i="1"/>
  <c r="BN267" i="1"/>
  <c r="Z267" i="1"/>
  <c r="Y279" i="1"/>
  <c r="Y278" i="1"/>
  <c r="BP277" i="1"/>
  <c r="BN277" i="1"/>
  <c r="Z277" i="1"/>
  <c r="Z278" i="1" s="1"/>
  <c r="BP282" i="1"/>
  <c r="BN282" i="1"/>
  <c r="Z282" i="1"/>
  <c r="BP290" i="1"/>
  <c r="BN290" i="1"/>
  <c r="Z290" i="1"/>
  <c r="BP313" i="1"/>
  <c r="BN313" i="1"/>
  <c r="Z313" i="1"/>
  <c r="BP361" i="1"/>
  <c r="BN361" i="1"/>
  <c r="Z361" i="1"/>
  <c r="Y375" i="1"/>
  <c r="BP371" i="1"/>
  <c r="BN371" i="1"/>
  <c r="Z371" i="1"/>
  <c r="BP383" i="1"/>
  <c r="BN383" i="1"/>
  <c r="Z383" i="1"/>
  <c r="BP401" i="1"/>
  <c r="BN401" i="1"/>
  <c r="Z401" i="1"/>
  <c r="BP424" i="1"/>
  <c r="BN424" i="1"/>
  <c r="Z424" i="1"/>
  <c r="BP454" i="1"/>
  <c r="BN454" i="1"/>
  <c r="Z454" i="1"/>
  <c r="Y476" i="1"/>
  <c r="BP468" i="1"/>
  <c r="BN468" i="1"/>
  <c r="Z468" i="1"/>
  <c r="BP472" i="1"/>
  <c r="BN472" i="1"/>
  <c r="Z472" i="1"/>
  <c r="BP479" i="1"/>
  <c r="BN479" i="1"/>
  <c r="Z479" i="1"/>
  <c r="Y486" i="1"/>
  <c r="BP485" i="1"/>
  <c r="BN485" i="1"/>
  <c r="Z485" i="1"/>
  <c r="Z486" i="1" s="1"/>
  <c r="Y507" i="1"/>
  <c r="BP489" i="1"/>
  <c r="BN489" i="1"/>
  <c r="Z489" i="1"/>
  <c r="BP497" i="1"/>
  <c r="BN497" i="1"/>
  <c r="Z497" i="1"/>
  <c r="BP505" i="1"/>
  <c r="BN505" i="1"/>
  <c r="Z505" i="1"/>
  <c r="BP528" i="1"/>
  <c r="BN528" i="1"/>
  <c r="Z528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97" i="1"/>
  <c r="BN97" i="1"/>
  <c r="Z97" i="1"/>
  <c r="BP120" i="1"/>
  <c r="BN120" i="1"/>
  <c r="Z120" i="1"/>
  <c r="BP180" i="1"/>
  <c r="BN180" i="1"/>
  <c r="Z180" i="1"/>
  <c r="BP202" i="1"/>
  <c r="BN202" i="1"/>
  <c r="Z202" i="1"/>
  <c r="BP231" i="1"/>
  <c r="BN231" i="1"/>
  <c r="Z231" i="1"/>
  <c r="B673" i="1"/>
  <c r="X665" i="1"/>
  <c r="X666" i="1" s="1"/>
  <c r="X663" i="1"/>
  <c r="Y39" i="1"/>
  <c r="Z36" i="1"/>
  <c r="BN36" i="1"/>
  <c r="C673" i="1"/>
  <c r="Z54" i="1"/>
  <c r="BN54" i="1"/>
  <c r="Z60" i="1"/>
  <c r="BN60" i="1"/>
  <c r="BP60" i="1"/>
  <c r="Y63" i="1"/>
  <c r="D673" i="1"/>
  <c r="Z69" i="1"/>
  <c r="BN69" i="1"/>
  <c r="Z73" i="1"/>
  <c r="BN73" i="1"/>
  <c r="Y82" i="1"/>
  <c r="Z81" i="1"/>
  <c r="BN81" i="1"/>
  <c r="Y91" i="1"/>
  <c r="Z87" i="1"/>
  <c r="BN87" i="1"/>
  <c r="Y107" i="1"/>
  <c r="BP103" i="1"/>
  <c r="BN103" i="1"/>
  <c r="Z103" i="1"/>
  <c r="Y123" i="1"/>
  <c r="BP116" i="1"/>
  <c r="BN116" i="1"/>
  <c r="Z116" i="1"/>
  <c r="BP121" i="1"/>
  <c r="BN121" i="1"/>
  <c r="Z121" i="1"/>
  <c r="Y138" i="1"/>
  <c r="BP134" i="1"/>
  <c r="BN134" i="1"/>
  <c r="Z134" i="1"/>
  <c r="BP146" i="1"/>
  <c r="BN146" i="1"/>
  <c r="Z146" i="1"/>
  <c r="Y169" i="1"/>
  <c r="BP167" i="1"/>
  <c r="BN167" i="1"/>
  <c r="Z167" i="1"/>
  <c r="I673" i="1"/>
  <c r="Y205" i="1"/>
  <c r="BP198" i="1"/>
  <c r="BN198" i="1"/>
  <c r="Z198" i="1"/>
  <c r="BP209" i="1"/>
  <c r="BN209" i="1"/>
  <c r="Z209" i="1"/>
  <c r="BP223" i="1"/>
  <c r="BN223" i="1"/>
  <c r="Z223" i="1"/>
  <c r="BP235" i="1"/>
  <c r="BN235" i="1"/>
  <c r="Z235" i="1"/>
  <c r="BP247" i="1"/>
  <c r="BN247" i="1"/>
  <c r="Z247" i="1"/>
  <c r="BP260" i="1"/>
  <c r="BN260" i="1"/>
  <c r="Z260" i="1"/>
  <c r="BP271" i="1"/>
  <c r="BN271" i="1"/>
  <c r="Z271" i="1"/>
  <c r="BP286" i="1"/>
  <c r="BN286" i="1"/>
  <c r="Z286" i="1"/>
  <c r="Q673" i="1"/>
  <c r="BP309" i="1"/>
  <c r="BN309" i="1"/>
  <c r="Z309" i="1"/>
  <c r="BP350" i="1"/>
  <c r="BN350" i="1"/>
  <c r="Z350" i="1"/>
  <c r="BP365" i="1"/>
  <c r="BN365" i="1"/>
  <c r="Z365" i="1"/>
  <c r="Y385" i="1"/>
  <c r="BP379" i="1"/>
  <c r="BN379" i="1"/>
  <c r="Z379" i="1"/>
  <c r="BP389" i="1"/>
  <c r="BN389" i="1"/>
  <c r="Z389" i="1"/>
  <c r="BP420" i="1"/>
  <c r="BN420" i="1"/>
  <c r="Z420" i="1"/>
  <c r="BP428" i="1"/>
  <c r="BN428" i="1"/>
  <c r="Z428" i="1"/>
  <c r="BP458" i="1"/>
  <c r="BN458" i="1"/>
  <c r="Z458" i="1"/>
  <c r="BP469" i="1"/>
  <c r="BN469" i="1"/>
  <c r="Z469" i="1"/>
  <c r="Y481" i="1"/>
  <c r="Y480" i="1"/>
  <c r="BP478" i="1"/>
  <c r="BN478" i="1"/>
  <c r="Z478" i="1"/>
  <c r="Z480" i="1" s="1"/>
  <c r="Y100" i="1"/>
  <c r="Y106" i="1"/>
  <c r="Y113" i="1"/>
  <c r="Y122" i="1"/>
  <c r="Y139" i="1"/>
  <c r="Y160" i="1"/>
  <c r="Y170" i="1"/>
  <c r="H673" i="1"/>
  <c r="Y183" i="1"/>
  <c r="Y189" i="1"/>
  <c r="Y212" i="1"/>
  <c r="P673" i="1"/>
  <c r="Y341" i="1"/>
  <c r="Y368" i="1"/>
  <c r="Y475" i="1"/>
  <c r="BP493" i="1"/>
  <c r="BN493" i="1"/>
  <c r="Z493" i="1"/>
  <c r="BP501" i="1"/>
  <c r="BN501" i="1"/>
  <c r="Z501" i="1"/>
  <c r="Y517" i="1"/>
  <c r="BP515" i="1"/>
  <c r="BN515" i="1"/>
  <c r="Z51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08" i="1"/>
  <c r="Y518" i="1"/>
  <c r="Y531" i="1"/>
  <c r="Y568" i="1"/>
  <c r="Y59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Z62" i="1" s="1"/>
  <c r="BN61" i="1"/>
  <c r="BP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Y83" i="1"/>
  <c r="Z86" i="1"/>
  <c r="BN86" i="1"/>
  <c r="BP86" i="1"/>
  <c r="Z88" i="1"/>
  <c r="BN88" i="1"/>
  <c r="Z90" i="1"/>
  <c r="BN90" i="1"/>
  <c r="Z94" i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BP111" i="1"/>
  <c r="Y114" i="1"/>
  <c r="Z117" i="1"/>
  <c r="BN117" i="1"/>
  <c r="BP117" i="1"/>
  <c r="Z119" i="1"/>
  <c r="BN119" i="1"/>
  <c r="F673" i="1"/>
  <c r="Z127" i="1"/>
  <c r="BN127" i="1"/>
  <c r="BP127" i="1"/>
  <c r="Z129" i="1"/>
  <c r="BN129" i="1"/>
  <c r="Y132" i="1"/>
  <c r="Z135" i="1"/>
  <c r="BN135" i="1"/>
  <c r="BP135" i="1"/>
  <c r="Z137" i="1"/>
  <c r="BN137" i="1"/>
  <c r="Z141" i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Y206" i="1"/>
  <c r="J673" i="1"/>
  <c r="Z210" i="1"/>
  <c r="Z211" i="1" s="1"/>
  <c r="BN210" i="1"/>
  <c r="BP210" i="1"/>
  <c r="Y211" i="1"/>
  <c r="Z214" i="1"/>
  <c r="Z216" i="1" s="1"/>
  <c r="BN214" i="1"/>
  <c r="BP214" i="1"/>
  <c r="Y217" i="1"/>
  <c r="Z220" i="1"/>
  <c r="BN220" i="1"/>
  <c r="Z222" i="1"/>
  <c r="BN222" i="1"/>
  <c r="Z224" i="1"/>
  <c r="BN224" i="1"/>
  <c r="Z226" i="1"/>
  <c r="BN226" i="1"/>
  <c r="Y227" i="1"/>
  <c r="Z230" i="1"/>
  <c r="BN230" i="1"/>
  <c r="BP230" i="1"/>
  <c r="Z232" i="1"/>
  <c r="BN232" i="1"/>
  <c r="BP234" i="1"/>
  <c r="BN234" i="1"/>
  <c r="Z234" i="1"/>
  <c r="BP238" i="1"/>
  <c r="BN238" i="1"/>
  <c r="Z238" i="1"/>
  <c r="BP246" i="1"/>
  <c r="BN246" i="1"/>
  <c r="Z246" i="1"/>
  <c r="H9" i="1"/>
  <c r="Y24" i="1"/>
  <c r="Y57" i="1"/>
  <c r="Y76" i="1"/>
  <c r="Y175" i="1"/>
  <c r="Y195" i="1"/>
  <c r="BP236" i="1"/>
  <c r="BN236" i="1"/>
  <c r="Z236" i="1"/>
  <c r="BP240" i="1"/>
  <c r="BN240" i="1"/>
  <c r="Z240" i="1"/>
  <c r="Y242" i="1"/>
  <c r="Y249" i="1"/>
  <c r="BP244" i="1"/>
  <c r="BN244" i="1"/>
  <c r="Z244" i="1"/>
  <c r="BP248" i="1"/>
  <c r="BN248" i="1"/>
  <c r="Z248" i="1"/>
  <c r="Y250" i="1"/>
  <c r="K673" i="1"/>
  <c r="Y262" i="1"/>
  <c r="BP253" i="1"/>
  <c r="BN253" i="1"/>
  <c r="Z253" i="1"/>
  <c r="Y261" i="1"/>
  <c r="Y274" i="1"/>
  <c r="Y293" i="1"/>
  <c r="Y298" i="1"/>
  <c r="Y305" i="1"/>
  <c r="Y314" i="1"/>
  <c r="Y342" i="1"/>
  <c r="Y347" i="1"/>
  <c r="Y351" i="1"/>
  <c r="Y376" i="1"/>
  <c r="Y384" i="1"/>
  <c r="BP388" i="1"/>
  <c r="BN388" i="1"/>
  <c r="Y390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BP440" i="1"/>
  <c r="BN440" i="1"/>
  <c r="Z440" i="1"/>
  <c r="Z255" i="1"/>
  <c r="BN255" i="1"/>
  <c r="Z257" i="1"/>
  <c r="BN257" i="1"/>
  <c r="Z259" i="1"/>
  <c r="BN259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Z345" i="1"/>
  <c r="Z346" i="1" s="1"/>
  <c r="BN345" i="1"/>
  <c r="BP345" i="1"/>
  <c r="Y346" i="1"/>
  <c r="Z349" i="1"/>
  <c r="Z351" i="1" s="1"/>
  <c r="BN349" i="1"/>
  <c r="BP349" i="1"/>
  <c r="U673" i="1"/>
  <c r="Z360" i="1"/>
  <c r="BN360" i="1"/>
  <c r="Z362" i="1"/>
  <c r="BN362" i="1"/>
  <c r="Z364" i="1"/>
  <c r="BN364" i="1"/>
  <c r="Z366" i="1"/>
  <c r="BN366" i="1"/>
  <c r="Y369" i="1"/>
  <c r="Z372" i="1"/>
  <c r="BN372" i="1"/>
  <c r="Z374" i="1"/>
  <c r="BN374" i="1"/>
  <c r="Z378" i="1"/>
  <c r="BN378" i="1"/>
  <c r="BP378" i="1"/>
  <c r="Z380" i="1"/>
  <c r="BN380" i="1"/>
  <c r="Z382" i="1"/>
  <c r="BN382" i="1"/>
  <c r="Y391" i="1"/>
  <c r="Z388" i="1"/>
  <c r="BP394" i="1"/>
  <c r="BN394" i="1"/>
  <c r="Z394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Y442" i="1"/>
  <c r="BP441" i="1"/>
  <c r="BN441" i="1"/>
  <c r="Z441" i="1"/>
  <c r="Y443" i="1"/>
  <c r="Y449" i="1"/>
  <c r="BP445" i="1"/>
  <c r="BN445" i="1"/>
  <c r="Z445" i="1"/>
  <c r="Z448" i="1" s="1"/>
  <c r="X673" i="1"/>
  <c r="Z453" i="1"/>
  <c r="BN453" i="1"/>
  <c r="BP453" i="1"/>
  <c r="Z455" i="1"/>
  <c r="BN455" i="1"/>
  <c r="Z457" i="1"/>
  <c r="BN457" i="1"/>
  <c r="Z459" i="1"/>
  <c r="BN459" i="1"/>
  <c r="Y460" i="1"/>
  <c r="Z463" i="1"/>
  <c r="Z465" i="1" s="1"/>
  <c r="BN463" i="1"/>
  <c r="BP463" i="1"/>
  <c r="Y466" i="1"/>
  <c r="Z470" i="1"/>
  <c r="BN470" i="1"/>
  <c r="BP470" i="1"/>
  <c r="Z471" i="1"/>
  <c r="BN471" i="1"/>
  <c r="Z473" i="1"/>
  <c r="BN473" i="1"/>
  <c r="Y673" i="1"/>
  <c r="Y487" i="1"/>
  <c r="Z490" i="1"/>
  <c r="BN490" i="1"/>
  <c r="BP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Y513" i="1"/>
  <c r="Z516" i="1"/>
  <c r="BN516" i="1"/>
  <c r="BP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Y530" i="1"/>
  <c r="Z533" i="1"/>
  <c r="Z534" i="1" s="1"/>
  <c r="BN533" i="1"/>
  <c r="BP533" i="1"/>
  <c r="Y534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368" i="1" l="1"/>
  <c r="Z274" i="1"/>
  <c r="Z517" i="1"/>
  <c r="Z512" i="1"/>
  <c r="Z475" i="1"/>
  <c r="Z460" i="1"/>
  <c r="Z390" i="1"/>
  <c r="Z384" i="1"/>
  <c r="Z314" i="1"/>
  <c r="Z304" i="1"/>
  <c r="Z249" i="1"/>
  <c r="Z205" i="1"/>
  <c r="Z188" i="1"/>
  <c r="Z182" i="1"/>
  <c r="Z148" i="1"/>
  <c r="Z122" i="1"/>
  <c r="Z91" i="1"/>
  <c r="Z82" i="1"/>
  <c r="Z75" i="1"/>
  <c r="Z625" i="1"/>
  <c r="Z530" i="1"/>
  <c r="Z507" i="1"/>
  <c r="Z292" i="1"/>
  <c r="Z442" i="1"/>
  <c r="Z397" i="1"/>
  <c r="Z227" i="1"/>
  <c r="Z138" i="1"/>
  <c r="Z131" i="1"/>
  <c r="Z643" i="1"/>
  <c r="Z608" i="1"/>
  <c r="Z375" i="1"/>
  <c r="Z585" i="1"/>
  <c r="Z567" i="1"/>
  <c r="Z596" i="1"/>
  <c r="Z546" i="1"/>
  <c r="Z403" i="1"/>
  <c r="Z241" i="1"/>
  <c r="Y667" i="1"/>
  <c r="Y664" i="1"/>
  <c r="Z636" i="1"/>
  <c r="Z649" i="1"/>
  <c r="Z615" i="1"/>
  <c r="Z591" i="1"/>
  <c r="Z573" i="1"/>
  <c r="Z430" i="1"/>
  <c r="Z261" i="1"/>
  <c r="Y663" i="1"/>
  <c r="Z100" i="1"/>
  <c r="Z57" i="1"/>
  <c r="Z38" i="1"/>
  <c r="Y665" i="1"/>
  <c r="Z668" i="1" l="1"/>
  <c r="Y666" i="1"/>
</calcChain>
</file>

<file path=xl/sharedStrings.xml><?xml version="1.0" encoding="utf-8"?>
<sst xmlns="http://schemas.openxmlformats.org/spreadsheetml/2006/main" count="3124" uniqueCount="1078">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</sst>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0.375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120</v>
      </c>
      <c r="Y51" s="778">
        <f t="shared" ref="Y51:Y56" si="6">IFERROR(IF(X51="",0,CEILING((X51/$H51),1)*$H51),"")</f>
        <v>129.60000000000002</v>
      </c>
      <c r="Z51" s="36">
        <f>IFERROR(IF(Y51=0,"",ROUNDUP(Y51/H51,0)*0.02175),"")</f>
        <v>0.26100000000000001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125.33333333333331</v>
      </c>
      <c r="BN51" s="64">
        <f t="shared" ref="BN51:BN56" si="8">IFERROR(Y51*I51/H51,"0")</f>
        <v>135.36000000000001</v>
      </c>
      <c r="BO51" s="64">
        <f t="shared" ref="BO51:BO56" si="9">IFERROR(1/J51*(X51/H51),"0")</f>
        <v>0.1984126984126984</v>
      </c>
      <c r="BP51" s="64">
        <f t="shared" ref="BP51:BP56" si="10">IFERROR(1/J51*(Y51/H51),"0")</f>
        <v>0.2142857142857143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248</v>
      </c>
      <c r="Y54" s="778">
        <f t="shared" si="6"/>
        <v>248</v>
      </c>
      <c r="Z54" s="36">
        <f>IFERROR(IF(Y54=0,"",ROUNDUP(Y54/H54,0)*0.00902),"")</f>
        <v>0.55923999999999996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261.02</v>
      </c>
      <c r="BN54" s="64">
        <f t="shared" si="8"/>
        <v>261.02</v>
      </c>
      <c r="BO54" s="64">
        <f t="shared" si="9"/>
        <v>0.46969696969696972</v>
      </c>
      <c r="BP54" s="64">
        <f t="shared" si="10"/>
        <v>0.46969696969696972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73.111111111111114</v>
      </c>
      <c r="Y57" s="779">
        <f>IFERROR(Y51/H51,"0")+IFERROR(Y52/H52,"0")+IFERROR(Y53/H53,"0")+IFERROR(Y54/H54,"0")+IFERROR(Y55/H55,"0")+IFERROR(Y56/H56,"0")</f>
        <v>74</v>
      </c>
      <c r="Z57" s="779">
        <f>IFERROR(IF(Z51="",0,Z51),"0")+IFERROR(IF(Z52="",0,Z52),"0")+IFERROR(IF(Z53="",0,Z53),"0")+IFERROR(IF(Z54="",0,Z54),"0")+IFERROR(IF(Z55="",0,Z55),"0")+IFERROR(IF(Z56="",0,Z56),"0")</f>
        <v>0.82023999999999997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368</v>
      </c>
      <c r="Y58" s="779">
        <f>IFERROR(SUM(Y51:Y56),"0")</f>
        <v>377.6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162</v>
      </c>
      <c r="B70" s="54" t="s">
        <v>163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169</v>
      </c>
      <c r="B72" s="54" t="s">
        <v>170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172</v>
      </c>
      <c r="B73" s="54" t="s">
        <v>173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360</v>
      </c>
      <c r="Y74" s="778">
        <f t="shared" si="11"/>
        <v>360</v>
      </c>
      <c r="Z74" s="36">
        <f>IFERROR(IF(Y74=0,"",ROUNDUP(Y74/H74,0)*0.00902),"")</f>
        <v>0.72160000000000002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376.79999999999995</v>
      </c>
      <c r="BN74" s="64">
        <f t="shared" si="13"/>
        <v>376.79999999999995</v>
      </c>
      <c r="BO74" s="64">
        <f t="shared" si="14"/>
        <v>0.60606060606060608</v>
      </c>
      <c r="BP74" s="64">
        <f t="shared" si="15"/>
        <v>0.60606060606060608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107.77777777777777</v>
      </c>
      <c r="Y75" s="779">
        <f>IFERROR(Y66/H66,"0")+IFERROR(Y67/H67,"0")+IFERROR(Y68/H68,"0")+IFERROR(Y69/H69,"0")+IFERROR(Y70/H70,"0")+IFERROR(Y71/H71,"0")+IFERROR(Y72/H72,"0")+IFERROR(Y73/H73,"0")+IFERROR(Y74/H74,"0")</f>
        <v>108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1.3306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660</v>
      </c>
      <c r="Y76" s="779">
        <f>IFERROR(SUM(Y66:Y74),"0")</f>
        <v>662.40000000000009</v>
      </c>
      <c r="Z76" s="37"/>
      <c r="AA76" s="780"/>
      <c r="AB76" s="780"/>
      <c r="AC76" s="780"/>
    </row>
    <row r="77" spans="1:68" ht="14.25" hidden="1" customHeight="1" x14ac:dyDescent="0.25">
      <c r="A77" s="792" t="s">
        <v>178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100</v>
      </c>
      <c r="Y78" s="778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185</v>
      </c>
      <c r="B80" s="54" t="s">
        <v>186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225</v>
      </c>
      <c r="Y81" s="778">
        <f>IFERROR(IF(X81="",0,CEILING((X81/$H81),1)*$H81),"")</f>
        <v>226.8</v>
      </c>
      <c r="Z81" s="36">
        <f>IFERROR(IF(Y81=0,"",ROUNDUP(Y81/H81,0)*0.00651),"")</f>
        <v>0.54683999999999999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239.99999999999997</v>
      </c>
      <c r="BN81" s="64">
        <f>IFERROR(Y81*I81/H81,"0")</f>
        <v>241.91999999999996</v>
      </c>
      <c r="BO81" s="64">
        <f>IFERROR(1/J81*(X81/H81),"0")</f>
        <v>0.45787545787545786</v>
      </c>
      <c r="BP81" s="64">
        <f>IFERROR(1/J81*(Y81/H81),"0")</f>
        <v>0.46153846153846156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92.592592592592581</v>
      </c>
      <c r="Y82" s="779">
        <f>IFERROR(Y78/H78,"0")+IFERROR(Y79/H79,"0")+IFERROR(Y80/H80,"0")+IFERROR(Y81/H81,"0")</f>
        <v>94</v>
      </c>
      <c r="Z82" s="779">
        <f>IFERROR(IF(Z78="",0,Z78),"0")+IFERROR(IF(Z79="",0,Z79),"0")+IFERROR(IF(Z80="",0,Z80),"0")+IFERROR(IF(Z81="",0,Z81),"0")</f>
        <v>0.76434000000000002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325</v>
      </c>
      <c r="Y83" s="779">
        <f>IFERROR(SUM(Y78:Y81),"0")</f>
        <v>334.8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190</v>
      </c>
      <c r="B85" s="54" t="s">
        <v>191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193</v>
      </c>
      <c r="B86" s="54" t="s">
        <v>194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196</v>
      </c>
      <c r="B87" s="54" t="s">
        <v>197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199</v>
      </c>
      <c r="B88" s="54" t="s">
        <v>200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201</v>
      </c>
      <c r="B89" s="54" t="s">
        <v>202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203</v>
      </c>
      <c r="B90" s="54" t="s">
        <v>204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205</v>
      </c>
      <c r="B94" s="54" t="s">
        <v>206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214</v>
      </c>
      <c r="B97" s="54" t="s">
        <v>215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216</v>
      </c>
      <c r="B98" s="54" t="s">
        <v>217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218</v>
      </c>
      <c r="B99" s="54" t="s">
        <v>219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220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1">
        <v>4680115881532</v>
      </c>
      <c r="E103" s="782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50</v>
      </c>
      <c r="Y103" s="778">
        <f>IFERROR(IF(X103="",0,CEILING((X103/$H103),1)*$H103),"")</f>
        <v>50.400000000000006</v>
      </c>
      <c r="Z103" s="36">
        <f>IFERROR(IF(Y103=0,"",ROUNDUP(Y103/H103,0)*0.02175),"")</f>
        <v>0.1305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53.357142857142861</v>
      </c>
      <c r="BN103" s="64">
        <f>IFERROR(Y103*I103/H103,"0")</f>
        <v>53.784000000000006</v>
      </c>
      <c r="BO103" s="64">
        <f>IFERROR(1/J103*(X103/H103),"0")</f>
        <v>0.10629251700680271</v>
      </c>
      <c r="BP103" s="64">
        <f>IFERROR(1/J103*(Y103/H103),"0")</f>
        <v>0.10714285714285714</v>
      </c>
    </row>
    <row r="104" spans="1:68" ht="37.5" hidden="1" customHeight="1" x14ac:dyDescent="0.25">
      <c r="A104" s="54" t="s">
        <v>221</v>
      </c>
      <c r="B104" s="54" t="s">
        <v>224</v>
      </c>
      <c r="C104" s="31">
        <v>4301060366</v>
      </c>
      <c r="D104" s="781">
        <v>4680115881532</v>
      </c>
      <c r="E104" s="782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225</v>
      </c>
      <c r="B105" s="54" t="s">
        <v>226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5.9523809523809526</v>
      </c>
      <c r="Y106" s="779">
        <f>IFERROR(Y103/H103,"0")+IFERROR(Y104/H104,"0")+IFERROR(Y105/H105,"0")</f>
        <v>6</v>
      </c>
      <c r="Z106" s="779">
        <f>IFERROR(IF(Z103="",0,Z103),"0")+IFERROR(IF(Z104="",0,Z104),"0")+IFERROR(IF(Z105="",0,Z105),"0")</f>
        <v>0.1305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50</v>
      </c>
      <c r="Y107" s="779">
        <f>IFERROR(SUM(Y103:Y105),"0")</f>
        <v>50.400000000000006</v>
      </c>
      <c r="Z107" s="37"/>
      <c r="AA107" s="780"/>
      <c r="AB107" s="780"/>
      <c r="AC107" s="780"/>
    </row>
    <row r="108" spans="1:68" ht="16.5" hidden="1" customHeight="1" x14ac:dyDescent="0.25">
      <c r="A108" s="799" t="s">
        <v>228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hidden="1" customHeight="1" x14ac:dyDescent="0.25">
      <c r="A111" s="54" t="s">
        <v>232</v>
      </c>
      <c r="B111" s="54" t="s">
        <v>233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225</v>
      </c>
      <c r="Y112" s="778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54.629629629629633</v>
      </c>
      <c r="Y113" s="779">
        <f>IFERROR(Y110/H110,"0")+IFERROR(Y111/H111,"0")+IFERROR(Y112/H112,"0")</f>
        <v>55</v>
      </c>
      <c r="Z113" s="779">
        <f>IFERROR(IF(Z110="",0,Z110),"0")+IFERROR(IF(Z111="",0,Z111),"0")+IFERROR(IF(Z112="",0,Z112),"0")</f>
        <v>0.55974999999999997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275</v>
      </c>
      <c r="Y114" s="779">
        <f>IFERROR(SUM(Y110:Y112),"0")</f>
        <v>279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160</v>
      </c>
      <c r="Y116" s="778">
        <f t="shared" ref="Y116:Y121" si="26">IFERROR(IF(X116="",0,CEILING((X116/$H116),1)*$H116),"")</f>
        <v>168</v>
      </c>
      <c r="Z116" s="36">
        <f>IFERROR(IF(Y116=0,"",ROUNDUP(Y116/H116,0)*0.02175),"")</f>
        <v>0.43499999999999994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170.74285714285713</v>
      </c>
      <c r="BN116" s="64">
        <f t="shared" ref="BN116:BN121" si="28">IFERROR(Y116*I116/H116,"0")</f>
        <v>179.28</v>
      </c>
      <c r="BO116" s="64">
        <f t="shared" ref="BO116:BO121" si="29">IFERROR(1/J116*(X116/H116),"0")</f>
        <v>0.3401360544217687</v>
      </c>
      <c r="BP116" s="64">
        <f t="shared" ref="BP116:BP121" si="30">IFERROR(1/J116*(Y116/H116),"0")</f>
        <v>0.3571428571428571</v>
      </c>
    </row>
    <row r="117" spans="1:68" ht="27" hidden="1" customHeight="1" x14ac:dyDescent="0.25">
      <c r="A117" s="54" t="s">
        <v>237</v>
      </c>
      <c r="B117" s="54" t="s">
        <v>240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450</v>
      </c>
      <c r="Y118" s="778">
        <f t="shared" si="26"/>
        <v>450.90000000000003</v>
      </c>
      <c r="Z118" s="36">
        <f>IFERROR(IF(Y118=0,"",ROUNDUP(Y118/H118,0)*0.00753),"")</f>
        <v>1.2575100000000001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495.33333333333331</v>
      </c>
      <c r="BN118" s="64">
        <f t="shared" si="28"/>
        <v>496.32400000000001</v>
      </c>
      <c r="BO118" s="64">
        <f t="shared" si="29"/>
        <v>1.0683760683760684</v>
      </c>
      <c r="BP118" s="64">
        <f t="shared" si="30"/>
        <v>1.0705128205128205</v>
      </c>
    </row>
    <row r="119" spans="1:68" ht="27" hidden="1" customHeight="1" x14ac:dyDescent="0.25">
      <c r="A119" s="54" t="s">
        <v>243</v>
      </c>
      <c r="B119" s="54" t="s">
        <v>244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246</v>
      </c>
      <c r="B120" s="54" t="s">
        <v>247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246</v>
      </c>
      <c r="B121" s="54" t="s">
        <v>249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250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185.71428571428569</v>
      </c>
      <c r="Y122" s="779">
        <f>IFERROR(Y116/H116,"0")+IFERROR(Y117/H117,"0")+IFERROR(Y118/H118,"0")+IFERROR(Y119/H119,"0")+IFERROR(Y120/H120,"0")+IFERROR(Y121/H121,"0")</f>
        <v>187</v>
      </c>
      <c r="Z122" s="779">
        <f>IFERROR(IF(Z116="",0,Z116),"0")+IFERROR(IF(Z117="",0,Z117),"0")+IFERROR(IF(Z118="",0,Z118),"0")+IFERROR(IF(Z119="",0,Z119),"0")+IFERROR(IF(Z120="",0,Z120),"0")+IFERROR(IF(Z121="",0,Z121),"0")</f>
        <v>1.69251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610</v>
      </c>
      <c r="Y123" s="779">
        <f>IFERROR(SUM(Y116:Y121),"0")</f>
        <v>618.90000000000009</v>
      </c>
      <c r="Z123" s="37"/>
      <c r="AA123" s="780"/>
      <c r="AB123" s="780"/>
      <c r="AC123" s="780"/>
    </row>
    <row r="124" spans="1:68" ht="16.5" hidden="1" customHeight="1" x14ac:dyDescent="0.25">
      <c r="A124" s="799" t="s">
        <v>252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27" hidden="1" customHeight="1" x14ac:dyDescent="0.25">
      <c r="A126" s="54" t="s">
        <v>253</v>
      </c>
      <c r="B126" s="54" t="s">
        <v>254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253</v>
      </c>
      <c r="B127" s="54" t="s">
        <v>256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258</v>
      </c>
      <c r="B128" s="54" t="s">
        <v>259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450</v>
      </c>
      <c r="Y129" s="778">
        <f>IFERROR(IF(X129="",0,CEILING((X129/$H129),1)*$H129),"")</f>
        <v>450</v>
      </c>
      <c r="Z129" s="36">
        <f>IFERROR(IF(Y129=0,"",ROUNDUP(Y129/H129,0)*0.00902),"")</f>
        <v>0.90200000000000002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471</v>
      </c>
      <c r="BN129" s="64">
        <f>IFERROR(Y129*I129/H129,"0")</f>
        <v>471</v>
      </c>
      <c r="BO129" s="64">
        <f>IFERROR(1/J129*(X129/H129),"0")</f>
        <v>0.75757575757575757</v>
      </c>
      <c r="BP129" s="64">
        <f>IFERROR(1/J129*(Y129/H129),"0")</f>
        <v>0.75757575757575757</v>
      </c>
    </row>
    <row r="130" spans="1:68" ht="27" hidden="1" customHeight="1" x14ac:dyDescent="0.25">
      <c r="A130" s="54" t="s">
        <v>262</v>
      </c>
      <c r="B130" s="54" t="s">
        <v>263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100</v>
      </c>
      <c r="Y131" s="779">
        <f>IFERROR(Y126/H126,"0")+IFERROR(Y127/H127,"0")+IFERROR(Y128/H128,"0")+IFERROR(Y129/H129,"0")+IFERROR(Y130/H130,"0")</f>
        <v>100</v>
      </c>
      <c r="Z131" s="779">
        <f>IFERROR(IF(Z126="",0,Z126),"0")+IFERROR(IF(Z127="",0,Z127),"0")+IFERROR(IF(Z128="",0,Z128),"0")+IFERROR(IF(Z129="",0,Z129),"0")+IFERROR(IF(Z130="",0,Z130),"0")</f>
        <v>0.90200000000000002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450</v>
      </c>
      <c r="Y132" s="779">
        <f>IFERROR(SUM(Y126:Y130),"0")</f>
        <v>450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178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264</v>
      </c>
      <c r="B134" s="54" t="s">
        <v>265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267</v>
      </c>
      <c r="B136" s="54" t="s">
        <v>270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271</v>
      </c>
      <c r="B137" s="54" t="s">
        <v>272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37.5" hidden="1" customHeight="1" x14ac:dyDescent="0.25">
      <c r="A141" s="54" t="s">
        <v>273</v>
      </c>
      <c r="B141" s="54" t="s">
        <v>274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380</v>
      </c>
      <c r="Y142" s="778">
        <f t="shared" si="31"/>
        <v>386.40000000000003</v>
      </c>
      <c r="Z142" s="36">
        <f>IFERROR(IF(Y142=0,"",ROUNDUP(Y142/H142,0)*0.02175),"")</f>
        <v>1.0004999999999999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405.24285714285713</v>
      </c>
      <c r="BN142" s="64">
        <f t="shared" si="33"/>
        <v>412.06800000000004</v>
      </c>
      <c r="BO142" s="64">
        <f t="shared" si="34"/>
        <v>0.80782312925170052</v>
      </c>
      <c r="BP142" s="64">
        <f t="shared" si="35"/>
        <v>0.8214285714285714</v>
      </c>
    </row>
    <row r="143" spans="1:68" ht="37.5" hidden="1" customHeight="1" x14ac:dyDescent="0.25">
      <c r="A143" s="54" t="s">
        <v>278</v>
      </c>
      <c r="B143" s="54" t="s">
        <v>279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281</v>
      </c>
      <c r="B144" s="54" t="s">
        <v>282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427.5</v>
      </c>
      <c r="Y145" s="778">
        <f t="shared" si="31"/>
        <v>429.3</v>
      </c>
      <c r="Z145" s="36">
        <f>IFERROR(IF(Y145=0,"",ROUNDUP(Y145/H145,0)*0.00753),"")</f>
        <v>1.1972700000000001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470.56666666666661</v>
      </c>
      <c r="BN145" s="64">
        <f t="shared" si="33"/>
        <v>472.54799999999994</v>
      </c>
      <c r="BO145" s="64">
        <f t="shared" si="34"/>
        <v>1.0149572649572649</v>
      </c>
      <c r="BP145" s="64">
        <f t="shared" si="35"/>
        <v>1.0192307692307692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18</v>
      </c>
      <c r="Y146" s="778">
        <f t="shared" si="31"/>
        <v>18</v>
      </c>
      <c r="Z146" s="36">
        <f>IFERROR(IF(Y146=0,"",ROUNDUP(Y146/H146,0)*0.00753),"")</f>
        <v>7.5300000000000006E-2</v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20</v>
      </c>
      <c r="BN146" s="64">
        <f t="shared" si="33"/>
        <v>20</v>
      </c>
      <c r="BO146" s="64">
        <f t="shared" si="34"/>
        <v>6.4102564102564097E-2</v>
      </c>
      <c r="BP146" s="64">
        <f t="shared" si="35"/>
        <v>6.4102564102564097E-2</v>
      </c>
    </row>
    <row r="147" spans="1:68" ht="37.5" hidden="1" customHeight="1" x14ac:dyDescent="0.25">
      <c r="A147" s="54" t="s">
        <v>289</v>
      </c>
      <c r="B147" s="54" t="s">
        <v>290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213.57142857142856</v>
      </c>
      <c r="Y148" s="779">
        <f>IFERROR(Y141/H141,"0")+IFERROR(Y142/H142,"0")+IFERROR(Y143/H143,"0")+IFERROR(Y144/H144,"0")+IFERROR(Y145/H145,"0")+IFERROR(Y146/H146,"0")+IFERROR(Y147/H147,"0")</f>
        <v>215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2.2730700000000001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825.5</v>
      </c>
      <c r="Y149" s="779">
        <f>IFERROR(SUM(Y141:Y147),"0")</f>
        <v>833.7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220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292</v>
      </c>
      <c r="B151" s="54" t="s">
        <v>293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13.2</v>
      </c>
      <c r="Y152" s="778">
        <f>IFERROR(IF(X152="",0,CEILING((X152/$H152),1)*$H152),"")</f>
        <v>13.86</v>
      </c>
      <c r="Z152" s="36">
        <f>IFERROR(IF(Y152=0,"",ROUNDUP(Y152/H152,0)*0.00753),"")</f>
        <v>5.271E-2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15.053333333333333</v>
      </c>
      <c r="BN152" s="64">
        <f>IFERROR(Y152*I152/H152,"0")</f>
        <v>15.806000000000001</v>
      </c>
      <c r="BO152" s="64">
        <f>IFERROR(1/J152*(X152/H152),"0")</f>
        <v>4.2735042735042729E-2</v>
      </c>
      <c r="BP152" s="64">
        <f>IFERROR(1/J152*(Y152/H152),"0")</f>
        <v>4.4871794871794872E-2</v>
      </c>
    </row>
    <row r="153" spans="1:68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6.6666666666666661</v>
      </c>
      <c r="Y153" s="779">
        <f>IFERROR(Y151/H151,"0")+IFERROR(Y152/H152,"0")</f>
        <v>7</v>
      </c>
      <c r="Z153" s="779">
        <f>IFERROR(IF(Z151="",0,Z151),"0")+IFERROR(IF(Z152="",0,Z152),"0")</f>
        <v>5.271E-2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13.2</v>
      </c>
      <c r="Y154" s="779">
        <f>IFERROR(SUM(Y151:Y152),"0")</f>
        <v>13.86</v>
      </c>
      <c r="Z154" s="37"/>
      <c r="AA154" s="780"/>
      <c r="AB154" s="780"/>
      <c r="AC154" s="780"/>
    </row>
    <row r="155" spans="1:68" ht="16.5" hidden="1" customHeight="1" x14ac:dyDescent="0.25">
      <c r="A155" s="799" t="s">
        <v>298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299</v>
      </c>
      <c r="B157" s="54" t="s">
        <v>300</v>
      </c>
      <c r="C157" s="31">
        <v>4301011564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76</v>
      </c>
      <c r="Y158" s="778">
        <f>IFERROR(IF(X158="",0,CEILING((X158/$H158),1)*$H158),"")</f>
        <v>76.800000000000011</v>
      </c>
      <c r="Z158" s="36">
        <f>IFERROR(IF(Y158=0,"",ROUNDUP(Y158/H158,0)*0.00753),"")</f>
        <v>0.18071999999999999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80.749999999999986</v>
      </c>
      <c r="BN158" s="64">
        <f>IFERROR(Y158*I158/H158,"0")</f>
        <v>81.599999999999994</v>
      </c>
      <c r="BO158" s="64">
        <f>IFERROR(1/J158*(X158/H158),"0")</f>
        <v>0.15224358974358973</v>
      </c>
      <c r="BP158" s="64">
        <f>IFERROR(1/J158*(Y158/H158),"0")</f>
        <v>0.15384615384615385</v>
      </c>
    </row>
    <row r="159" spans="1:68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23.75</v>
      </c>
      <c r="Y159" s="779">
        <f>IFERROR(Y157/H157,"0")+IFERROR(Y158/H158,"0")</f>
        <v>24.000000000000004</v>
      </c>
      <c r="Z159" s="779">
        <f>IFERROR(IF(Z157="",0,Z157),"0")+IFERROR(IF(Z158="",0,Z158),"0")</f>
        <v>0.18071999999999999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76</v>
      </c>
      <c r="Y160" s="779">
        <f>IFERROR(SUM(Y157:Y158),"0")</f>
        <v>76.800000000000011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45.5</v>
      </c>
      <c r="Y162" s="778">
        <f>IFERROR(IF(X162="",0,CEILING((X162/$H162),1)*$H162),"")</f>
        <v>47.599999999999994</v>
      </c>
      <c r="Z162" s="36">
        <f>IFERROR(IF(Y162=0,"",ROUNDUP(Y162/H162,0)*0.00753),"")</f>
        <v>0.12801000000000001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50.18</v>
      </c>
      <c r="BN162" s="64">
        <f>IFERROR(Y162*I162/H162,"0")</f>
        <v>52.496000000000002</v>
      </c>
      <c r="BO162" s="64">
        <f>IFERROR(1/J162*(X162/H162),"0")</f>
        <v>0.10416666666666666</v>
      </c>
      <c r="BP162" s="64">
        <f>IFERROR(1/J162*(Y162/H162),"0")</f>
        <v>0.10897435897435898</v>
      </c>
    </row>
    <row r="163" spans="1:68" ht="27" hidden="1" customHeight="1" x14ac:dyDescent="0.25">
      <c r="A163" s="54" t="s">
        <v>303</v>
      </c>
      <c r="B163" s="54" t="s">
        <v>306</v>
      </c>
      <c r="C163" s="31">
        <v>4301031235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16.25</v>
      </c>
      <c r="Y164" s="779">
        <f>IFERROR(Y162/H162,"0")+IFERROR(Y163/H163,"0")</f>
        <v>17</v>
      </c>
      <c r="Z164" s="779">
        <f>IFERROR(IF(Z162="",0,Z162),"0")+IFERROR(IF(Z163="",0,Z163),"0")</f>
        <v>0.12801000000000001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45.5</v>
      </c>
      <c r="Y165" s="779">
        <f>IFERROR(SUM(Y162:Y163),"0")</f>
        <v>47.599999999999994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307</v>
      </c>
      <c r="B167" s="54" t="s">
        <v>308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62.7</v>
      </c>
      <c r="Y168" s="778">
        <f>IFERROR(IF(X168="",0,CEILING((X168/$H168),1)*$H168),"")</f>
        <v>63.36</v>
      </c>
      <c r="Z168" s="36">
        <f>IFERROR(IF(Y168=0,"",ROUNDUP(Y168/H168,0)*0.00753),"")</f>
        <v>0.18071999999999999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69.539999999999992</v>
      </c>
      <c r="BN168" s="64">
        <f>IFERROR(Y168*I168/H168,"0")</f>
        <v>70.271999999999991</v>
      </c>
      <c r="BO168" s="64">
        <f>IFERROR(1/J168*(X168/H168),"0")</f>
        <v>0.15224358974358973</v>
      </c>
      <c r="BP168" s="64">
        <f>IFERROR(1/J168*(Y168/H168),"0")</f>
        <v>0.15384615384615385</v>
      </c>
    </row>
    <row r="169" spans="1:68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23.75</v>
      </c>
      <c r="Y169" s="779">
        <f>IFERROR(Y167/H167,"0")+IFERROR(Y168/H168,"0")</f>
        <v>24</v>
      </c>
      <c r="Z169" s="779">
        <f>IFERROR(IF(Z167="",0,Z167),"0")+IFERROR(IF(Z168="",0,Z168),"0")</f>
        <v>0.18071999999999999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62.7</v>
      </c>
      <c r="Y170" s="779">
        <f>IFERROR(SUM(Y167:Y168),"0")</f>
        <v>63.36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310</v>
      </c>
      <c r="B173" s="54" t="s">
        <v>311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313</v>
      </c>
      <c r="B177" s="54" t="s">
        <v>314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319</v>
      </c>
      <c r="B179" s="54" t="s">
        <v>320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322</v>
      </c>
      <c r="B180" s="54" t="s">
        <v>323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324</v>
      </c>
      <c r="B181" s="54" t="s">
        <v>325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326</v>
      </c>
      <c r="B185" s="54" t="s">
        <v>327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329</v>
      </c>
      <c r="B186" s="54" t="s">
        <v>330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332</v>
      </c>
      <c r="B187" s="54" t="s">
        <v>333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334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335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178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336</v>
      </c>
      <c r="B193" s="54" t="s">
        <v>337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21.238095238095237</v>
      </c>
      <c r="BN198" s="64">
        <f t="shared" si="38"/>
        <v>22.299999999999997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80</v>
      </c>
      <c r="Y199" s="778">
        <f t="shared" si="36"/>
        <v>84</v>
      </c>
      <c r="Z199" s="36">
        <f>IFERROR(IF(Y199=0,"",ROUNDUP(Y199/H199,0)*0.00753),"")</f>
        <v>0.15060000000000001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83.80952380952381</v>
      </c>
      <c r="BN199" s="64">
        <f t="shared" si="38"/>
        <v>88</v>
      </c>
      <c r="BO199" s="64">
        <f t="shared" si="39"/>
        <v>0.1221001221001221</v>
      </c>
      <c r="BP199" s="64">
        <f t="shared" si="40"/>
        <v>0.12820512820512819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175</v>
      </c>
      <c r="Y200" s="778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185.83333333333331</v>
      </c>
      <c r="BN200" s="64">
        <f t="shared" si="38"/>
        <v>187.32</v>
      </c>
      <c r="BO200" s="64">
        <f t="shared" si="39"/>
        <v>0.35612535612535612</v>
      </c>
      <c r="BP200" s="64">
        <f t="shared" si="40"/>
        <v>0.35897435897435903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140</v>
      </c>
      <c r="Y201" s="778">
        <f t="shared" si="36"/>
        <v>140.70000000000002</v>
      </c>
      <c r="Z201" s="36">
        <f>IFERROR(IF(Y201=0,"",ROUNDUP(Y201/H201,0)*0.00502),"")</f>
        <v>0.33634000000000003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148.66666666666666</v>
      </c>
      <c r="BN201" s="64">
        <f t="shared" si="38"/>
        <v>149.41</v>
      </c>
      <c r="BO201" s="64">
        <f t="shared" si="39"/>
        <v>0.28490028490028491</v>
      </c>
      <c r="BP201" s="64">
        <f t="shared" si="40"/>
        <v>0.28632478632478636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245</v>
      </c>
      <c r="Y202" s="778">
        <f t="shared" si="36"/>
        <v>245.70000000000002</v>
      </c>
      <c r="Z202" s="36">
        <f>IFERROR(IF(Y202=0,"",ROUNDUP(Y202/H202,0)*0.00502),"")</f>
        <v>0.58733999999999997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256.66666666666663</v>
      </c>
      <c r="BN202" s="64">
        <f t="shared" si="38"/>
        <v>257.40000000000003</v>
      </c>
      <c r="BO202" s="64">
        <f t="shared" si="39"/>
        <v>0.4985754985754986</v>
      </c>
      <c r="BP202" s="64">
        <f t="shared" si="40"/>
        <v>0.5</v>
      </c>
    </row>
    <row r="203" spans="1:68" ht="27" hidden="1" customHeight="1" x14ac:dyDescent="0.25">
      <c r="A203" s="54" t="s">
        <v>354</v>
      </c>
      <c r="B203" s="54" t="s">
        <v>355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356</v>
      </c>
      <c r="B204" s="54" t="s">
        <v>357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314.28571428571428</v>
      </c>
      <c r="Y205" s="779">
        <f>IFERROR(Y197/H197,"0")+IFERROR(Y198/H198,"0")+IFERROR(Y199/H199,"0")+IFERROR(Y200/H200,"0")+IFERROR(Y201/H201,"0")+IFERROR(Y202/H202,"0")+IFERROR(Y203/H203,"0")+IFERROR(Y204/H204,"0")</f>
        <v>317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1.7143300000000001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760</v>
      </c>
      <c r="Y206" s="779">
        <f>IFERROR(SUM(Y197:Y204),"0")</f>
        <v>768.60000000000014</v>
      </c>
      <c r="Z206" s="37"/>
      <c r="AA206" s="780"/>
      <c r="AB206" s="780"/>
      <c r="AC206" s="780"/>
    </row>
    <row r="207" spans="1:68" ht="16.5" hidden="1" customHeight="1" x14ac:dyDescent="0.25">
      <c r="A207" s="799" t="s">
        <v>359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360</v>
      </c>
      <c r="B209" s="54" t="s">
        <v>361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363</v>
      </c>
      <c r="B210" s="54" t="s">
        <v>364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178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366</v>
      </c>
      <c r="B214" s="54" t="s">
        <v>367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369</v>
      </c>
      <c r="B215" s="54" t="s">
        <v>370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140</v>
      </c>
      <c r="Y219" s="778">
        <f t="shared" ref="Y219:Y226" si="41">IFERROR(IF(X219="",0,CEILING((X219/$H219),1)*$H219),"")</f>
        <v>140.4</v>
      </c>
      <c r="Z219" s="36">
        <f>IFERROR(IF(Y219=0,"",ROUNDUP(Y219/H219,0)*0.00902),"")</f>
        <v>0.23452000000000001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145.44444444444446</v>
      </c>
      <c r="BN219" s="64">
        <f t="shared" ref="BN219:BN226" si="43">IFERROR(Y219*I219/H219,"0")</f>
        <v>145.86000000000001</v>
      </c>
      <c r="BO219" s="64">
        <f t="shared" ref="BO219:BO226" si="44">IFERROR(1/J219*(X219/H219),"0")</f>
        <v>0.19640852974186307</v>
      </c>
      <c r="BP219" s="64">
        <f t="shared" ref="BP219:BP226" si="45">IFERROR(1/J219*(Y219/H219),"0")</f>
        <v>0.19696969696969696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120</v>
      </c>
      <c r="Y220" s="778">
        <f t="shared" si="41"/>
        <v>124.2</v>
      </c>
      <c r="Z220" s="36">
        <f>IFERROR(IF(Y220=0,"",ROUNDUP(Y220/H220,0)*0.00902),"")</f>
        <v>0.20746000000000001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124.66666666666667</v>
      </c>
      <c r="BN220" s="64">
        <f t="shared" si="43"/>
        <v>129.03</v>
      </c>
      <c r="BO220" s="64">
        <f t="shared" si="44"/>
        <v>0.16835016835016836</v>
      </c>
      <c r="BP220" s="64">
        <f t="shared" si="45"/>
        <v>0.17424242424242425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300</v>
      </c>
      <c r="Y221" s="778">
        <f t="shared" si="41"/>
        <v>302.40000000000003</v>
      </c>
      <c r="Z221" s="36">
        <f>IFERROR(IF(Y221=0,"",ROUNDUP(Y221/H221,0)*0.00902),"")</f>
        <v>0.50512000000000001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311.66666666666663</v>
      </c>
      <c r="BN221" s="64">
        <f t="shared" si="43"/>
        <v>314.16000000000003</v>
      </c>
      <c r="BO221" s="64">
        <f t="shared" si="44"/>
        <v>0.42087542087542085</v>
      </c>
      <c r="BP221" s="64">
        <f t="shared" si="45"/>
        <v>0.42424242424242425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120</v>
      </c>
      <c r="Y222" s="778">
        <f t="shared" si="41"/>
        <v>124.2</v>
      </c>
      <c r="Z222" s="36">
        <f>IFERROR(IF(Y222=0,"",ROUNDUP(Y222/H222,0)*0.00902),"")</f>
        <v>0.20746000000000001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124.66666666666667</v>
      </c>
      <c r="BN222" s="64">
        <f t="shared" si="43"/>
        <v>129.03</v>
      </c>
      <c r="BO222" s="64">
        <f t="shared" si="44"/>
        <v>0.16835016835016836</v>
      </c>
      <c r="BP222" s="64">
        <f t="shared" si="45"/>
        <v>0.17424242424242425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90</v>
      </c>
      <c r="Y223" s="778">
        <f t="shared" si="41"/>
        <v>90</v>
      </c>
      <c r="Z223" s="36">
        <f>IFERROR(IF(Y223=0,"",ROUNDUP(Y223/H223,0)*0.00502),"")</f>
        <v>0.251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96.499999999999986</v>
      </c>
      <c r="BN223" s="64">
        <f t="shared" si="43"/>
        <v>96.499999999999986</v>
      </c>
      <c r="BO223" s="64">
        <f t="shared" si="44"/>
        <v>0.21367521367521369</v>
      </c>
      <c r="BP223" s="64">
        <f t="shared" si="45"/>
        <v>0.21367521367521369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75</v>
      </c>
      <c r="Y224" s="778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105</v>
      </c>
      <c r="Y225" s="778">
        <f t="shared" si="41"/>
        <v>106.2</v>
      </c>
      <c r="Z225" s="36">
        <f>IFERROR(IF(Y225=0,"",ROUNDUP(Y225/H225,0)*0.00502),"")</f>
        <v>0.29618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110.83333333333333</v>
      </c>
      <c r="BN225" s="64">
        <f t="shared" si="43"/>
        <v>112.1</v>
      </c>
      <c r="BO225" s="64">
        <f t="shared" si="44"/>
        <v>0.2492877492877493</v>
      </c>
      <c r="BP225" s="64">
        <f t="shared" si="45"/>
        <v>0.25213675213675218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60</v>
      </c>
      <c r="Y226" s="778">
        <f t="shared" si="41"/>
        <v>61.2</v>
      </c>
      <c r="Z226" s="36">
        <f>IFERROR(IF(Y226=0,"",ROUNDUP(Y226/H226,0)*0.00502),"")</f>
        <v>0.17068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63.333333333333329</v>
      </c>
      <c r="BN226" s="64">
        <f t="shared" si="43"/>
        <v>64.599999999999994</v>
      </c>
      <c r="BO226" s="64">
        <f t="shared" si="44"/>
        <v>0.14245014245014248</v>
      </c>
      <c r="BP226" s="64">
        <f t="shared" si="45"/>
        <v>0.14529914529914531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309.25925925925924</v>
      </c>
      <c r="Y227" s="779">
        <f>IFERROR(Y219/H219,"0")+IFERROR(Y220/H220,"0")+IFERROR(Y221/H221,"0")+IFERROR(Y222/H222,"0")+IFERROR(Y223/H223,"0")+IFERROR(Y224/H224,"0")+IFERROR(Y225/H225,"0")+IFERROR(Y226/H226,"0")</f>
        <v>313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2.0832599999999997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1010</v>
      </c>
      <c r="Y228" s="779">
        <f>IFERROR(SUM(Y219:Y226),"0")</f>
        <v>1024.2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391</v>
      </c>
      <c r="B230" s="54" t="s">
        <v>392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160</v>
      </c>
      <c r="Y233" s="778">
        <f t="shared" si="46"/>
        <v>165.29999999999998</v>
      </c>
      <c r="Z233" s="36">
        <f>IFERROR(IF(Y233=0,"",ROUNDUP(Y233/H233,0)*0.02175),"")</f>
        <v>0.41324999999999995</v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170.37241379310345</v>
      </c>
      <c r="BN233" s="64">
        <f t="shared" si="48"/>
        <v>176.01599999999996</v>
      </c>
      <c r="BO233" s="64">
        <f t="shared" si="49"/>
        <v>0.32840722495894914</v>
      </c>
      <c r="BP233" s="64">
        <f t="shared" si="50"/>
        <v>0.33928571428571425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280</v>
      </c>
      <c r="Y234" s="778">
        <f t="shared" si="46"/>
        <v>280.8</v>
      </c>
      <c r="Z234" s="36">
        <f t="shared" ref="Z234:Z240" si="51">IFERROR(IF(Y234=0,"",ROUNDUP(Y234/H234,0)*0.00753),"")</f>
        <v>0.88101000000000007</v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313.83333333333331</v>
      </c>
      <c r="BN234" s="64">
        <f t="shared" si="48"/>
        <v>314.73</v>
      </c>
      <c r="BO234" s="64">
        <f t="shared" si="49"/>
        <v>0.74786324786324787</v>
      </c>
      <c r="BP234" s="64">
        <f t="shared" si="50"/>
        <v>0.75000000000000011</v>
      </c>
    </row>
    <row r="235" spans="1:68" ht="37.5" hidden="1" customHeight="1" x14ac:dyDescent="0.25">
      <c r="A235" s="54" t="s">
        <v>405</v>
      </c>
      <c r="B235" s="54" t="s">
        <v>406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440</v>
      </c>
      <c r="Y236" s="778">
        <f t="shared" si="46"/>
        <v>441.59999999999997</v>
      </c>
      <c r="Z236" s="36">
        <f t="shared" si="51"/>
        <v>1.3855200000000001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489.86666666666673</v>
      </c>
      <c r="BN236" s="64">
        <f t="shared" si="48"/>
        <v>491.64799999999997</v>
      </c>
      <c r="BO236" s="64">
        <f t="shared" si="49"/>
        <v>1.1752136752136753</v>
      </c>
      <c r="BP236" s="64">
        <f t="shared" si="50"/>
        <v>1.1794871794871795</v>
      </c>
    </row>
    <row r="237" spans="1:68" ht="27" hidden="1" customHeight="1" x14ac:dyDescent="0.25">
      <c r="A237" s="54" t="s">
        <v>411</v>
      </c>
      <c r="B237" s="54" t="s">
        <v>412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413</v>
      </c>
      <c r="B238" s="54" t="s">
        <v>414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120</v>
      </c>
      <c r="Y239" s="778">
        <f t="shared" si="46"/>
        <v>120</v>
      </c>
      <c r="Z239" s="36">
        <f t="shared" si="51"/>
        <v>0.3765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133.60000000000002</v>
      </c>
      <c r="BN239" s="64">
        <f t="shared" si="48"/>
        <v>133.60000000000002</v>
      </c>
      <c r="BO239" s="64">
        <f t="shared" si="49"/>
        <v>0.32051282051282048</v>
      </c>
      <c r="BP239" s="64">
        <f t="shared" si="50"/>
        <v>0.32051282051282048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240</v>
      </c>
      <c r="Y240" s="778">
        <f t="shared" si="46"/>
        <v>240</v>
      </c>
      <c r="Z240" s="36">
        <f t="shared" si="51"/>
        <v>0.753</v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267.8</v>
      </c>
      <c r="BN240" s="64">
        <f t="shared" si="48"/>
        <v>267.8</v>
      </c>
      <c r="BO240" s="64">
        <f t="shared" si="49"/>
        <v>0.64102564102564097</v>
      </c>
      <c r="BP240" s="64">
        <f t="shared" si="50"/>
        <v>0.64102564102564097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468.39080459770116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470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3.8092800000000002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1240</v>
      </c>
      <c r="Y242" s="779">
        <f>IFERROR(SUM(Y230:Y240),"0")</f>
        <v>1247.7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220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420</v>
      </c>
      <c r="B244" s="54" t="s">
        <v>421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420</v>
      </c>
      <c r="B245" s="54" t="s">
        <v>423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425</v>
      </c>
      <c r="B246" s="54" t="s">
        <v>426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56</v>
      </c>
      <c r="Y247" s="778">
        <f>IFERROR(IF(X247="",0,CEILING((X247/$H247),1)*$H247),"")</f>
        <v>57.599999999999994</v>
      </c>
      <c r="Z247" s="36">
        <f>IFERROR(IF(Y247=0,"",ROUNDUP(Y247/H247,0)*0.00753),"")</f>
        <v>0.18071999999999999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62.346666666666671</v>
      </c>
      <c r="BN247" s="64">
        <f>IFERROR(Y247*I247/H247,"0")</f>
        <v>64.128</v>
      </c>
      <c r="BO247" s="64">
        <f>IFERROR(1/J247*(X247/H247),"0")</f>
        <v>0.1495726495726496</v>
      </c>
      <c r="BP247" s="64">
        <f>IFERROR(1/J247*(Y247/H247),"0")</f>
        <v>0.15384615384615385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64</v>
      </c>
      <c r="Y248" s="778">
        <f>IFERROR(IF(X248="",0,CEILING((X248/$H248),1)*$H248),"")</f>
        <v>64.8</v>
      </c>
      <c r="Z248" s="36">
        <f>IFERROR(IF(Y248=0,"",ROUNDUP(Y248/H248,0)*0.00753),"")</f>
        <v>0.20331000000000002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71.253333333333345</v>
      </c>
      <c r="BN248" s="64">
        <f>IFERROR(Y248*I248/H248,"0")</f>
        <v>72.144000000000005</v>
      </c>
      <c r="BO248" s="64">
        <f>IFERROR(1/J248*(X248/H248),"0")</f>
        <v>0.17094017094017094</v>
      </c>
      <c r="BP248" s="64">
        <f>IFERROR(1/J248*(Y248/H248),"0")</f>
        <v>0.17307692307692307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50</v>
      </c>
      <c r="Y249" s="779">
        <f>IFERROR(Y244/H244,"0")+IFERROR(Y245/H245,"0")+IFERROR(Y246/H246,"0")+IFERROR(Y247/H247,"0")+IFERROR(Y248/H248,"0")</f>
        <v>51</v>
      </c>
      <c r="Z249" s="779">
        <f>IFERROR(IF(Z244="",0,Z244),"0")+IFERROR(IF(Z245="",0,Z245),"0")+IFERROR(IF(Z246="",0,Z246),"0")+IFERROR(IF(Z247="",0,Z247),"0")+IFERROR(IF(Z248="",0,Z248),"0")</f>
        <v>0.38402999999999998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120</v>
      </c>
      <c r="Y250" s="779">
        <f>IFERROR(SUM(Y244:Y248),"0")</f>
        <v>122.39999999999999</v>
      </c>
      <c r="Z250" s="37"/>
      <c r="AA250" s="780"/>
      <c r="AB250" s="780"/>
      <c r="AC250" s="780"/>
    </row>
    <row r="251" spans="1:68" ht="16.5" hidden="1" customHeight="1" x14ac:dyDescent="0.25">
      <c r="A251" s="799" t="s">
        <v>434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435</v>
      </c>
      <c r="B253" s="54" t="s">
        <v>436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443</v>
      </c>
      <c r="B256" s="54" t="s">
        <v>444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443</v>
      </c>
      <c r="B257" s="54" t="s">
        <v>445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447</v>
      </c>
      <c r="B258" s="54" t="s">
        <v>448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450</v>
      </c>
      <c r="B259" s="54" t="s">
        <v>451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4</v>
      </c>
      <c r="Y260" s="778">
        <f t="shared" si="52"/>
        <v>4</v>
      </c>
      <c r="Z260" s="36">
        <f>IFERROR(IF(Y260=0,"",ROUNDUP(Y260/H260,0)*0.00902),"")</f>
        <v>9.0200000000000002E-3</v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4.21</v>
      </c>
      <c r="BN260" s="64">
        <f t="shared" si="54"/>
        <v>4.21</v>
      </c>
      <c r="BO260" s="64">
        <f t="shared" si="55"/>
        <v>7.575757575757576E-3</v>
      </c>
      <c r="BP260" s="64">
        <f t="shared" si="56"/>
        <v>7.575757575757576E-3</v>
      </c>
    </row>
    <row r="261" spans="1:68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1</v>
      </c>
      <c r="Y261" s="779">
        <f>IFERROR(Y253/H253,"0")+IFERROR(Y254/H254,"0")+IFERROR(Y255/H255,"0")+IFERROR(Y256/H256,"0")+IFERROR(Y257/H257,"0")+IFERROR(Y258/H258,"0")+IFERROR(Y259/H259,"0")+IFERROR(Y260/H260,"0")</f>
        <v>1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9.0200000000000002E-3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4</v>
      </c>
      <c r="Y262" s="779">
        <f>IFERROR(SUM(Y253:Y260),"0")</f>
        <v>4</v>
      </c>
      <c r="Z262" s="37"/>
      <c r="AA262" s="780"/>
      <c r="AB262" s="780"/>
      <c r="AC262" s="780"/>
    </row>
    <row r="263" spans="1:68" ht="16.5" hidden="1" customHeight="1" x14ac:dyDescent="0.25">
      <c r="A263" s="799" t="s">
        <v>455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456</v>
      </c>
      <c r="B265" s="54" t="s">
        <v>457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40</v>
      </c>
      <c r="Y266" s="778">
        <f t="shared" si="57"/>
        <v>46.4</v>
      </c>
      <c r="Z266" s="36">
        <f>IFERROR(IF(Y266=0,"",ROUNDUP(Y266/H266,0)*0.02175),"")</f>
        <v>8.6999999999999994E-2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41.655172413793103</v>
      </c>
      <c r="BN266" s="64">
        <f t="shared" si="59"/>
        <v>48.319999999999993</v>
      </c>
      <c r="BO266" s="64">
        <f t="shared" si="60"/>
        <v>6.1576354679802957E-2</v>
      </c>
      <c r="BP266" s="64">
        <f t="shared" si="61"/>
        <v>7.1428571428571425E-2</v>
      </c>
    </row>
    <row r="267" spans="1:68" ht="27" hidden="1" customHeight="1" x14ac:dyDescent="0.25">
      <c r="A267" s="54" t="s">
        <v>460</v>
      </c>
      <c r="B267" s="54" t="s">
        <v>461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60</v>
      </c>
      <c r="Y269" s="778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28</v>
      </c>
      <c r="Y270" s="778">
        <f t="shared" si="57"/>
        <v>28</v>
      </c>
      <c r="Z270" s="36">
        <f>IFERROR(IF(Y270=0,"",ROUNDUP(Y270/H270,0)*0.00902),"")</f>
        <v>6.3140000000000002E-2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29.47</v>
      </c>
      <c r="BN270" s="64">
        <f t="shared" si="59"/>
        <v>29.47</v>
      </c>
      <c r="BO270" s="64">
        <f t="shared" si="60"/>
        <v>5.3030303030303032E-2</v>
      </c>
      <c r="BP270" s="64">
        <f t="shared" si="61"/>
        <v>5.3030303030303032E-2</v>
      </c>
    </row>
    <row r="271" spans="1:68" ht="27" hidden="1" customHeight="1" x14ac:dyDescent="0.25">
      <c r="A271" s="54" t="s">
        <v>469</v>
      </c>
      <c r="B271" s="54" t="s">
        <v>470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472</v>
      </c>
      <c r="B272" s="54" t="s">
        <v>473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60</v>
      </c>
      <c r="Y273" s="778">
        <f t="shared" si="57"/>
        <v>60</v>
      </c>
      <c r="Z273" s="36">
        <f>IFERROR(IF(Y273=0,"",ROUNDUP(Y273/H273,0)*0.00902),"")</f>
        <v>0.1353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63.15</v>
      </c>
      <c r="BN273" s="64">
        <f t="shared" si="59"/>
        <v>63.15</v>
      </c>
      <c r="BO273" s="64">
        <f t="shared" si="60"/>
        <v>0.11363636363636365</v>
      </c>
      <c r="BP273" s="64">
        <f t="shared" si="61"/>
        <v>0.11363636363636365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30.620689655172413</v>
      </c>
      <c r="Y274" s="779">
        <f>IFERROR(Y265/H265,"0")+IFERROR(Y266/H266,"0")+IFERROR(Y267/H267,"0")+IFERROR(Y268/H268,"0")+IFERROR(Y269/H269,"0")+IFERROR(Y270/H270,"0")+IFERROR(Y271/H271,"0")+IFERROR(Y272/H272,"0")+IFERROR(Y273/H273,"0")</f>
        <v>32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0.41593999999999998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188</v>
      </c>
      <c r="Y275" s="779">
        <f>IFERROR(SUM(Y265:Y273),"0")</f>
        <v>204</v>
      </c>
      <c r="Z275" s="37"/>
      <c r="AA275" s="780"/>
      <c r="AB275" s="780"/>
      <c r="AC275" s="780"/>
    </row>
    <row r="276" spans="1:68" ht="14.25" hidden="1" customHeight="1" x14ac:dyDescent="0.25">
      <c r="A276" s="792" t="s">
        <v>178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476</v>
      </c>
      <c r="B277" s="54" t="s">
        <v>477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479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480</v>
      </c>
      <c r="B282" s="54" t="s">
        <v>481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483</v>
      </c>
      <c r="B283" s="54" t="s">
        <v>484</v>
      </c>
      <c r="C283" s="31">
        <v>4301011322</v>
      </c>
      <c r="D283" s="781">
        <v>4607091387452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486</v>
      </c>
      <c r="B284" s="54" t="s">
        <v>487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486</v>
      </c>
      <c r="B285" s="54" t="s">
        <v>489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491</v>
      </c>
      <c r="B286" s="54" t="s">
        <v>492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494</v>
      </c>
      <c r="B287" s="54" t="s">
        <v>495</v>
      </c>
      <c r="C287" s="31">
        <v>4301011313</v>
      </c>
      <c r="D287" s="781">
        <v>4607091385984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499</v>
      </c>
      <c r="B289" s="54" t="s">
        <v>500</v>
      </c>
      <c r="C289" s="31">
        <v>4301011319</v>
      </c>
      <c r="D289" s="781">
        <v>4607091387469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501</v>
      </c>
      <c r="B290" s="54" t="s">
        <v>502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503</v>
      </c>
      <c r="B291" s="54" t="s">
        <v>504</v>
      </c>
      <c r="C291" s="31">
        <v>4301011316</v>
      </c>
      <c r="D291" s="781">
        <v>4607091387438</v>
      </c>
      <c r="E291" s="782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506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507</v>
      </c>
      <c r="B296" s="54" t="s">
        <v>508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509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510</v>
      </c>
      <c r="B301" s="54" t="s">
        <v>511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512</v>
      </c>
      <c r="B302" s="54" t="s">
        <v>513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515</v>
      </c>
      <c r="B303" s="54" t="s">
        <v>516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518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519</v>
      </c>
      <c r="B308" s="54" t="s">
        <v>520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180</v>
      </c>
      <c r="Y311" s="778">
        <f t="shared" si="67"/>
        <v>180</v>
      </c>
      <c r="Z311" s="36">
        <f>IFERROR(IF(Y311=0,"",ROUNDUP(Y311/H311,0)*0.00753),"")</f>
        <v>0.56474999999999997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200.40000000000003</v>
      </c>
      <c r="BN311" s="64">
        <f t="shared" si="69"/>
        <v>200.40000000000003</v>
      </c>
      <c r="BO311" s="64">
        <f t="shared" si="70"/>
        <v>0.48076923076923073</v>
      </c>
      <c r="BP311" s="64">
        <f t="shared" si="71"/>
        <v>0.48076923076923073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320</v>
      </c>
      <c r="Y312" s="778">
        <f t="shared" si="67"/>
        <v>321.59999999999997</v>
      </c>
      <c r="Z312" s="36">
        <f>IFERROR(IF(Y312=0,"",ROUNDUP(Y312/H312,0)*0.00753),"")</f>
        <v>1.00902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346.66666666666669</v>
      </c>
      <c r="BN312" s="64">
        <f t="shared" si="69"/>
        <v>348.4</v>
      </c>
      <c r="BO312" s="64">
        <f t="shared" si="70"/>
        <v>0.85470085470085477</v>
      </c>
      <c r="BP312" s="64">
        <f t="shared" si="71"/>
        <v>0.85897435897435892</v>
      </c>
    </row>
    <row r="313" spans="1:68" ht="37.5" hidden="1" customHeight="1" x14ac:dyDescent="0.25">
      <c r="A313" s="54" t="s">
        <v>531</v>
      </c>
      <c r="B313" s="54" t="s">
        <v>532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208.33333333333334</v>
      </c>
      <c r="Y314" s="779">
        <f>IFERROR(Y308/H308,"0")+IFERROR(Y309/H309,"0")+IFERROR(Y310/H310,"0")+IFERROR(Y311/H311,"0")+IFERROR(Y312/H312,"0")+IFERROR(Y313/H313,"0")</f>
        <v>209</v>
      </c>
      <c r="Z314" s="779">
        <f>IFERROR(IF(Z308="",0,Z308),"0")+IFERROR(IF(Z309="",0,Z309),"0")+IFERROR(IF(Z310="",0,Z310),"0")+IFERROR(IF(Z311="",0,Z311),"0")+IFERROR(IF(Z312="",0,Z312),"0")+IFERROR(IF(Z313="",0,Z313),"0")</f>
        <v>1.5737700000000001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500</v>
      </c>
      <c r="Y315" s="779">
        <f>IFERROR(SUM(Y308:Y313),"0")</f>
        <v>501.59999999999997</v>
      </c>
      <c r="Z315" s="37"/>
      <c r="AA315" s="780"/>
      <c r="AB315" s="780"/>
      <c r="AC315" s="780"/>
    </row>
    <row r="316" spans="1:68" ht="16.5" hidden="1" customHeight="1" x14ac:dyDescent="0.25">
      <c r="A316" s="799" t="s">
        <v>534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535</v>
      </c>
      <c r="B318" s="54" t="s">
        <v>536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538</v>
      </c>
      <c r="B322" s="54" t="s">
        <v>539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541</v>
      </c>
      <c r="B326" s="54" t="s">
        <v>542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544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545</v>
      </c>
      <c r="B331" s="54" t="s">
        <v>546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548</v>
      </c>
      <c r="B335" s="54" t="s">
        <v>549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551</v>
      </c>
      <c r="B339" s="54" t="s">
        <v>552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554</v>
      </c>
      <c r="B340" s="54" t="s">
        <v>555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557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558</v>
      </c>
      <c r="B345" s="54" t="s">
        <v>559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210</v>
      </c>
      <c r="Y349" s="778">
        <f>IFERROR(IF(X349="",0,CEILING((X349/$H349),1)*$H349),"")</f>
        <v>210</v>
      </c>
      <c r="Z349" s="36">
        <f>IFERROR(IF(Y349=0,"",ROUNDUP(Y349/H349,0)*0.00502),"")</f>
        <v>0.502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220.00000000000003</v>
      </c>
      <c r="BN349" s="64">
        <f>IFERROR(Y349*I349/H349,"0")</f>
        <v>220.00000000000003</v>
      </c>
      <c r="BO349" s="64">
        <f>IFERROR(1/J349*(X349/H349),"0")</f>
        <v>0.42735042735042739</v>
      </c>
      <c r="BP349" s="64">
        <f>IFERROR(1/J349*(Y349/H349),"0")</f>
        <v>0.42735042735042739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100</v>
      </c>
      <c r="Y351" s="779">
        <f>IFERROR(Y349/H349,"0")+IFERROR(Y350/H350,"0")</f>
        <v>100</v>
      </c>
      <c r="Z351" s="779">
        <f>IFERROR(IF(Z349="",0,Z349),"0")+IFERROR(IF(Z350="",0,Z350),"0")</f>
        <v>0.502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210</v>
      </c>
      <c r="Y352" s="779">
        <f>IFERROR(SUM(Y349:Y350),"0")</f>
        <v>210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565</v>
      </c>
      <c r="B354" s="54" t="s">
        <v>566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568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569</v>
      </c>
      <c r="B359" s="54" t="s">
        <v>570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572</v>
      </c>
      <c r="B361" s="54" t="s">
        <v>575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4</v>
      </c>
      <c r="Y363" s="778">
        <f t="shared" si="72"/>
        <v>4</v>
      </c>
      <c r="Z363" s="36">
        <f>IFERROR(IF(Y363=0,"",ROUNDUP(Y363/H363,0)*0.00902),"")</f>
        <v>9.0200000000000002E-3</v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4.21</v>
      </c>
      <c r="BN363" s="64">
        <f t="shared" si="74"/>
        <v>4.21</v>
      </c>
      <c r="BO363" s="64">
        <f t="shared" si="75"/>
        <v>7.575757575757576E-3</v>
      </c>
      <c r="BP363" s="64">
        <f t="shared" si="76"/>
        <v>7.575757575757576E-3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4301011859</v>
      </c>
      <c r="D366" s="781">
        <v>4680115885608</v>
      </c>
      <c r="E366" s="782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592</v>
      </c>
      <c r="B367" s="54" t="s">
        <v>593</v>
      </c>
      <c r="C367" s="31">
        <v>4301011323</v>
      </c>
      <c r="D367" s="781">
        <v>4607091386011</v>
      </c>
      <c r="E367" s="782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1</v>
      </c>
      <c r="Y368" s="779">
        <f>IFERROR(Y359/H359,"0")+IFERROR(Y360/H360,"0")+IFERROR(Y361/H361,"0")+IFERROR(Y362/H362,"0")+IFERROR(Y363/H363,"0")+IFERROR(Y364/H364,"0")+IFERROR(Y365/H365,"0")+IFERROR(Y366/H366,"0")+IFERROR(Y367/H367,"0")</f>
        <v>1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9.0200000000000002E-3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4</v>
      </c>
      <c r="Y369" s="779">
        <f>IFERROR(SUM(Y359:Y367),"0")</f>
        <v>4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220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250</v>
      </c>
      <c r="Y388" s="778">
        <f>IFERROR(IF(X388="",0,CEILING((X388/$H388),1)*$H388),"")</f>
        <v>257.39999999999998</v>
      </c>
      <c r="Z388" s="36">
        <f>IFERROR(IF(Y388=0,"",ROUNDUP(Y388/H388,0)*0.02175),"")</f>
        <v>0.71775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268.07692307692309</v>
      </c>
      <c r="BN388" s="64">
        <f>IFERROR(Y388*I388/H388,"0")</f>
        <v>276.012</v>
      </c>
      <c r="BO388" s="64">
        <f>IFERROR(1/J388*(X388/H388),"0")</f>
        <v>0.57234432234432231</v>
      </c>
      <c r="BP388" s="64">
        <f>IFERROR(1/J388*(Y388/H388),"0")</f>
        <v>0.5892857142857143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35.62271062271062</v>
      </c>
      <c r="Y390" s="779">
        <f>IFERROR(Y387/H387,"0")+IFERROR(Y388/H388,"0")+IFERROR(Y389/H389,"0")</f>
        <v>37</v>
      </c>
      <c r="Z390" s="779">
        <f>IFERROR(IF(Z387="",0,Z387),"0")+IFERROR(IF(Z388="",0,Z388),"0")+IFERROR(IF(Z389="",0,Z389),"0")</f>
        <v>0.80474999999999997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280</v>
      </c>
      <c r="Y391" s="779">
        <f>IFERROR(SUM(Y387:Y389),"0")</f>
        <v>291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50</v>
      </c>
      <c r="Y400" s="778">
        <f>IFERROR(IF(X400="",0,CEILING((X400/$H400),1)*$H400),"")</f>
        <v>50</v>
      </c>
      <c r="Z400" s="36">
        <f>IFERROR(IF(Y400=0,"",ROUNDUP(Y400/H400,0)*0.00474),"")</f>
        <v>0.11850000000000001</v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56.000000000000007</v>
      </c>
      <c r="BN400" s="64">
        <f>IFERROR(Y400*I400/H400,"0")</f>
        <v>56.000000000000007</v>
      </c>
      <c r="BO400" s="64">
        <f>IFERROR(1/J400*(X400/H400),"0")</f>
        <v>0.10504201680672269</v>
      </c>
      <c r="BP400" s="64">
        <f>IFERROR(1/J400*(Y400/H400),"0")</f>
        <v>0.10504201680672269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50</v>
      </c>
      <c r="Y402" s="778">
        <f>IFERROR(IF(X402="",0,CEILING((X402/$H402),1)*$H402),"")</f>
        <v>50</v>
      </c>
      <c r="Z402" s="36">
        <f>IFERROR(IF(Y402=0,"",ROUNDUP(Y402/H402,0)*0.00474),"")</f>
        <v>0.11850000000000001</v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56.000000000000007</v>
      </c>
      <c r="BN402" s="64">
        <f>IFERROR(Y402*I402/H402,"0")</f>
        <v>56.000000000000007</v>
      </c>
      <c r="BO402" s="64">
        <f>IFERROR(1/J402*(X402/H402),"0")</f>
        <v>0.10504201680672269</v>
      </c>
      <c r="BP402" s="64">
        <f>IFERROR(1/J402*(Y402/H402),"0")</f>
        <v>0.10504201680672269</v>
      </c>
    </row>
    <row r="403" spans="1:68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50</v>
      </c>
      <c r="Y403" s="779">
        <f>IFERROR(Y400/H400,"0")+IFERROR(Y401/H401,"0")+IFERROR(Y402/H402,"0")</f>
        <v>50</v>
      </c>
      <c r="Z403" s="779">
        <f>IFERROR(IF(Z400="",0,Z400),"0")+IFERROR(IF(Z401="",0,Z401),"0")+IFERROR(IF(Z402="",0,Z402),"0")</f>
        <v>0.23700000000000002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100</v>
      </c>
      <c r="Y404" s="779">
        <f>IFERROR(SUM(Y400:Y402),"0")</f>
        <v>100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30</v>
      </c>
      <c r="Y407" s="778">
        <f>IFERROR(IF(X407="",0,CEILING((X407/$H407),1)*$H407),"")</f>
        <v>30.6</v>
      </c>
      <c r="Z407" s="36">
        <f>IFERROR(IF(Y407=0,"",ROUNDUP(Y407/H407,0)*0.00753),"")</f>
        <v>0.12801000000000001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34.133333333333333</v>
      </c>
      <c r="BN407" s="64">
        <f>IFERROR(Y407*I407/H407,"0")</f>
        <v>34.816000000000003</v>
      </c>
      <c r="BO407" s="64">
        <f>IFERROR(1/J407*(X407/H407),"0")</f>
        <v>0.10683760683760685</v>
      </c>
      <c r="BP407" s="64">
        <f>IFERROR(1/J407*(Y407/H407),"0")</f>
        <v>0.10897435897435898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16.666666666666668</v>
      </c>
      <c r="Y408" s="779">
        <f>IFERROR(Y407/H407,"0")</f>
        <v>17</v>
      </c>
      <c r="Z408" s="779">
        <f>IFERROR(IF(Z407="",0,Z407),"0")</f>
        <v>0.12801000000000001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30</v>
      </c>
      <c r="Y409" s="779">
        <f>IFERROR(SUM(Y407:Y407),"0")</f>
        <v>30.6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665</v>
      </c>
      <c r="Y412" s="778">
        <f>IFERROR(IF(X412="",0,CEILING((X412/$H412),1)*$H412),"")</f>
        <v>665.7</v>
      </c>
      <c r="Z412" s="36">
        <f>IFERROR(IF(Y412=0,"",ROUNDUP(Y412/H412,0)*0.00753),"")</f>
        <v>2.3870100000000001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751.13333333333321</v>
      </c>
      <c r="BN412" s="64">
        <f>IFERROR(Y412*I412/H412,"0")</f>
        <v>751.92399999999998</v>
      </c>
      <c r="BO412" s="64">
        <f>IFERROR(1/J412*(X412/H412),"0")</f>
        <v>2.0299145299145298</v>
      </c>
      <c r="BP412" s="64">
        <f>IFERROR(1/J412*(Y412/H412),"0")</f>
        <v>2.0320512820512819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454.99999999999989</v>
      </c>
      <c r="Y413" s="778">
        <f>IFERROR(IF(X413="",0,CEILING((X413/$H413),1)*$H413),"")</f>
        <v>455.70000000000005</v>
      </c>
      <c r="Z413" s="36">
        <f>IFERROR(IF(Y413=0,"",ROUNDUP(Y413/H413,0)*0.00753),"")</f>
        <v>1.63401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511.3333333333332</v>
      </c>
      <c r="BN413" s="64">
        <f>IFERROR(Y413*I413/H413,"0")</f>
        <v>512.12</v>
      </c>
      <c r="BO413" s="64">
        <f>IFERROR(1/J413*(X413/H413),"0")</f>
        <v>1.3888888888888884</v>
      </c>
      <c r="BP413" s="64">
        <f>IFERROR(1/J413*(Y413/H413),"0")</f>
        <v>1.391025641025641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533.33333333333326</v>
      </c>
      <c r="Y414" s="779">
        <f>IFERROR(Y411/H411,"0")+IFERROR(Y412/H412,"0")+IFERROR(Y413/H413,"0")</f>
        <v>534</v>
      </c>
      <c r="Z414" s="779">
        <f>IFERROR(IF(Z411="",0,Z411),"0")+IFERROR(IF(Z412="",0,Z412),"0")+IFERROR(IF(Z413="",0,Z413),"0")</f>
        <v>4.02102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1120</v>
      </c>
      <c r="Y415" s="779">
        <f>IFERROR(SUM(Y411:Y413),"0")</f>
        <v>1121.4000000000001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800</v>
      </c>
      <c r="Y419" s="778">
        <f t="shared" ref="Y419:Y429" si="82"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825.6</v>
      </c>
      <c r="BN419" s="64">
        <f t="shared" ref="BN419:BN429" si="84">IFERROR(Y419*I419/H419,"0")</f>
        <v>835.92000000000007</v>
      </c>
      <c r="BO419" s="64">
        <f t="shared" ref="BO419:BO429" si="85">IFERROR(1/J419*(X419/H419),"0")</f>
        <v>1.1111111111111112</v>
      </c>
      <c r="BP419" s="64">
        <f t="shared" ref="BP419:BP429" si="86">IFERROR(1/J419*(Y419/H419),"0")</f>
        <v>1.125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4301011946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1000</v>
      </c>
      <c r="Y421" s="778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hidden="1" customHeight="1" x14ac:dyDescent="0.25">
      <c r="A422" s="54" t="s">
        <v>674</v>
      </c>
      <c r="B422" s="54" t="s">
        <v>677</v>
      </c>
      <c r="C422" s="31">
        <v>4301011947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1200</v>
      </c>
      <c r="Y423" s="778">
        <f t="shared" si="82"/>
        <v>1200</v>
      </c>
      <c r="Z423" s="36">
        <f>IFERROR(IF(Y423=0,"",ROUNDUP(Y423/H423,0)*0.02175),"")</f>
        <v>1.7399999999999998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1238.4000000000001</v>
      </c>
      <c r="BN423" s="64">
        <f t="shared" si="84"/>
        <v>1238.4000000000001</v>
      </c>
      <c r="BO423" s="64">
        <f t="shared" si="85"/>
        <v>1.6666666666666665</v>
      </c>
      <c r="BP423" s="64">
        <f t="shared" si="86"/>
        <v>1.6666666666666665</v>
      </c>
    </row>
    <row r="424" spans="1:68" ht="27" hidden="1" customHeight="1" x14ac:dyDescent="0.25">
      <c r="A424" s="54" t="s">
        <v>678</v>
      </c>
      <c r="B424" s="54" t="s">
        <v>681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25</v>
      </c>
      <c r="Y429" s="778">
        <f t="shared" si="82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26.05</v>
      </c>
      <c r="BN429" s="64">
        <f t="shared" si="84"/>
        <v>26.05</v>
      </c>
      <c r="BO429" s="64">
        <f t="shared" si="85"/>
        <v>3.787878787878788E-2</v>
      </c>
      <c r="BP429" s="64">
        <f t="shared" si="86"/>
        <v>3.787878787878788E-2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238.33333333333334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5.1563499999999989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3525</v>
      </c>
      <c r="Y431" s="779">
        <f>IFERROR(SUM(Y419:Y429),"0")</f>
        <v>3550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178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1400</v>
      </c>
      <c r="Y433" s="778">
        <f>IFERROR(IF(X433="",0,CEILING((X433/$H433),1)*$H433),"")</f>
        <v>1410</v>
      </c>
      <c r="Z433" s="36">
        <f>IFERROR(IF(Y433=0,"",ROUNDUP(Y433/H433,0)*0.02175),"")</f>
        <v>2.0444999999999998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1444.8</v>
      </c>
      <c r="BN433" s="64">
        <f>IFERROR(Y433*I433/H433,"0")</f>
        <v>1455.12</v>
      </c>
      <c r="BO433" s="64">
        <f>IFERROR(1/J433*(X433/H433),"0")</f>
        <v>1.9444444444444442</v>
      </c>
      <c r="BP433" s="64">
        <f>IFERROR(1/J433*(Y433/H433),"0")</f>
        <v>1.9583333333333333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4</v>
      </c>
      <c r="Y434" s="778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94.333333333333329</v>
      </c>
      <c r="Y435" s="779">
        <f>IFERROR(Y433/H433,"0")+IFERROR(Y434/H434,"0")</f>
        <v>95</v>
      </c>
      <c r="Z435" s="779">
        <f>IFERROR(IF(Z433="",0,Z433),"0")+IFERROR(IF(Z434="",0,Z434),"0")</f>
        <v>2.0535199999999998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1404</v>
      </c>
      <c r="Y436" s="779">
        <f>IFERROR(SUM(Y433:Y434),"0")</f>
        <v>1414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30</v>
      </c>
      <c r="Y440" s="778">
        <f>IFERROR(IF(X440="",0,CEILING((X440/$H440),1)*$H440),"")</f>
        <v>31.2</v>
      </c>
      <c r="Z440" s="36">
        <f>IFERROR(IF(Y440=0,"",ROUNDUP(Y440/H440,0)*0.02175),"")</f>
        <v>8.6999999999999994E-2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32.169230769230772</v>
      </c>
      <c r="BN440" s="64">
        <f>IFERROR(Y440*I440/H440,"0")</f>
        <v>33.456000000000003</v>
      </c>
      <c r="BO440" s="64">
        <f>IFERROR(1/J440*(X440/H440),"0")</f>
        <v>6.8681318681318673E-2</v>
      </c>
      <c r="BP440" s="64">
        <f>IFERROR(1/J440*(Y440/H440),"0")</f>
        <v>7.1428571428571425E-2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3.8461538461538463</v>
      </c>
      <c r="Y442" s="779">
        <f>IFERROR(Y438/H438,"0")+IFERROR(Y439/H439,"0")+IFERROR(Y440/H440,"0")+IFERROR(Y441/H441,"0")</f>
        <v>4</v>
      </c>
      <c r="Z442" s="779">
        <f>IFERROR(IF(Z438="",0,Z438),"0")+IFERROR(IF(Z439="",0,Z439),"0")+IFERROR(IF(Z440="",0,Z440),"0")+IFERROR(IF(Z441="",0,Z441),"0")</f>
        <v>8.6999999999999994E-2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30</v>
      </c>
      <c r="Y443" s="779">
        <f>IFERROR(SUM(Y438:Y441),"0")</f>
        <v>31.2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220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30</v>
      </c>
      <c r="Y445" s="778">
        <f>IFERROR(IF(X445="",0,CEILING((X445/$H445),1)*$H445),"")</f>
        <v>31.2</v>
      </c>
      <c r="Z445" s="36">
        <f>IFERROR(IF(Y445=0,"",ROUNDUP(Y445/H445,0)*0.02175),"")</f>
        <v>8.6999999999999994E-2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32.169230769230772</v>
      </c>
      <c r="BN445" s="64">
        <f>IFERROR(Y445*I445/H445,"0")</f>
        <v>33.456000000000003</v>
      </c>
      <c r="BO445" s="64">
        <f>IFERROR(1/J445*(X445/H445),"0")</f>
        <v>6.8681318681318673E-2</v>
      </c>
      <c r="BP445" s="64">
        <f>IFERROR(1/J445*(Y445/H445),"0")</f>
        <v>7.1428571428571425E-2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3.8461538461538463</v>
      </c>
      <c r="Y448" s="779">
        <f>IFERROR(Y445/H445,"0")+IFERROR(Y446/H446,"0")+IFERROR(Y447/H447,"0")</f>
        <v>4</v>
      </c>
      <c r="Z448" s="779">
        <f>IFERROR(IF(Z445="",0,Z445),"0")+IFERROR(IF(Z446="",0,Z446),"0")+IFERROR(IF(Z447="",0,Z447),"0")</f>
        <v>8.6999999999999994E-2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30</v>
      </c>
      <c r="Y449" s="779">
        <f>IFERROR(SUM(Y445:Y447),"0")</f>
        <v>31.2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50</v>
      </c>
      <c r="Y458" s="778">
        <f t="shared" si="87"/>
        <v>60</v>
      </c>
      <c r="Z458" s="36">
        <f t="shared" si="88"/>
        <v>0.10874999999999999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52</v>
      </c>
      <c r="BN458" s="64">
        <f t="shared" si="90"/>
        <v>62.400000000000006</v>
      </c>
      <c r="BO458" s="64">
        <f t="shared" si="91"/>
        <v>7.4404761904761904E-2</v>
      </c>
      <c r="BP458" s="64">
        <f t="shared" si="92"/>
        <v>8.9285714285714274E-2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4.166666666666667</v>
      </c>
      <c r="Y460" s="779">
        <f>IFERROR(Y452/H452,"0")+IFERROR(Y453/H453,"0")+IFERROR(Y454/H454,"0")+IFERROR(Y455/H455,"0")+IFERROR(Y456/H456,"0")+IFERROR(Y457/H457,"0")+IFERROR(Y458/H458,"0")+IFERROR(Y459/H459,"0")</f>
        <v>5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0.10874999999999999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50</v>
      </c>
      <c r="Y461" s="779">
        <f>IFERROR(SUM(Y452:Y459),"0")</f>
        <v>60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30</v>
      </c>
      <c r="Y468" s="778">
        <f t="shared" ref="Y468:Y474" si="93">IFERROR(IF(X468="",0,CEILING((X468/$H468),1)*$H468),"")</f>
        <v>31.2</v>
      </c>
      <c r="Z468" s="36">
        <f>IFERROR(IF(Y468=0,"",ROUNDUP(Y468/H468,0)*0.02175),"")</f>
        <v>8.6999999999999994E-2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32.169230769230772</v>
      </c>
      <c r="BN468" s="64">
        <f t="shared" ref="BN468:BN474" si="95">IFERROR(Y468*I468/H468,"0")</f>
        <v>33.456000000000003</v>
      </c>
      <c r="BO468" s="64">
        <f t="shared" ref="BO468:BO474" si="96">IFERROR(1/J468*(X468/H468),"0")</f>
        <v>6.8681318681318673E-2</v>
      </c>
      <c r="BP468" s="64">
        <f t="shared" ref="BP468:BP474" si="97">IFERROR(1/J468*(Y468/H468),"0")</f>
        <v>7.1428571428571425E-2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3.8461538461538463</v>
      </c>
      <c r="Y475" s="779">
        <f>IFERROR(Y468/H468,"0")+IFERROR(Y469/H469,"0")+IFERROR(Y470/H470,"0")+IFERROR(Y471/H471,"0")+IFERROR(Y472/H472,"0")+IFERROR(Y473/H473,"0")+IFERROR(Y474/H474,"0")</f>
        <v>4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8.6999999999999994E-2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30</v>
      </c>
      <c r="Y476" s="779">
        <f>IFERROR(SUM(Y468:Y474),"0")</f>
        <v>31.2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220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30</v>
      </c>
      <c r="Y490" s="778">
        <f t="shared" si="98"/>
        <v>33.6</v>
      </c>
      <c r="Z490" s="36">
        <f>IFERROR(IF(Y490=0,"",ROUNDUP(Y490/H490,0)*0.00753),"")</f>
        <v>6.0240000000000002E-2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31.642857142857135</v>
      </c>
      <c r="BN490" s="64">
        <f t="shared" si="100"/>
        <v>35.44</v>
      </c>
      <c r="BO490" s="64">
        <f t="shared" si="101"/>
        <v>4.5787545787545784E-2</v>
      </c>
      <c r="BP490" s="64">
        <f t="shared" si="102"/>
        <v>5.128205128205128E-2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40</v>
      </c>
      <c r="Y492" s="778">
        <f t="shared" si="98"/>
        <v>42</v>
      </c>
      <c r="Z492" s="36">
        <f>IFERROR(IF(Y492=0,"",ROUNDUP(Y492/H492,0)*0.00753),"")</f>
        <v>7.5300000000000006E-2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42.190476190476183</v>
      </c>
      <c r="BN492" s="64">
        <f t="shared" si="100"/>
        <v>44.3</v>
      </c>
      <c r="BO492" s="64">
        <f t="shared" si="101"/>
        <v>6.1050061050061048E-2</v>
      </c>
      <c r="BP492" s="64">
        <f t="shared" si="102"/>
        <v>6.4102564102564097E-2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35</v>
      </c>
      <c r="Y495" s="778">
        <f t="shared" si="98"/>
        <v>35.700000000000003</v>
      </c>
      <c r="Z495" s="36">
        <f t="shared" si="103"/>
        <v>8.5339999999999999E-2</v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37.166666666666664</v>
      </c>
      <c r="BN495" s="64">
        <f t="shared" si="100"/>
        <v>37.910000000000004</v>
      </c>
      <c r="BO495" s="64">
        <f t="shared" si="101"/>
        <v>7.1225071225071226E-2</v>
      </c>
      <c r="BP495" s="64">
        <f t="shared" si="102"/>
        <v>7.2649572649572655E-2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35</v>
      </c>
      <c r="Y499" s="778">
        <f t="shared" si="98"/>
        <v>35.700000000000003</v>
      </c>
      <c r="Z499" s="36">
        <f t="shared" si="103"/>
        <v>8.5339999999999999E-2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37.166666666666664</v>
      </c>
      <c r="BN499" s="64">
        <f t="shared" si="100"/>
        <v>37.910000000000004</v>
      </c>
      <c r="BO499" s="64">
        <f t="shared" si="101"/>
        <v>7.1225071225071226E-2</v>
      </c>
      <c r="BP499" s="64">
        <f t="shared" si="102"/>
        <v>7.2649572649572655E-2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42</v>
      </c>
      <c r="Y503" s="778">
        <f t="shared" si="98"/>
        <v>42</v>
      </c>
      <c r="Z503" s="36">
        <f t="shared" si="103"/>
        <v>0.1004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44.599999999999994</v>
      </c>
      <c r="BN503" s="64">
        <f t="shared" si="100"/>
        <v>44.599999999999994</v>
      </c>
      <c r="BO503" s="64">
        <f t="shared" si="101"/>
        <v>8.5470085470085472E-2</v>
      </c>
      <c r="BP503" s="64">
        <f t="shared" si="102"/>
        <v>8.5470085470085472E-2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70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72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0.40661999999999998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182</v>
      </c>
      <c r="Y508" s="779">
        <f>IFERROR(SUM(Y489:Y506),"0")</f>
        <v>189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2.2000000000000002</v>
      </c>
      <c r="Y516" s="778">
        <f>IFERROR(IF(X516="",0,CEILING((X516/$H516),1)*$H516),"")</f>
        <v>2.64</v>
      </c>
      <c r="Z516" s="36">
        <f>IFERROR(IF(Y516=0,"",ROUNDUP(Y516/H516,0)*0.00627),"")</f>
        <v>1.2540000000000001E-2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3.1333333333333333</v>
      </c>
      <c r="BN516" s="64">
        <f>IFERROR(Y516*I516/H516,"0")</f>
        <v>3.7599999999999993</v>
      </c>
      <c r="BO516" s="64">
        <f>IFERROR(1/J516*(X516/H516),"0")</f>
        <v>8.3333333333333332E-3</v>
      </c>
      <c r="BP516" s="64">
        <f>IFERROR(1/J516*(Y516/H516),"0")</f>
        <v>0.01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2.2000000000000002</v>
      </c>
      <c r="Y518" s="779">
        <f>IFERROR(SUM(Y515:Y516),"0")</f>
        <v>2.64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178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30</v>
      </c>
      <c r="Y525" s="778">
        <f>IFERROR(IF(X525="",0,CEILING((X525/$H525),1)*$H525),"")</f>
        <v>33.6</v>
      </c>
      <c r="Z525" s="36">
        <f>IFERROR(IF(Y525=0,"",ROUNDUP(Y525/H525,0)*0.00753),"")</f>
        <v>6.0240000000000002E-2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31.642857142857135</v>
      </c>
      <c r="BN525" s="64">
        <f>IFERROR(Y525*I525/H525,"0")</f>
        <v>35.44</v>
      </c>
      <c r="BO525" s="64">
        <f>IFERROR(1/J525*(X525/H525),"0")</f>
        <v>4.5787545787545784E-2</v>
      </c>
      <c r="BP525" s="64">
        <f>IFERROR(1/J525*(Y525/H525),"0")</f>
        <v>5.128205128205128E-2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10.5</v>
      </c>
      <c r="Y529" s="778">
        <f>IFERROR(IF(X529="",0,CEILING((X529/$H529),1)*$H529),"")</f>
        <v>10.5</v>
      </c>
      <c r="Z529" s="36">
        <f>IFERROR(IF(Y529=0,"",ROUNDUP(Y529/H529,0)*0.00502),"")</f>
        <v>2.5100000000000001E-2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11.149999999999999</v>
      </c>
      <c r="BN529" s="64">
        <f>IFERROR(Y529*I529/H529,"0")</f>
        <v>11.149999999999999</v>
      </c>
      <c r="BO529" s="64">
        <f>IFERROR(1/J529*(X529/H529),"0")</f>
        <v>2.1367521367521368E-2</v>
      </c>
      <c r="BP529" s="64">
        <f>IFERROR(1/J529*(Y529/H529),"0")</f>
        <v>2.1367521367521368E-2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12.142857142857142</v>
      </c>
      <c r="Y530" s="779">
        <f>IFERROR(Y525/H525,"0")+IFERROR(Y526/H526,"0")+IFERROR(Y527/H527,"0")+IFERROR(Y528/H528,"0")+IFERROR(Y529/H529,"0")</f>
        <v>13</v>
      </c>
      <c r="Z530" s="779">
        <f>IFERROR(IF(Z525="",0,Z525),"0")+IFERROR(IF(Z526="",0,Z526),"0")+IFERROR(IF(Z527="",0,Z527),"0")+IFERROR(IF(Z528="",0,Z528),"0")+IFERROR(IF(Z529="",0,Z529),"0")</f>
        <v>8.5339999999999999E-2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40.5</v>
      </c>
      <c r="Y531" s="779">
        <f>IFERROR(SUM(Y525:Y529),"0")</f>
        <v>44.1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1.2</v>
      </c>
      <c r="Y533" s="778">
        <f>IFERROR(IF(X533="",0,CEILING((X533/$H533),1)*$H533),"")</f>
        <v>1.2</v>
      </c>
      <c r="Z533" s="36">
        <f>IFERROR(IF(Y533=0,"",ROUNDUP(Y533/H533,0)*0.00627),"")</f>
        <v>6.2700000000000004E-3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1.8000000000000003</v>
      </c>
      <c r="BN533" s="64">
        <f>IFERROR(Y533*I533/H533,"0")</f>
        <v>1.8000000000000003</v>
      </c>
      <c r="BO533" s="64">
        <f>IFERROR(1/J533*(X533/H533),"0")</f>
        <v>5.0000000000000001E-3</v>
      </c>
      <c r="BP533" s="64">
        <f>IFERROR(1/J533*(Y533/H533),"0")</f>
        <v>5.0000000000000001E-3</v>
      </c>
    </row>
    <row r="534" spans="1:68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1</v>
      </c>
      <c r="Y534" s="779">
        <f>IFERROR(Y533/H533,"0")</f>
        <v>1</v>
      </c>
      <c r="Z534" s="779">
        <f>IFERROR(IF(Z533="",0,Z533),"0")</f>
        <v>6.2700000000000004E-3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1.2</v>
      </c>
      <c r="Y535" s="779">
        <f>IFERROR(SUM(Y533:Y533),"0")</f>
        <v>1.2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3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3</v>
      </c>
      <c r="Y539" s="779">
        <f>IFERROR(SUM(Y537:Y537),"0")</f>
        <v>3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6</v>
      </c>
      <c r="Y542" s="778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6.8600000000000012</v>
      </c>
      <c r="BN542" s="64">
        <f>IFERROR(Y542*I542/H542,"0")</f>
        <v>6.8600000000000012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6</v>
      </c>
      <c r="Y543" s="778">
        <f>IFERROR(IF(X543="",0,CEILING((X543/$H543),1)*$H543),"")</f>
        <v>6</v>
      </c>
      <c r="Z543" s="36">
        <f>IFERROR(IF(Y543=0,"",ROUNDUP(Y543/H543,0)*0.00502),"")</f>
        <v>2.5100000000000001E-2</v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6.5000000000000009</v>
      </c>
      <c r="BN543" s="64">
        <f>IFERROR(Y543*I543/H543,"0")</f>
        <v>6.5000000000000009</v>
      </c>
      <c r="BO543" s="64">
        <f>IFERROR(1/J543*(X543/H543),"0")</f>
        <v>2.1367521367521368E-2</v>
      </c>
      <c r="BP543" s="64">
        <f>IFERROR(1/J543*(Y543/H543),"0")</f>
        <v>2.1367521367521368E-2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16</v>
      </c>
      <c r="Y544" s="778">
        <f>IFERROR(IF(X544="",0,CEILING((X544/$H544),1)*$H544),"")</f>
        <v>16.8</v>
      </c>
      <c r="Z544" s="36">
        <f>IFERROR(IF(Y544=0,"",ROUNDUP(Y544/H544,0)*0.00502),"")</f>
        <v>7.0280000000000009E-2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26.933333333333334</v>
      </c>
      <c r="BN544" s="64">
        <f>IFERROR(Y544*I544/H544,"0")</f>
        <v>28.28</v>
      </c>
      <c r="BO544" s="64">
        <f>IFERROR(1/J544*(X544/H544),"0")</f>
        <v>5.6980056980056988E-2</v>
      </c>
      <c r="BP544" s="64">
        <f>IFERROR(1/J544*(Y544/H544),"0")</f>
        <v>5.9829059829059845E-2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70</v>
      </c>
      <c r="Y545" s="778">
        <f>IFERROR(IF(X545="",0,CEILING((X545/$H545),1)*$H545),"")</f>
        <v>70.56</v>
      </c>
      <c r="Z545" s="36">
        <f>IFERROR(IF(Y545=0,"",ROUNDUP(Y545/H545,0)*0.00502),"")</f>
        <v>0.21084</v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104.16666666666667</v>
      </c>
      <c r="BN545" s="64">
        <f>IFERROR(Y545*I545/H545,"0")</f>
        <v>105.00000000000001</v>
      </c>
      <c r="BO545" s="64">
        <f>IFERROR(1/J545*(X545/H545),"0")</f>
        <v>0.17806267806267811</v>
      </c>
      <c r="BP545" s="64">
        <f>IFERROR(1/J545*(Y545/H545),"0")</f>
        <v>0.17948717948717952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65</v>
      </c>
      <c r="Y546" s="779">
        <f>IFERROR(Y542/H542,"0")+IFERROR(Y543/H543,"0")+IFERROR(Y544/H544,"0")+IFERROR(Y545/H545,"0")</f>
        <v>66</v>
      </c>
      <c r="Z546" s="779">
        <f>IFERROR(IF(Z542="",0,Z542),"0")+IFERROR(IF(Z543="",0,Z543),"0")+IFERROR(IF(Z544="",0,Z544),"0")+IFERROR(IF(Z545="",0,Z545),"0")</f>
        <v>0.33132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98</v>
      </c>
      <c r="Y547" s="779">
        <f>IFERROR(SUM(Y542:Y545),"0")</f>
        <v>99.36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100</v>
      </c>
      <c r="Y556" s="778">
        <f t="shared" ref="Y556:Y566" si="104">IFERROR(IF(X556="",0,CEILING((X556/$H556),1)*$H556),"")</f>
        <v>100.32000000000001</v>
      </c>
      <c r="Z556" s="36">
        <f t="shared" ref="Z556:Z561" si="105">IFERROR(IF(Y556=0,"",ROUNDUP(Y556/H556,0)*0.01196),"")</f>
        <v>0.22724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106.81818181818181</v>
      </c>
      <c r="BN556" s="64">
        <f t="shared" ref="BN556:BN566" si="107">IFERROR(Y556*I556/H556,"0")</f>
        <v>107.16</v>
      </c>
      <c r="BO556" s="64">
        <f t="shared" ref="BO556:BO566" si="108">IFERROR(1/J556*(X556/H556),"0")</f>
        <v>0.18210955710955709</v>
      </c>
      <c r="BP556" s="64">
        <f t="shared" ref="BP556:BP566" si="109">IFERROR(1/J556*(Y556/H556),"0")</f>
        <v>0.18269230769230771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160</v>
      </c>
      <c r="Y559" s="778">
        <f t="shared" si="104"/>
        <v>163.68</v>
      </c>
      <c r="Z559" s="36">
        <f t="shared" si="105"/>
        <v>0.37075999999999998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170.90909090909091</v>
      </c>
      <c r="BN559" s="64">
        <f t="shared" si="107"/>
        <v>174.84</v>
      </c>
      <c r="BO559" s="64">
        <f t="shared" si="108"/>
        <v>0.29137529137529139</v>
      </c>
      <c r="BP559" s="64">
        <f t="shared" si="109"/>
        <v>0.29807692307692307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120</v>
      </c>
      <c r="Y561" s="778">
        <f t="shared" si="104"/>
        <v>121.44000000000001</v>
      </c>
      <c r="Z561" s="36">
        <f t="shared" si="105"/>
        <v>0.27507999999999999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128.18181818181816</v>
      </c>
      <c r="BN561" s="64">
        <f t="shared" si="107"/>
        <v>129.72</v>
      </c>
      <c r="BO561" s="64">
        <f t="shared" si="108"/>
        <v>0.21853146853146854</v>
      </c>
      <c r="BP561" s="64">
        <f t="shared" si="109"/>
        <v>0.22115384615384617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108</v>
      </c>
      <c r="Y562" s="778">
        <f t="shared" si="104"/>
        <v>108</v>
      </c>
      <c r="Z562" s="36">
        <f>IFERROR(IF(Y562=0,"",ROUNDUP(Y562/H562,0)*0.00902),"")</f>
        <v>0.27060000000000001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114.3</v>
      </c>
      <c r="BN562" s="64">
        <f t="shared" si="107"/>
        <v>114.3</v>
      </c>
      <c r="BO562" s="64">
        <f t="shared" si="108"/>
        <v>0.22727272727272729</v>
      </c>
      <c r="BP562" s="64">
        <f t="shared" si="109"/>
        <v>0.22727272727272729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180</v>
      </c>
      <c r="Y565" s="778">
        <f t="shared" si="104"/>
        <v>180</v>
      </c>
      <c r="Z565" s="36">
        <f>IFERROR(IF(Y565=0,"",ROUNDUP(Y565/H565,0)*0.00902),"")</f>
        <v>0.45100000000000001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190.49999999999997</v>
      </c>
      <c r="BN565" s="64">
        <f t="shared" si="107"/>
        <v>190.49999999999997</v>
      </c>
      <c r="BO565" s="64">
        <f t="shared" si="108"/>
        <v>0.37878787878787878</v>
      </c>
      <c r="BP565" s="64">
        <f t="shared" si="109"/>
        <v>0.37878787878787878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151.96969696969697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153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1.5946800000000001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668</v>
      </c>
      <c r="Y568" s="779">
        <f>IFERROR(SUM(Y556:Y566),"0")</f>
        <v>673.44</v>
      </c>
      <c r="Z568" s="37"/>
      <c r="AA568" s="780"/>
      <c r="AB568" s="780"/>
      <c r="AC568" s="780"/>
    </row>
    <row r="569" spans="1:68" ht="14.25" hidden="1" customHeight="1" x14ac:dyDescent="0.25">
      <c r="A569" s="792" t="s">
        <v>178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120</v>
      </c>
      <c r="Y570" s="778">
        <f>IFERROR(IF(X570="",0,CEILING((X570/$H570),1)*$H570),"")</f>
        <v>121.44000000000001</v>
      </c>
      <c r="Z570" s="36">
        <f>IFERROR(IF(Y570=0,"",ROUNDUP(Y570/H570,0)*0.01196),"")</f>
        <v>0.27507999999999999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128.18181818181816</v>
      </c>
      <c r="BN570" s="64">
        <f>IFERROR(Y570*I570/H570,"0")</f>
        <v>129.72</v>
      </c>
      <c r="BO570" s="64">
        <f>IFERROR(1/J570*(X570/H570),"0")</f>
        <v>0.21853146853146854</v>
      </c>
      <c r="BP570" s="64">
        <f>IFERROR(1/J570*(Y570/H570),"0")</f>
        <v>0.22115384615384617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22.727272727272727</v>
      </c>
      <c r="Y573" s="779">
        <f>IFERROR(Y570/H570,"0")+IFERROR(Y571/H571,"0")+IFERROR(Y572/H572,"0")</f>
        <v>23</v>
      </c>
      <c r="Z573" s="779">
        <f>IFERROR(IF(Z570="",0,Z570),"0")+IFERROR(IF(Z571="",0,Z571),"0")+IFERROR(IF(Z572="",0,Z572),"0")</f>
        <v>0.27507999999999999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120</v>
      </c>
      <c r="Y574" s="779">
        <f>IFERROR(SUM(Y570:Y572),"0")</f>
        <v>121.44000000000001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60</v>
      </c>
      <c r="Y577" s="778">
        <f t="shared" si="110"/>
        <v>63.36</v>
      </c>
      <c r="Z577" s="36">
        <f>IFERROR(IF(Y577=0,"",ROUNDUP(Y577/H577,0)*0.01196),"")</f>
        <v>0.14352000000000001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64.090909090909079</v>
      </c>
      <c r="BN577" s="64">
        <f t="shared" si="112"/>
        <v>67.679999999999993</v>
      </c>
      <c r="BO577" s="64">
        <f t="shared" si="113"/>
        <v>0.10926573426573427</v>
      </c>
      <c r="BP577" s="64">
        <f t="shared" si="114"/>
        <v>0.11538461538461539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180</v>
      </c>
      <c r="Y578" s="778">
        <f t="shared" si="110"/>
        <v>184.8</v>
      </c>
      <c r="Z578" s="36">
        <f>IFERROR(IF(Y578=0,"",ROUNDUP(Y578/H578,0)*0.01196),"")</f>
        <v>0.41860000000000003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192.27272727272725</v>
      </c>
      <c r="BN578" s="64">
        <f t="shared" si="112"/>
        <v>197.39999999999998</v>
      </c>
      <c r="BO578" s="64">
        <f t="shared" si="113"/>
        <v>0.32779720279720276</v>
      </c>
      <c r="BP578" s="64">
        <f t="shared" si="114"/>
        <v>0.33653846153846156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12</v>
      </c>
      <c r="Y579" s="778">
        <f t="shared" si="110"/>
        <v>14.4</v>
      </c>
      <c r="Z579" s="36">
        <f>IFERROR(IF(Y579=0,"",ROUNDUP(Y579/H579,0)*0.00902),"")</f>
        <v>3.6080000000000001E-2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12.7</v>
      </c>
      <c r="BN579" s="64">
        <f t="shared" si="112"/>
        <v>15.24</v>
      </c>
      <c r="BO579" s="64">
        <f t="shared" si="113"/>
        <v>2.5252525252525252E-2</v>
      </c>
      <c r="BP579" s="64">
        <f t="shared" si="114"/>
        <v>3.0303030303030304E-2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24</v>
      </c>
      <c r="Y581" s="778">
        <f t="shared" si="110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25.4</v>
      </c>
      <c r="BN581" s="64">
        <f t="shared" si="112"/>
        <v>26.669999999999998</v>
      </c>
      <c r="BO581" s="64">
        <f t="shared" si="113"/>
        <v>5.0505050505050504E-2</v>
      </c>
      <c r="BP581" s="64">
        <f t="shared" si="114"/>
        <v>5.3030303030303032E-2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156</v>
      </c>
      <c r="Y583" s="778">
        <f t="shared" si="110"/>
        <v>158.4</v>
      </c>
      <c r="Z583" s="36">
        <f>IFERROR(IF(Y583=0,"",ROUNDUP(Y583/H583,0)*0.00902),"")</f>
        <v>0.39688000000000001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165.1</v>
      </c>
      <c r="BN583" s="64">
        <f t="shared" si="112"/>
        <v>167.64000000000001</v>
      </c>
      <c r="BO583" s="64">
        <f t="shared" si="113"/>
        <v>0.32828282828282829</v>
      </c>
      <c r="BP583" s="64">
        <f t="shared" si="114"/>
        <v>0.33333333333333337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112.04545454545453</v>
      </c>
      <c r="Y585" s="779">
        <f>IFERROR(Y576/H576,"0")+IFERROR(Y577/H577,"0")+IFERROR(Y578/H578,"0")+IFERROR(Y579/H579,"0")+IFERROR(Y580/H580,"0")+IFERROR(Y581/H581,"0")+IFERROR(Y582/H582,"0")+IFERROR(Y583/H583,"0")+IFERROR(Y584/H584,"0")</f>
        <v>116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1.22566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502</v>
      </c>
      <c r="Y586" s="779">
        <f>IFERROR(SUM(Y576:Y584),"0")</f>
        <v>520.08000000000004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220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20</v>
      </c>
      <c r="Y603" s="778">
        <f t="shared" si="115"/>
        <v>24</v>
      </c>
      <c r="Z603" s="36">
        <f>IFERROR(IF(Y603=0,"",ROUNDUP(Y603/H603,0)*0.02175),"")</f>
        <v>4.3499999999999997E-2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20.8</v>
      </c>
      <c r="BN603" s="64">
        <f t="shared" si="117"/>
        <v>24.959999999999997</v>
      </c>
      <c r="BO603" s="64">
        <f t="shared" si="118"/>
        <v>2.976190476190476E-2</v>
      </c>
      <c r="BP603" s="64">
        <f t="shared" si="119"/>
        <v>3.5714285714285712E-2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1.6666666666666667</v>
      </c>
      <c r="Y608" s="779">
        <f>IFERROR(Y601/H601,"0")+IFERROR(Y602/H602,"0")+IFERROR(Y603/H603,"0")+IFERROR(Y604/H604,"0")+IFERROR(Y605/H605,"0")+IFERROR(Y606/H606,"0")+IFERROR(Y607/H607,"0")</f>
        <v>2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4.3499999999999997E-2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20</v>
      </c>
      <c r="Y609" s="779">
        <f>IFERROR(SUM(Y601:Y607),"0")</f>
        <v>24</v>
      </c>
      <c r="Z609" s="37"/>
      <c r="AA609" s="780"/>
      <c r="AB609" s="780"/>
      <c r="AC609" s="780"/>
    </row>
    <row r="610" spans="1:68" ht="14.25" hidden="1" customHeight="1" x14ac:dyDescent="0.25">
      <c r="A610" s="792" t="s">
        <v>178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1000</v>
      </c>
      <c r="Y628" s="778">
        <f t="shared" ref="Y628:Y635" si="125">IFERROR(IF(X628="",0,CEILING((X628/$H628),1)*$H628),"")</f>
        <v>1006.1999999999999</v>
      </c>
      <c r="Z628" s="36">
        <f>IFERROR(IF(Y628=0,"",ROUNDUP(Y628/H628,0)*0.02175),"")</f>
        <v>2.8057499999999997</v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1072.3076923076924</v>
      </c>
      <c r="BN628" s="64">
        <f t="shared" ref="BN628:BN635" si="127">IFERROR(Y628*I628/H628,"0")</f>
        <v>1078.9559999999999</v>
      </c>
      <c r="BO628" s="64">
        <f t="shared" ref="BO628:BO635" si="128">IFERROR(1/J628*(X628/H628),"0")</f>
        <v>2.2893772893772892</v>
      </c>
      <c r="BP628" s="64">
        <f t="shared" ref="BP628:BP635" si="129">IFERROR(1/J628*(Y628/H628),"0")</f>
        <v>2.3035714285714284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128.2051282051282</v>
      </c>
      <c r="Y636" s="779">
        <f>IFERROR(Y628/H628,"0")+IFERROR(Y629/H629,"0")+IFERROR(Y630/H630,"0")+IFERROR(Y631/H631,"0")+IFERROR(Y632/H632,"0")+IFERROR(Y633/H633,"0")+IFERROR(Y634/H634,"0")+IFERROR(Y635/H635,"0")</f>
        <v>129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2.8057499999999997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1000</v>
      </c>
      <c r="Y637" s="779">
        <f>IFERROR(SUM(Y628:Y635),"0")</f>
        <v>1006.1999999999999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220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178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17032.800000000003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17239.980000000003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18149.565798263033</v>
      </c>
      <c r="Y664" s="779">
        <f>IFERROR(SUM(BN22:BN660),"0")</f>
        <v>18369.045999999998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34</v>
      </c>
      <c r="Y665" s="38">
        <f>ROUNDUP(SUM(BP22:BP660),0)</f>
        <v>34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18999.565798263033</v>
      </c>
      <c r="Y666" s="779">
        <f>GrossWeightTotalR+PalletQtyTotalR*25</f>
        <v>19219.045999999998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3938.0739225653015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3973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39.079250000000002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334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228</v>
      </c>
      <c r="F671" s="829" t="s">
        <v>252</v>
      </c>
      <c r="G671" s="829" t="s">
        <v>298</v>
      </c>
      <c r="H671" s="829" t="s">
        <v>122</v>
      </c>
      <c r="I671" s="829" t="s">
        <v>335</v>
      </c>
      <c r="J671" s="829" t="s">
        <v>359</v>
      </c>
      <c r="K671" s="829" t="s">
        <v>434</v>
      </c>
      <c r="L671" s="829" t="s">
        <v>455</v>
      </c>
      <c r="M671" s="829" t="s">
        <v>479</v>
      </c>
      <c r="N671" s="775"/>
      <c r="O671" s="829" t="s">
        <v>506</v>
      </c>
      <c r="P671" s="829" t="s">
        <v>509</v>
      </c>
      <c r="Q671" s="829" t="s">
        <v>518</v>
      </c>
      <c r="R671" s="829" t="s">
        <v>534</v>
      </c>
      <c r="S671" s="829" t="s">
        <v>544</v>
      </c>
      <c r="T671" s="829" t="s">
        <v>557</v>
      </c>
      <c r="U671" s="829" t="s">
        <v>568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377.6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1047.6000000000001</v>
      </c>
      <c r="E673" s="46">
        <f>IFERROR(Y110*1,"0")+IFERROR(Y111*1,"0")+IFERROR(Y112*1,"0")+IFERROR(Y116*1,"0")+IFERROR(Y117*1,"0")+IFERROR(Y118*1,"0")+IFERROR(Y119*1,"0")+IFERROR(Y120*1,"0")+IFERROR(Y121*1,"0")</f>
        <v>897.90000000000009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1297.56</v>
      </c>
      <c r="G673" s="46">
        <f>IFERROR(Y157*1,"0")+IFERROR(Y158*1,"0")+IFERROR(Y162*1,"0")+IFERROR(Y163*1,"0")+IFERROR(Y167*1,"0")+IFERROR(Y168*1,"0")</f>
        <v>187.76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768.60000000000014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2394.2999999999997</v>
      </c>
      <c r="K673" s="46">
        <f>IFERROR(Y253*1,"0")+IFERROR(Y254*1,"0")+IFERROR(Y255*1,"0")+IFERROR(Y256*1,"0")+IFERROR(Y257*1,"0")+IFERROR(Y258*1,"0")+IFERROR(Y259*1,"0")+IFERROR(Y260*1,"0")</f>
        <v>4</v>
      </c>
      <c r="L673" s="46">
        <f>IFERROR(Y265*1,"0")+IFERROR(Y266*1,"0")+IFERROR(Y267*1,"0")+IFERROR(Y268*1,"0")+IFERROR(Y269*1,"0")+IFERROR(Y270*1,"0")+IFERROR(Y271*1,"0")+IFERROR(Y272*1,"0")+IFERROR(Y273*1,"0")+IFERROR(Y277*1,"0")</f>
        <v>204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501.59999999999997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210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395</v>
      </c>
      <c r="V673" s="46">
        <f>IFERROR(Y407*1,"0")+IFERROR(Y411*1,"0")+IFERROR(Y412*1,"0")+IFERROR(Y413*1,"0")</f>
        <v>1152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5026.3999999999996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91.2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191.64</v>
      </c>
      <c r="Z673" s="46">
        <f>IFERROR(Y521*1,"0")+IFERROR(Y525*1,"0")+IFERROR(Y526*1,"0")+IFERROR(Y527*1,"0")+IFERROR(Y528*1,"0")+IFERROR(Y529*1,"0")+IFERROR(Y533*1,"0")+IFERROR(Y537*1,"0")</f>
        <v>48.300000000000004</v>
      </c>
      <c r="AA673" s="46">
        <f>IFERROR(Y542*1,"0")+IFERROR(Y543*1,"0")+IFERROR(Y544*1,"0")+IFERROR(Y545*1,"0")</f>
        <v>99.36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1314.9600000000003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1030.1999999999998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0,00"/>
        <filter val="1 120,00"/>
        <filter val="1 200,00"/>
        <filter val="1 240,00"/>
        <filter val="1 400,00"/>
        <filter val="1 404,00"/>
        <filter val="1,00"/>
        <filter val="1,20"/>
        <filter val="1,67"/>
        <filter val="10,50"/>
        <filter val="100,00"/>
        <filter val="105,00"/>
        <filter val="107,78"/>
        <filter val="108,00"/>
        <filter val="112,05"/>
        <filter val="12,00"/>
        <filter val="12,14"/>
        <filter val="120,00"/>
        <filter val="128,21"/>
        <filter val="13,20"/>
        <filter val="140,00"/>
        <filter val="151,97"/>
        <filter val="156,00"/>
        <filter val="16,00"/>
        <filter val="16,25"/>
        <filter val="16,67"/>
        <filter val="160,00"/>
        <filter val="17 032,80"/>
        <filter val="175,00"/>
        <filter val="18 149,57"/>
        <filter val="18 999,57"/>
        <filter val="18,00"/>
        <filter val="180,00"/>
        <filter val="182,00"/>
        <filter val="185,71"/>
        <filter val="188,00"/>
        <filter val="2,20"/>
        <filter val="20,00"/>
        <filter val="208,33"/>
        <filter val="210,00"/>
        <filter val="213,57"/>
        <filter val="22,73"/>
        <filter val="225,00"/>
        <filter val="23,75"/>
        <filter val="238,33"/>
        <filter val="24,00"/>
        <filter val="240,00"/>
        <filter val="245,00"/>
        <filter val="248,00"/>
        <filter val="25,00"/>
        <filter val="250,00"/>
        <filter val="275,00"/>
        <filter val="28,00"/>
        <filter val="280,00"/>
        <filter val="3 525,00"/>
        <filter val="3 938,07"/>
        <filter val="3,00"/>
        <filter val="3,85"/>
        <filter val="30,00"/>
        <filter val="30,62"/>
        <filter val="300,00"/>
        <filter val="309,26"/>
        <filter val="314,29"/>
        <filter val="320,00"/>
        <filter val="325,00"/>
        <filter val="34"/>
        <filter val="35,00"/>
        <filter val="35,62"/>
        <filter val="360,00"/>
        <filter val="368,00"/>
        <filter val="380,00"/>
        <filter val="4,00"/>
        <filter val="4,17"/>
        <filter val="40,00"/>
        <filter val="40,50"/>
        <filter val="42,00"/>
        <filter val="427,50"/>
        <filter val="440,00"/>
        <filter val="45,50"/>
        <filter val="450,00"/>
        <filter val="455,00"/>
        <filter val="468,39"/>
        <filter val="5,95"/>
        <filter val="50,00"/>
        <filter val="500,00"/>
        <filter val="502,00"/>
        <filter val="533,33"/>
        <filter val="54,63"/>
        <filter val="56,00"/>
        <filter val="6,00"/>
        <filter val="6,67"/>
        <filter val="60,00"/>
        <filter val="610,00"/>
        <filter val="62,70"/>
        <filter val="64,00"/>
        <filter val="65,00"/>
        <filter val="660,00"/>
        <filter val="665,00"/>
        <filter val="668,00"/>
        <filter val="70,00"/>
        <filter val="73,11"/>
        <filter val="75,00"/>
        <filter val="76,00"/>
        <filter val="760,00"/>
        <filter val="80,00"/>
        <filter val="800,00"/>
        <filter val="825,50"/>
        <filter val="90,00"/>
        <filter val="92,59"/>
        <filter val="94,33"/>
        <filter val="98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2024-12-04T10:46:24Z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