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D872E19-9FA9-4CFB-B2DE-1BA5ADA31C8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Y517" i="1" s="1"/>
  <c r="P515" i="1"/>
  <c r="X513" i="1"/>
  <c r="X512" i="1"/>
  <c r="BO511" i="1"/>
  <c r="BM511" i="1"/>
  <c r="Y511" i="1"/>
  <c r="P511" i="1"/>
  <c r="BO510" i="1"/>
  <c r="BM510" i="1"/>
  <c r="Y510" i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Y481" i="1" s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O463" i="1"/>
  <c r="BN463" i="1"/>
  <c r="BM463" i="1"/>
  <c r="Z463" i="1"/>
  <c r="Y463" i="1"/>
  <c r="P463" i="1"/>
  <c r="X461" i="1"/>
  <c r="X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Y449" i="1" s="1"/>
  <c r="P446" i="1"/>
  <c r="BP445" i="1"/>
  <c r="BO445" i="1"/>
  <c r="BN445" i="1"/>
  <c r="BM445" i="1"/>
  <c r="Z445" i="1"/>
  <c r="Y445" i="1"/>
  <c r="P445" i="1"/>
  <c r="X443" i="1"/>
  <c r="X442" i="1"/>
  <c r="BO441" i="1"/>
  <c r="BM441" i="1"/>
  <c r="Y441" i="1"/>
  <c r="BO440" i="1"/>
  <c r="BM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1" i="1"/>
  <c r="X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Y397" i="1" s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Y351" i="1" s="1"/>
  <c r="P349" i="1"/>
  <c r="X347" i="1"/>
  <c r="X346" i="1"/>
  <c r="BO345" i="1"/>
  <c r="BM345" i="1"/>
  <c r="Y345" i="1"/>
  <c r="P345" i="1"/>
  <c r="X342" i="1"/>
  <c r="X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Z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BP282" i="1" s="1"/>
  <c r="P282" i="1"/>
  <c r="X279" i="1"/>
  <c r="X278" i="1"/>
  <c r="BO277" i="1"/>
  <c r="BM277" i="1"/>
  <c r="Y277" i="1"/>
  <c r="Y279" i="1" s="1"/>
  <c r="P277" i="1"/>
  <c r="X275" i="1"/>
  <c r="X274" i="1"/>
  <c r="BO273" i="1"/>
  <c r="BM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Z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X242" i="1"/>
  <c r="X241" i="1"/>
  <c r="BO240" i="1"/>
  <c r="BM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X206" i="1"/>
  <c r="X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X195" i="1"/>
  <c r="X194" i="1"/>
  <c r="BO193" i="1"/>
  <c r="BM193" i="1"/>
  <c r="Y193" i="1"/>
  <c r="Y194" i="1" s="1"/>
  <c r="P193" i="1"/>
  <c r="X189" i="1"/>
  <c r="X188" i="1"/>
  <c r="BO187" i="1"/>
  <c r="BM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X183" i="1"/>
  <c r="X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BP158" i="1" s="1"/>
  <c r="P158" i="1"/>
  <c r="BO157" i="1"/>
  <c r="BM157" i="1"/>
  <c r="Y157" i="1"/>
  <c r="P157" i="1"/>
  <c r="X154" i="1"/>
  <c r="X153" i="1"/>
  <c r="BO152" i="1"/>
  <c r="BM152" i="1"/>
  <c r="Y152" i="1"/>
  <c r="BP152" i="1" s="1"/>
  <c r="P152" i="1"/>
  <c r="BO151" i="1"/>
  <c r="BM151" i="1"/>
  <c r="Y151" i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O145" i="1"/>
  <c r="BM145" i="1"/>
  <c r="Y145" i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O135" i="1"/>
  <c r="BM135" i="1"/>
  <c r="Y135" i="1"/>
  <c r="P135" i="1"/>
  <c r="BO134" i="1"/>
  <c r="BM134" i="1"/>
  <c r="Y134" i="1"/>
  <c r="Y139" i="1" s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F673" i="1" s="1"/>
  <c r="P126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Y106" i="1" s="1"/>
  <c r="P103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X92" i="1"/>
  <c r="X91" i="1"/>
  <c r="BO90" i="1"/>
  <c r="BM90" i="1"/>
  <c r="Y90" i="1"/>
  <c r="BP90" i="1" s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Y82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3" i="1"/>
  <c r="X62" i="1"/>
  <c r="BO61" i="1"/>
  <c r="BM61" i="1"/>
  <c r="Y61" i="1"/>
  <c r="BP61" i="1" s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X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BP350" i="1" l="1"/>
  <c r="BN350" i="1"/>
  <c r="Z350" i="1"/>
  <c r="Y356" i="1"/>
  <c r="Y355" i="1"/>
  <c r="BP354" i="1"/>
  <c r="BN354" i="1"/>
  <c r="Z354" i="1"/>
  <c r="Z355" i="1" s="1"/>
  <c r="BP359" i="1"/>
  <c r="BN359" i="1"/>
  <c r="Z359" i="1"/>
  <c r="BP381" i="1"/>
  <c r="BN381" i="1"/>
  <c r="Z381" i="1"/>
  <c r="BP421" i="1"/>
  <c r="BN421" i="1"/>
  <c r="Z421" i="1"/>
  <c r="BP457" i="1"/>
  <c r="BN457" i="1"/>
  <c r="Z457" i="1"/>
  <c r="BP502" i="1"/>
  <c r="BN502" i="1"/>
  <c r="Z502" i="1"/>
  <c r="Y535" i="1"/>
  <c r="Y534" i="1"/>
  <c r="BP533" i="1"/>
  <c r="BN533" i="1"/>
  <c r="Z533" i="1"/>
  <c r="Z534" i="1" s="1"/>
  <c r="Y539" i="1"/>
  <c r="Y538" i="1"/>
  <c r="BP537" i="1"/>
  <c r="BN537" i="1"/>
  <c r="Z537" i="1"/>
  <c r="Z538" i="1" s="1"/>
  <c r="BP542" i="1"/>
  <c r="BN542" i="1"/>
  <c r="Z542" i="1"/>
  <c r="Z546" i="1" s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22" i="1"/>
  <c r="Z23" i="1" s="1"/>
  <c r="BN22" i="1"/>
  <c r="BP22" i="1"/>
  <c r="Z26" i="1"/>
  <c r="BN26" i="1"/>
  <c r="Z35" i="1"/>
  <c r="BN35" i="1"/>
  <c r="Z55" i="1"/>
  <c r="BN55" i="1"/>
  <c r="Z70" i="1"/>
  <c r="BN70" i="1"/>
  <c r="Z80" i="1"/>
  <c r="BN80" i="1"/>
  <c r="Y92" i="1"/>
  <c r="Z94" i="1"/>
  <c r="BN94" i="1"/>
  <c r="Z111" i="1"/>
  <c r="BN111" i="1"/>
  <c r="Y122" i="1"/>
  <c r="Z129" i="1"/>
  <c r="BN129" i="1"/>
  <c r="Z143" i="1"/>
  <c r="BN143" i="1"/>
  <c r="Z158" i="1"/>
  <c r="BN158" i="1"/>
  <c r="Z179" i="1"/>
  <c r="BN179" i="1"/>
  <c r="Z193" i="1"/>
  <c r="Z194" i="1" s="1"/>
  <c r="BN193" i="1"/>
  <c r="BP193" i="1"/>
  <c r="Z197" i="1"/>
  <c r="BN197" i="1"/>
  <c r="Z210" i="1"/>
  <c r="BN210" i="1"/>
  <c r="Z224" i="1"/>
  <c r="BN224" i="1"/>
  <c r="Z234" i="1"/>
  <c r="BN234" i="1"/>
  <c r="Z244" i="1"/>
  <c r="BN244" i="1"/>
  <c r="Z256" i="1"/>
  <c r="BN256" i="1"/>
  <c r="Z267" i="1"/>
  <c r="BN267" i="1"/>
  <c r="Z277" i="1"/>
  <c r="Z278" i="1" s="1"/>
  <c r="BN277" i="1"/>
  <c r="BP277" i="1"/>
  <c r="Y278" i="1"/>
  <c r="Z282" i="1"/>
  <c r="BN282" i="1"/>
  <c r="BP286" i="1"/>
  <c r="BN286" i="1"/>
  <c r="BP309" i="1"/>
  <c r="BN309" i="1"/>
  <c r="Z309" i="1"/>
  <c r="BP367" i="1"/>
  <c r="BN367" i="1"/>
  <c r="Z367" i="1"/>
  <c r="BP400" i="1"/>
  <c r="BN400" i="1"/>
  <c r="Z400" i="1"/>
  <c r="Z403" i="1" s="1"/>
  <c r="BP429" i="1"/>
  <c r="BN429" i="1"/>
  <c r="Z429" i="1"/>
  <c r="BP494" i="1"/>
  <c r="BN494" i="1"/>
  <c r="Z494" i="1"/>
  <c r="BP516" i="1"/>
  <c r="BN516" i="1"/>
  <c r="Z516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Y149" i="1"/>
  <c r="BP141" i="1"/>
  <c r="BN141" i="1"/>
  <c r="Z141" i="1"/>
  <c r="Y153" i="1"/>
  <c r="BP151" i="1"/>
  <c r="BN151" i="1"/>
  <c r="Z151" i="1"/>
  <c r="Y174" i="1"/>
  <c r="BP173" i="1"/>
  <c r="BN173" i="1"/>
  <c r="Z173" i="1"/>
  <c r="Z174" i="1" s="1"/>
  <c r="Y183" i="1"/>
  <c r="BP177" i="1"/>
  <c r="BN177" i="1"/>
  <c r="Z177" i="1"/>
  <c r="BP187" i="1"/>
  <c r="BN187" i="1"/>
  <c r="Z187" i="1"/>
  <c r="BP203" i="1"/>
  <c r="BN203" i="1"/>
  <c r="Z203" i="1"/>
  <c r="BP222" i="1"/>
  <c r="BN222" i="1"/>
  <c r="Z222" i="1"/>
  <c r="BP232" i="1"/>
  <c r="BN232" i="1"/>
  <c r="Z232" i="1"/>
  <c r="BP240" i="1"/>
  <c r="BN240" i="1"/>
  <c r="Z240" i="1"/>
  <c r="BP254" i="1"/>
  <c r="BN254" i="1"/>
  <c r="Z254" i="1"/>
  <c r="BP265" i="1"/>
  <c r="BN265" i="1"/>
  <c r="Z265" i="1"/>
  <c r="BP273" i="1"/>
  <c r="BN273" i="1"/>
  <c r="Z273" i="1"/>
  <c r="BP288" i="1"/>
  <c r="BN288" i="1"/>
  <c r="Z288" i="1"/>
  <c r="BP311" i="1"/>
  <c r="BN311" i="1"/>
  <c r="Z311" i="1"/>
  <c r="BP361" i="1"/>
  <c r="BN361" i="1"/>
  <c r="Z361" i="1"/>
  <c r="BP371" i="1"/>
  <c r="BN371" i="1"/>
  <c r="Z371" i="1"/>
  <c r="BP383" i="1"/>
  <c r="BN383" i="1"/>
  <c r="Z383" i="1"/>
  <c r="BP402" i="1"/>
  <c r="BN402" i="1"/>
  <c r="Z402" i="1"/>
  <c r="Y408" i="1"/>
  <c r="BP407" i="1"/>
  <c r="BN407" i="1"/>
  <c r="Z407" i="1"/>
  <c r="Z408" i="1" s="1"/>
  <c r="BP411" i="1"/>
  <c r="BN411" i="1"/>
  <c r="Z411" i="1"/>
  <c r="BP423" i="1"/>
  <c r="BN423" i="1"/>
  <c r="Z423" i="1"/>
  <c r="BP433" i="1"/>
  <c r="BN433" i="1"/>
  <c r="Z433" i="1"/>
  <c r="BP441" i="1"/>
  <c r="BN441" i="1"/>
  <c r="Z441" i="1"/>
  <c r="BP459" i="1"/>
  <c r="BN459" i="1"/>
  <c r="Z459" i="1"/>
  <c r="J9" i="1"/>
  <c r="X663" i="1"/>
  <c r="Y39" i="1"/>
  <c r="Z28" i="1"/>
  <c r="BN28" i="1"/>
  <c r="Z29" i="1"/>
  <c r="BN29" i="1"/>
  <c r="Z32" i="1"/>
  <c r="BN32" i="1"/>
  <c r="Z33" i="1"/>
  <c r="BN33" i="1"/>
  <c r="Z37" i="1"/>
  <c r="BN37" i="1"/>
  <c r="Z53" i="1"/>
  <c r="BN53" i="1"/>
  <c r="Z61" i="1"/>
  <c r="BN61" i="1"/>
  <c r="Z68" i="1"/>
  <c r="BN68" i="1"/>
  <c r="Z72" i="1"/>
  <c r="BN72" i="1"/>
  <c r="Z78" i="1"/>
  <c r="BN78" i="1"/>
  <c r="BP78" i="1"/>
  <c r="Z86" i="1"/>
  <c r="BN86" i="1"/>
  <c r="Z90" i="1"/>
  <c r="BN90" i="1"/>
  <c r="Y100" i="1"/>
  <c r="Z96" i="1"/>
  <c r="BN96" i="1"/>
  <c r="Z104" i="1"/>
  <c r="BN104" i="1"/>
  <c r="E673" i="1"/>
  <c r="Z117" i="1"/>
  <c r="BN117" i="1"/>
  <c r="Z127" i="1"/>
  <c r="BN127" i="1"/>
  <c r="BP135" i="1"/>
  <c r="BN135" i="1"/>
  <c r="Z135" i="1"/>
  <c r="BP145" i="1"/>
  <c r="BN145" i="1"/>
  <c r="Z145" i="1"/>
  <c r="Y164" i="1"/>
  <c r="BP162" i="1"/>
  <c r="BN162" i="1"/>
  <c r="Z162" i="1"/>
  <c r="BP181" i="1"/>
  <c r="BN181" i="1"/>
  <c r="Z181" i="1"/>
  <c r="BP199" i="1"/>
  <c r="BN199" i="1"/>
  <c r="Z199" i="1"/>
  <c r="Y216" i="1"/>
  <c r="BP214" i="1"/>
  <c r="BN214" i="1"/>
  <c r="Z214" i="1"/>
  <c r="BP226" i="1"/>
  <c r="BN226" i="1"/>
  <c r="Z226" i="1"/>
  <c r="BP236" i="1"/>
  <c r="BN236" i="1"/>
  <c r="Z236" i="1"/>
  <c r="BP258" i="1"/>
  <c r="BN258" i="1"/>
  <c r="Z258" i="1"/>
  <c r="BP269" i="1"/>
  <c r="BN269" i="1"/>
  <c r="Z269" i="1"/>
  <c r="BP284" i="1"/>
  <c r="BN284" i="1"/>
  <c r="Z284" i="1"/>
  <c r="BP302" i="1"/>
  <c r="BN302" i="1"/>
  <c r="Z302" i="1"/>
  <c r="R673" i="1"/>
  <c r="Y319" i="1"/>
  <c r="BP318" i="1"/>
  <c r="BN318" i="1"/>
  <c r="Z318" i="1"/>
  <c r="Z319" i="1" s="1"/>
  <c r="Y324" i="1"/>
  <c r="Y323" i="1"/>
  <c r="BP322" i="1"/>
  <c r="BN322" i="1"/>
  <c r="Z322" i="1"/>
  <c r="Z323" i="1" s="1"/>
  <c r="Y328" i="1"/>
  <c r="Y327" i="1"/>
  <c r="BP326" i="1"/>
  <c r="BN326" i="1"/>
  <c r="Z326" i="1"/>
  <c r="Z327" i="1" s="1"/>
  <c r="Y332" i="1"/>
  <c r="BP331" i="1"/>
  <c r="BN331" i="1"/>
  <c r="Z331" i="1"/>
  <c r="Z332" i="1" s="1"/>
  <c r="Y337" i="1"/>
  <c r="Y336" i="1"/>
  <c r="BP335" i="1"/>
  <c r="BN335" i="1"/>
  <c r="Z335" i="1"/>
  <c r="Z336" i="1" s="1"/>
  <c r="Y341" i="1"/>
  <c r="BP339" i="1"/>
  <c r="BN339" i="1"/>
  <c r="Z339" i="1"/>
  <c r="BP365" i="1"/>
  <c r="BN365" i="1"/>
  <c r="Z365" i="1"/>
  <c r="BP379" i="1"/>
  <c r="BN379" i="1"/>
  <c r="Z379" i="1"/>
  <c r="BP396" i="1"/>
  <c r="BN396" i="1"/>
  <c r="Z396" i="1"/>
  <c r="BP419" i="1"/>
  <c r="BN419" i="1"/>
  <c r="Z419" i="1"/>
  <c r="BP427" i="1"/>
  <c r="BN427" i="1"/>
  <c r="Z427" i="1"/>
  <c r="BP440" i="1"/>
  <c r="BN440" i="1"/>
  <c r="Z440" i="1"/>
  <c r="BP455" i="1"/>
  <c r="BN455" i="1"/>
  <c r="Z455" i="1"/>
  <c r="BP470" i="1"/>
  <c r="BN470" i="1"/>
  <c r="Z470" i="1"/>
  <c r="BP492" i="1"/>
  <c r="BN492" i="1"/>
  <c r="Z492" i="1"/>
  <c r="BP500" i="1"/>
  <c r="BN500" i="1"/>
  <c r="Z500" i="1"/>
  <c r="BP510" i="1"/>
  <c r="BN510" i="1"/>
  <c r="Z510" i="1"/>
  <c r="BP529" i="1"/>
  <c r="BN529" i="1"/>
  <c r="Z529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G673" i="1"/>
  <c r="Y189" i="1"/>
  <c r="Y205" i="1"/>
  <c r="J673" i="1"/>
  <c r="Y228" i="1"/>
  <c r="Y242" i="1"/>
  <c r="Y404" i="1"/>
  <c r="Y403" i="1"/>
  <c r="Y414" i="1"/>
  <c r="Y465" i="1"/>
  <c r="BP463" i="1"/>
  <c r="BP471" i="1"/>
  <c r="BN471" i="1"/>
  <c r="Z471" i="1"/>
  <c r="BP496" i="1"/>
  <c r="BN496" i="1"/>
  <c r="Z496" i="1"/>
  <c r="BP504" i="1"/>
  <c r="BN504" i="1"/>
  <c r="Z504" i="1"/>
  <c r="Y522" i="1"/>
  <c r="BP521" i="1"/>
  <c r="BN521" i="1"/>
  <c r="Z521" i="1"/>
  <c r="Z522" i="1" s="1"/>
  <c r="Y531" i="1"/>
  <c r="BP525" i="1"/>
  <c r="BN525" i="1"/>
  <c r="Z525" i="1"/>
  <c r="BP544" i="1"/>
  <c r="BN544" i="1"/>
  <c r="Z544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38" i="1"/>
  <c r="Y58" i="1"/>
  <c r="Y62" i="1"/>
  <c r="Y75" i="1"/>
  <c r="Y83" i="1"/>
  <c r="Y91" i="1"/>
  <c r="Y101" i="1"/>
  <c r="Y107" i="1"/>
  <c r="Y114" i="1"/>
  <c r="Y123" i="1"/>
  <c r="Y132" i="1"/>
  <c r="Y138" i="1"/>
  <c r="Y148" i="1"/>
  <c r="Y154" i="1"/>
  <c r="Y159" i="1"/>
  <c r="Y165" i="1"/>
  <c r="Y169" i="1"/>
  <c r="Y182" i="1"/>
  <c r="Y188" i="1"/>
  <c r="Y206" i="1"/>
  <c r="Y211" i="1"/>
  <c r="Y217" i="1"/>
  <c r="Y227" i="1"/>
  <c r="Y241" i="1"/>
  <c r="BP255" i="1"/>
  <c r="BN255" i="1"/>
  <c r="Z255" i="1"/>
  <c r="BP259" i="1"/>
  <c r="BN259" i="1"/>
  <c r="Z259" i="1"/>
  <c r="BP268" i="1"/>
  <c r="BN268" i="1"/>
  <c r="Z268" i="1"/>
  <c r="BP272" i="1"/>
  <c r="BN272" i="1"/>
  <c r="Z272" i="1"/>
  <c r="BP285" i="1"/>
  <c r="BN285" i="1"/>
  <c r="Z285" i="1"/>
  <c r="BP289" i="1"/>
  <c r="BN289" i="1"/>
  <c r="Z289" i="1"/>
  <c r="BP303" i="1"/>
  <c r="BN303" i="1"/>
  <c r="Z303" i="1"/>
  <c r="Y305" i="1"/>
  <c r="Q673" i="1"/>
  <c r="Y315" i="1"/>
  <c r="BP308" i="1"/>
  <c r="BN308" i="1"/>
  <c r="Z308" i="1"/>
  <c r="BP312" i="1"/>
  <c r="BN312" i="1"/>
  <c r="Z312" i="1"/>
  <c r="BP360" i="1"/>
  <c r="BN360" i="1"/>
  <c r="Z360" i="1"/>
  <c r="BP364" i="1"/>
  <c r="BN364" i="1"/>
  <c r="Z364" i="1"/>
  <c r="Y368" i="1"/>
  <c r="BP372" i="1"/>
  <c r="BN372" i="1"/>
  <c r="Z372" i="1"/>
  <c r="BP380" i="1"/>
  <c r="BN380" i="1"/>
  <c r="Z380" i="1"/>
  <c r="H9" i="1"/>
  <c r="B673" i="1"/>
  <c r="X664" i="1"/>
  <c r="X665" i="1"/>
  <c r="X667" i="1"/>
  <c r="Y24" i="1"/>
  <c r="Z27" i="1"/>
  <c r="Z38" i="1" s="1"/>
  <c r="BN27" i="1"/>
  <c r="Z30" i="1"/>
  <c r="BN30" i="1"/>
  <c r="Z31" i="1"/>
  <c r="BN31" i="1"/>
  <c r="Z34" i="1"/>
  <c r="BN34" i="1"/>
  <c r="Z36" i="1"/>
  <c r="BN36" i="1"/>
  <c r="C673" i="1"/>
  <c r="Z52" i="1"/>
  <c r="BN52" i="1"/>
  <c r="Z54" i="1"/>
  <c r="BN54" i="1"/>
  <c r="Z56" i="1"/>
  <c r="BN56" i="1"/>
  <c r="Y57" i="1"/>
  <c r="Z60" i="1"/>
  <c r="BN60" i="1"/>
  <c r="BP60" i="1"/>
  <c r="D673" i="1"/>
  <c r="Z67" i="1"/>
  <c r="BN67" i="1"/>
  <c r="Z69" i="1"/>
  <c r="BN69" i="1"/>
  <c r="Z71" i="1"/>
  <c r="BN71" i="1"/>
  <c r="Z73" i="1"/>
  <c r="BN73" i="1"/>
  <c r="Y76" i="1"/>
  <c r="Z79" i="1"/>
  <c r="BN79" i="1"/>
  <c r="Z81" i="1"/>
  <c r="BN81" i="1"/>
  <c r="Z85" i="1"/>
  <c r="BN85" i="1"/>
  <c r="BP85" i="1"/>
  <c r="Z87" i="1"/>
  <c r="BN87" i="1"/>
  <c r="Z89" i="1"/>
  <c r="BN89" i="1"/>
  <c r="Z95" i="1"/>
  <c r="BN95" i="1"/>
  <c r="Z97" i="1"/>
  <c r="BN97" i="1"/>
  <c r="Z99" i="1"/>
  <c r="BN99" i="1"/>
  <c r="Z103" i="1"/>
  <c r="BN103" i="1"/>
  <c r="BP103" i="1"/>
  <c r="Z105" i="1"/>
  <c r="BN105" i="1"/>
  <c r="Z110" i="1"/>
  <c r="BN110" i="1"/>
  <c r="BP110" i="1"/>
  <c r="Z112" i="1"/>
  <c r="BN112" i="1"/>
  <c r="Y113" i="1"/>
  <c r="Z116" i="1"/>
  <c r="BN116" i="1"/>
  <c r="BP116" i="1"/>
  <c r="Z118" i="1"/>
  <c r="BN118" i="1"/>
  <c r="Z121" i="1"/>
  <c r="BN121" i="1"/>
  <c r="Z126" i="1"/>
  <c r="BN126" i="1"/>
  <c r="BP126" i="1"/>
  <c r="Z128" i="1"/>
  <c r="BN128" i="1"/>
  <c r="Z130" i="1"/>
  <c r="BN130" i="1"/>
  <c r="Y131" i="1"/>
  <c r="Z134" i="1"/>
  <c r="BN134" i="1"/>
  <c r="BP134" i="1"/>
  <c r="Z136" i="1"/>
  <c r="BN136" i="1"/>
  <c r="Z142" i="1"/>
  <c r="BN142" i="1"/>
  <c r="Z144" i="1"/>
  <c r="BN144" i="1"/>
  <c r="Z146" i="1"/>
  <c r="BN146" i="1"/>
  <c r="Z152" i="1"/>
  <c r="BN152" i="1"/>
  <c r="Z157" i="1"/>
  <c r="Z159" i="1" s="1"/>
  <c r="BN157" i="1"/>
  <c r="BP157" i="1"/>
  <c r="Y160" i="1"/>
  <c r="Z163" i="1"/>
  <c r="Z164" i="1" s="1"/>
  <c r="BN163" i="1"/>
  <c r="Z167" i="1"/>
  <c r="Z169" i="1" s="1"/>
  <c r="BN167" i="1"/>
  <c r="BP167" i="1"/>
  <c r="H673" i="1"/>
  <c r="Y175" i="1"/>
  <c r="Z178" i="1"/>
  <c r="BN178" i="1"/>
  <c r="Z180" i="1"/>
  <c r="BN180" i="1"/>
  <c r="Z186" i="1"/>
  <c r="Z188" i="1" s="1"/>
  <c r="BN186" i="1"/>
  <c r="I673" i="1"/>
  <c r="Y195" i="1"/>
  <c r="Z198" i="1"/>
  <c r="BN198" i="1"/>
  <c r="Z200" i="1"/>
  <c r="BN200" i="1"/>
  <c r="Z202" i="1"/>
  <c r="BN202" i="1"/>
  <c r="Z204" i="1"/>
  <c r="BN204" i="1"/>
  <c r="Z209" i="1"/>
  <c r="Z211" i="1" s="1"/>
  <c r="BN209" i="1"/>
  <c r="BP209" i="1"/>
  <c r="Y212" i="1"/>
  <c r="Z215" i="1"/>
  <c r="BN215" i="1"/>
  <c r="Z219" i="1"/>
  <c r="BN219" i="1"/>
  <c r="BP219" i="1"/>
  <c r="Z221" i="1"/>
  <c r="BN221" i="1"/>
  <c r="Z223" i="1"/>
  <c r="BN223" i="1"/>
  <c r="Z225" i="1"/>
  <c r="BN225" i="1"/>
  <c r="Z231" i="1"/>
  <c r="BN231" i="1"/>
  <c r="Z233" i="1"/>
  <c r="BN233" i="1"/>
  <c r="Z235" i="1"/>
  <c r="BN235" i="1"/>
  <c r="Z237" i="1"/>
  <c r="BN237" i="1"/>
  <c r="Z239" i="1"/>
  <c r="BN239" i="1"/>
  <c r="Y249" i="1"/>
  <c r="Z245" i="1"/>
  <c r="BN245" i="1"/>
  <c r="BP246" i="1"/>
  <c r="BN246" i="1"/>
  <c r="BP248" i="1"/>
  <c r="BN248" i="1"/>
  <c r="Z248" i="1"/>
  <c r="Y250" i="1"/>
  <c r="K673" i="1"/>
  <c r="Y262" i="1"/>
  <c r="BP253" i="1"/>
  <c r="BN253" i="1"/>
  <c r="Z253" i="1"/>
  <c r="BP257" i="1"/>
  <c r="BN257" i="1"/>
  <c r="Z257" i="1"/>
  <c r="Y261" i="1"/>
  <c r="BP266" i="1"/>
  <c r="BN266" i="1"/>
  <c r="Z266" i="1"/>
  <c r="BP270" i="1"/>
  <c r="BN270" i="1"/>
  <c r="Z270" i="1"/>
  <c r="Y274" i="1"/>
  <c r="BP283" i="1"/>
  <c r="BN283" i="1"/>
  <c r="Z283" i="1"/>
  <c r="BP287" i="1"/>
  <c r="BN287" i="1"/>
  <c r="Z287" i="1"/>
  <c r="BP291" i="1"/>
  <c r="BN291" i="1"/>
  <c r="Z291" i="1"/>
  <c r="Y293" i="1"/>
  <c r="O673" i="1"/>
  <c r="Y297" i="1"/>
  <c r="BP296" i="1"/>
  <c r="BN296" i="1"/>
  <c r="Z296" i="1"/>
  <c r="Z297" i="1" s="1"/>
  <c r="Y298" i="1"/>
  <c r="P673" i="1"/>
  <c r="Y304" i="1"/>
  <c r="BP301" i="1"/>
  <c r="BN301" i="1"/>
  <c r="Z301" i="1"/>
  <c r="BP310" i="1"/>
  <c r="BN310" i="1"/>
  <c r="Z310" i="1"/>
  <c r="Y314" i="1"/>
  <c r="BP340" i="1"/>
  <c r="BN340" i="1"/>
  <c r="Z340" i="1"/>
  <c r="Z341" i="1" s="1"/>
  <c r="Y342" i="1"/>
  <c r="T673" i="1"/>
  <c r="Y346" i="1"/>
  <c r="BP345" i="1"/>
  <c r="BN345" i="1"/>
  <c r="Z345" i="1"/>
  <c r="Z346" i="1" s="1"/>
  <c r="Y347" i="1"/>
  <c r="Y352" i="1"/>
  <c r="BP349" i="1"/>
  <c r="BN349" i="1"/>
  <c r="Z349" i="1"/>
  <c r="Z351" i="1" s="1"/>
  <c r="BP362" i="1"/>
  <c r="BN362" i="1"/>
  <c r="Z362" i="1"/>
  <c r="BP366" i="1"/>
  <c r="BN366" i="1"/>
  <c r="Z366" i="1"/>
  <c r="Y375" i="1"/>
  <c r="BP374" i="1"/>
  <c r="BN374" i="1"/>
  <c r="Z374" i="1"/>
  <c r="Y376" i="1"/>
  <c r="Y384" i="1"/>
  <c r="Y385" i="1"/>
  <c r="BP378" i="1"/>
  <c r="BN378" i="1"/>
  <c r="Z378" i="1"/>
  <c r="L673" i="1"/>
  <c r="Y275" i="1"/>
  <c r="M673" i="1"/>
  <c r="Y292" i="1"/>
  <c r="Y320" i="1"/>
  <c r="S673" i="1"/>
  <c r="Y333" i="1"/>
  <c r="U673" i="1"/>
  <c r="Y369" i="1"/>
  <c r="Z382" i="1"/>
  <c r="BN382" i="1"/>
  <c r="Y390" i="1"/>
  <c r="BP387" i="1"/>
  <c r="BN387" i="1"/>
  <c r="Z387" i="1"/>
  <c r="Y398" i="1"/>
  <c r="BP401" i="1"/>
  <c r="BN401" i="1"/>
  <c r="Z401" i="1"/>
  <c r="Y415" i="1"/>
  <c r="BP420" i="1"/>
  <c r="BN420" i="1"/>
  <c r="Z420" i="1"/>
  <c r="BP424" i="1"/>
  <c r="BN424" i="1"/>
  <c r="Z424" i="1"/>
  <c r="BP428" i="1"/>
  <c r="BN428" i="1"/>
  <c r="Z428" i="1"/>
  <c r="Y435" i="1"/>
  <c r="BP439" i="1"/>
  <c r="BN439" i="1"/>
  <c r="Z439" i="1"/>
  <c r="Y448" i="1"/>
  <c r="BP447" i="1"/>
  <c r="BN447" i="1"/>
  <c r="Z447" i="1"/>
  <c r="X673" i="1"/>
  <c r="Y461" i="1"/>
  <c r="BP452" i="1"/>
  <c r="BN452" i="1"/>
  <c r="Z452" i="1"/>
  <c r="BP456" i="1"/>
  <c r="BN456" i="1"/>
  <c r="Z456" i="1"/>
  <c r="Y460" i="1"/>
  <c r="BP464" i="1"/>
  <c r="BN464" i="1"/>
  <c r="Z464" i="1"/>
  <c r="Z465" i="1" s="1"/>
  <c r="Y466" i="1"/>
  <c r="Y475" i="1"/>
  <c r="BP468" i="1"/>
  <c r="BN468" i="1"/>
  <c r="Z468" i="1"/>
  <c r="BP472" i="1"/>
  <c r="BN472" i="1"/>
  <c r="Z472" i="1"/>
  <c r="BP479" i="1"/>
  <c r="BN479" i="1"/>
  <c r="Z479" i="1"/>
  <c r="Y673" i="1"/>
  <c r="Y486" i="1"/>
  <c r="BP485" i="1"/>
  <c r="BN485" i="1"/>
  <c r="Z485" i="1"/>
  <c r="Z486" i="1" s="1"/>
  <c r="Y487" i="1"/>
  <c r="Y508" i="1"/>
  <c r="BP489" i="1"/>
  <c r="BN489" i="1"/>
  <c r="Z489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Y512" i="1"/>
  <c r="BP526" i="1"/>
  <c r="BN526" i="1"/>
  <c r="Z526" i="1"/>
  <c r="Y530" i="1"/>
  <c r="BP543" i="1"/>
  <c r="BN543" i="1"/>
  <c r="Z543" i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BP389" i="1"/>
  <c r="BN389" i="1"/>
  <c r="Z389" i="1"/>
  <c r="Y391" i="1"/>
  <c r="BP395" i="1"/>
  <c r="BN395" i="1"/>
  <c r="Z395" i="1"/>
  <c r="Z397" i="1" s="1"/>
  <c r="BP412" i="1"/>
  <c r="BN412" i="1"/>
  <c r="Z412" i="1"/>
  <c r="Z414" i="1" s="1"/>
  <c r="BP422" i="1"/>
  <c r="BN422" i="1"/>
  <c r="Z422" i="1"/>
  <c r="BP426" i="1"/>
  <c r="BN426" i="1"/>
  <c r="Z426" i="1"/>
  <c r="Y430" i="1"/>
  <c r="BP434" i="1"/>
  <c r="BN434" i="1"/>
  <c r="Z434" i="1"/>
  <c r="Z435" i="1" s="1"/>
  <c r="Y436" i="1"/>
  <c r="Y443" i="1"/>
  <c r="BP438" i="1"/>
  <c r="BN438" i="1"/>
  <c r="Z438" i="1"/>
  <c r="Y442" i="1"/>
  <c r="BP446" i="1"/>
  <c r="BN446" i="1"/>
  <c r="Z446" i="1"/>
  <c r="Z448" i="1" s="1"/>
  <c r="BP454" i="1"/>
  <c r="BN454" i="1"/>
  <c r="Z454" i="1"/>
  <c r="BP458" i="1"/>
  <c r="BN458" i="1"/>
  <c r="Z458" i="1"/>
  <c r="BP469" i="1"/>
  <c r="BN469" i="1"/>
  <c r="Z469" i="1"/>
  <c r="BP474" i="1"/>
  <c r="BN474" i="1"/>
  <c r="Z474" i="1"/>
  <c r="Y476" i="1"/>
  <c r="Y480" i="1"/>
  <c r="BP478" i="1"/>
  <c r="BN478" i="1"/>
  <c r="Z478" i="1"/>
  <c r="Z480" i="1" s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Y507" i="1"/>
  <c r="BP511" i="1"/>
  <c r="BN511" i="1"/>
  <c r="Z511" i="1"/>
  <c r="Y513" i="1"/>
  <c r="Y518" i="1"/>
  <c r="BP515" i="1"/>
  <c r="BN515" i="1"/>
  <c r="Z515" i="1"/>
  <c r="Z517" i="1" s="1"/>
  <c r="BP528" i="1"/>
  <c r="BN528" i="1"/>
  <c r="Z528" i="1"/>
  <c r="V673" i="1"/>
  <c r="Y409" i="1"/>
  <c r="W673" i="1"/>
  <c r="Y431" i="1"/>
  <c r="Z673" i="1"/>
  <c r="Y523" i="1"/>
  <c r="BP545" i="1"/>
  <c r="BN545" i="1"/>
  <c r="Z545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AD673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AE673" i="1"/>
  <c r="Y649" i="1"/>
  <c r="BP647" i="1"/>
  <c r="BN647" i="1"/>
  <c r="Z647" i="1"/>
  <c r="Z75" i="1" l="1"/>
  <c r="Z625" i="1"/>
  <c r="Z649" i="1"/>
  <c r="Z512" i="1"/>
  <c r="Z573" i="1"/>
  <c r="Z390" i="1"/>
  <c r="Z153" i="1"/>
  <c r="Z122" i="1"/>
  <c r="Z113" i="1"/>
  <c r="Z91" i="1"/>
  <c r="Z643" i="1"/>
  <c r="Z216" i="1"/>
  <c r="Z530" i="1"/>
  <c r="Z241" i="1"/>
  <c r="Z148" i="1"/>
  <c r="Y665" i="1"/>
  <c r="Y666" i="1" s="1"/>
  <c r="Z82" i="1"/>
  <c r="Z57" i="1"/>
  <c r="Y664" i="1"/>
  <c r="Z314" i="1"/>
  <c r="Y667" i="1"/>
  <c r="Z608" i="1"/>
  <c r="Z430" i="1"/>
  <c r="Z384" i="1"/>
  <c r="Z304" i="1"/>
  <c r="Z292" i="1"/>
  <c r="Z274" i="1"/>
  <c r="Z249" i="1"/>
  <c r="Z205" i="1"/>
  <c r="Z182" i="1"/>
  <c r="Z100" i="1"/>
  <c r="Z62" i="1"/>
  <c r="Z375" i="1"/>
  <c r="Z368" i="1"/>
  <c r="Z567" i="1"/>
  <c r="Y663" i="1"/>
  <c r="Z636" i="1"/>
  <c r="Z615" i="1"/>
  <c r="Z585" i="1"/>
  <c r="Z442" i="1"/>
  <c r="Z596" i="1"/>
  <c r="Z507" i="1"/>
  <c r="Z475" i="1"/>
  <c r="Z460" i="1"/>
  <c r="Z261" i="1"/>
  <c r="Z227" i="1"/>
  <c r="Z138" i="1"/>
  <c r="Z131" i="1"/>
  <c r="Z106" i="1"/>
  <c r="X666" i="1"/>
  <c r="Z668" i="1" l="1"/>
</calcChain>
</file>

<file path=xl/sharedStrings.xml><?xml version="1.0" encoding="utf-8"?>
<sst xmlns="http://schemas.openxmlformats.org/spreadsheetml/2006/main" count="3126" uniqueCount="1078">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</sst>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1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96" t="s">
        <v>0</v>
      </c>
      <c r="E1" s="823"/>
      <c r="F1" s="823"/>
      <c r="G1" s="12" t="s">
        <v>1</v>
      </c>
      <c r="H1" s="896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822" t="s">
        <v>3</v>
      </c>
      <c r="S1" s="823"/>
      <c r="T1" s="8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40" t="s">
        <v>8</v>
      </c>
      <c r="B5" s="892"/>
      <c r="C5" s="893"/>
      <c r="D5" s="855"/>
      <c r="E5" s="856"/>
      <c r="F5" s="1162" t="s">
        <v>9</v>
      </c>
      <c r="G5" s="893"/>
      <c r="H5" s="855" t="s">
        <v>1077</v>
      </c>
      <c r="I5" s="1089"/>
      <c r="J5" s="1089"/>
      <c r="K5" s="1089"/>
      <c r="L5" s="1089"/>
      <c r="M5" s="856"/>
      <c r="N5" s="58"/>
      <c r="P5" s="24" t="s">
        <v>10</v>
      </c>
      <c r="Q5" s="1180">
        <v>45633</v>
      </c>
      <c r="R5" s="939"/>
      <c r="T5" s="997" t="s">
        <v>11</v>
      </c>
      <c r="U5" s="983"/>
      <c r="V5" s="998" t="s">
        <v>12</v>
      </c>
      <c r="W5" s="939"/>
      <c r="AB5" s="51"/>
      <c r="AC5" s="51"/>
      <c r="AD5" s="51"/>
      <c r="AE5" s="51"/>
    </row>
    <row r="6" spans="1:32" s="771" customFormat="1" ht="24" customHeight="1" x14ac:dyDescent="0.2">
      <c r="A6" s="940" t="s">
        <v>13</v>
      </c>
      <c r="B6" s="892"/>
      <c r="C6" s="893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Суббота</v>
      </c>
      <c r="R6" s="782"/>
      <c r="T6" s="1010" t="s">
        <v>16</v>
      </c>
      <c r="U6" s="983"/>
      <c r="V6" s="972" t="s">
        <v>17</v>
      </c>
      <c r="W6" s="80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69" t="str">
        <f>IFERROR(VLOOKUP(DeliveryAddress,Table,3,0),1)</f>
        <v>1</v>
      </c>
      <c r="E7" s="870"/>
      <c r="F7" s="870"/>
      <c r="G7" s="870"/>
      <c r="H7" s="870"/>
      <c r="I7" s="870"/>
      <c r="J7" s="870"/>
      <c r="K7" s="870"/>
      <c r="L7" s="870"/>
      <c r="M7" s="871"/>
      <c r="N7" s="60"/>
      <c r="P7" s="24"/>
      <c r="Q7" s="42"/>
      <c r="R7" s="42"/>
      <c r="T7" s="793"/>
      <c r="U7" s="983"/>
      <c r="V7" s="973"/>
      <c r="W7" s="974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7"/>
      <c r="C8" s="798"/>
      <c r="D8" s="862" t="s">
        <v>19</v>
      </c>
      <c r="E8" s="863"/>
      <c r="F8" s="863"/>
      <c r="G8" s="863"/>
      <c r="H8" s="863"/>
      <c r="I8" s="863"/>
      <c r="J8" s="863"/>
      <c r="K8" s="863"/>
      <c r="L8" s="863"/>
      <c r="M8" s="864"/>
      <c r="N8" s="61"/>
      <c r="P8" s="24" t="s">
        <v>20</v>
      </c>
      <c r="Q8" s="948">
        <v>0.41666666666666669</v>
      </c>
      <c r="R8" s="871"/>
      <c r="T8" s="793"/>
      <c r="U8" s="983"/>
      <c r="V8" s="973"/>
      <c r="W8" s="974"/>
      <c r="AB8" s="51"/>
      <c r="AC8" s="51"/>
      <c r="AD8" s="51"/>
      <c r="AE8" s="51"/>
    </row>
    <row r="9" spans="1:32" s="771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27"/>
      <c r="E9" s="795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9"/>
      <c r="P9" s="26" t="s">
        <v>21</v>
      </c>
      <c r="Q9" s="920"/>
      <c r="R9" s="921"/>
      <c r="T9" s="793"/>
      <c r="U9" s="983"/>
      <c r="V9" s="975"/>
      <c r="W9" s="976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27"/>
      <c r="E10" s="795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77" t="str">
        <f>IFERROR(VLOOKUP($D$10,Proxy,2,FALSE),"")</f>
        <v/>
      </c>
      <c r="I10" s="793"/>
      <c r="J10" s="793"/>
      <c r="K10" s="793"/>
      <c r="L10" s="793"/>
      <c r="M10" s="793"/>
      <c r="N10" s="770"/>
      <c r="P10" s="26" t="s">
        <v>22</v>
      </c>
      <c r="Q10" s="1008"/>
      <c r="R10" s="1009"/>
      <c r="U10" s="24" t="s">
        <v>23</v>
      </c>
      <c r="V10" s="801" t="s">
        <v>24</v>
      </c>
      <c r="W10" s="80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67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6" t="s">
        <v>29</v>
      </c>
      <c r="B12" s="892"/>
      <c r="C12" s="892"/>
      <c r="D12" s="892"/>
      <c r="E12" s="892"/>
      <c r="F12" s="892"/>
      <c r="G12" s="892"/>
      <c r="H12" s="892"/>
      <c r="I12" s="892"/>
      <c r="J12" s="892"/>
      <c r="K12" s="892"/>
      <c r="L12" s="892"/>
      <c r="M12" s="893"/>
      <c r="N12" s="62"/>
      <c r="P12" s="24" t="s">
        <v>30</v>
      </c>
      <c r="Q12" s="948"/>
      <c r="R12" s="871"/>
      <c r="S12" s="23"/>
      <c r="U12" s="24"/>
      <c r="V12" s="823"/>
      <c r="W12" s="793"/>
      <c r="AB12" s="51"/>
      <c r="AC12" s="51"/>
      <c r="AD12" s="51"/>
      <c r="AE12" s="51"/>
    </row>
    <row r="13" spans="1:32" s="771" customFormat="1" ht="23.25" customHeight="1" x14ac:dyDescent="0.2">
      <c r="A13" s="966" t="s">
        <v>31</v>
      </c>
      <c r="B13" s="892"/>
      <c r="C13" s="892"/>
      <c r="D13" s="892"/>
      <c r="E13" s="892"/>
      <c r="F13" s="892"/>
      <c r="G13" s="892"/>
      <c r="H13" s="892"/>
      <c r="I13" s="892"/>
      <c r="J13" s="892"/>
      <c r="K13" s="892"/>
      <c r="L13" s="892"/>
      <c r="M13" s="893"/>
      <c r="N13" s="62"/>
      <c r="O13" s="26"/>
      <c r="P13" s="26" t="s">
        <v>32</v>
      </c>
      <c r="Q13" s="1167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6" t="s">
        <v>33</v>
      </c>
      <c r="B14" s="892"/>
      <c r="C14" s="892"/>
      <c r="D14" s="892"/>
      <c r="E14" s="892"/>
      <c r="F14" s="892"/>
      <c r="G14" s="892"/>
      <c r="H14" s="892"/>
      <c r="I14" s="892"/>
      <c r="J14" s="892"/>
      <c r="K14" s="892"/>
      <c r="L14" s="892"/>
      <c r="M14" s="8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4" t="s">
        <v>34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3"/>
      <c r="N15" s="63"/>
      <c r="P15" s="978" t="s">
        <v>35</v>
      </c>
      <c r="Q15" s="823"/>
      <c r="R15" s="823"/>
      <c r="S15" s="823"/>
      <c r="T15" s="8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9"/>
      <c r="Q16" s="979"/>
      <c r="R16" s="979"/>
      <c r="S16" s="979"/>
      <c r="T16" s="9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4" t="s">
        <v>36</v>
      </c>
      <c r="B17" s="804" t="s">
        <v>37</v>
      </c>
      <c r="C17" s="953" t="s">
        <v>38</v>
      </c>
      <c r="D17" s="804" t="s">
        <v>39</v>
      </c>
      <c r="E17" s="905"/>
      <c r="F17" s="804" t="s">
        <v>40</v>
      </c>
      <c r="G17" s="804" t="s">
        <v>41</v>
      </c>
      <c r="H17" s="804" t="s">
        <v>42</v>
      </c>
      <c r="I17" s="804" t="s">
        <v>43</v>
      </c>
      <c r="J17" s="804" t="s">
        <v>44</v>
      </c>
      <c r="K17" s="804" t="s">
        <v>45</v>
      </c>
      <c r="L17" s="804" t="s">
        <v>46</v>
      </c>
      <c r="M17" s="804" t="s">
        <v>47</v>
      </c>
      <c r="N17" s="804" t="s">
        <v>48</v>
      </c>
      <c r="O17" s="804" t="s">
        <v>49</v>
      </c>
      <c r="P17" s="804" t="s">
        <v>50</v>
      </c>
      <c r="Q17" s="904"/>
      <c r="R17" s="904"/>
      <c r="S17" s="904"/>
      <c r="T17" s="905"/>
      <c r="U17" s="1213" t="s">
        <v>51</v>
      </c>
      <c r="V17" s="893"/>
      <c r="W17" s="804" t="s">
        <v>52</v>
      </c>
      <c r="X17" s="804" t="s">
        <v>53</v>
      </c>
      <c r="Y17" s="1211" t="s">
        <v>54</v>
      </c>
      <c r="Z17" s="1102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42"/>
      <c r="AF17" s="1143"/>
      <c r="AG17" s="66"/>
      <c r="BD17" s="65" t="s">
        <v>60</v>
      </c>
    </row>
    <row r="18" spans="1:68" ht="14.25" customHeight="1" x14ac:dyDescent="0.2">
      <c r="A18" s="805"/>
      <c r="B18" s="805"/>
      <c r="C18" s="805"/>
      <c r="D18" s="906"/>
      <c r="E18" s="908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906"/>
      <c r="Q18" s="907"/>
      <c r="R18" s="907"/>
      <c r="S18" s="907"/>
      <c r="T18" s="908"/>
      <c r="U18" s="67" t="s">
        <v>61</v>
      </c>
      <c r="V18" s="67" t="s">
        <v>62</v>
      </c>
      <c r="W18" s="805"/>
      <c r="X18" s="805"/>
      <c r="Y18" s="1212"/>
      <c r="Z18" s="1103"/>
      <c r="AA18" s="1076"/>
      <c r="AB18" s="1076"/>
      <c r="AC18" s="1076"/>
      <c r="AD18" s="1144"/>
      <c r="AE18" s="1145"/>
      <c r="AF18" s="1146"/>
      <c r="AG18" s="66"/>
      <c r="BD18" s="65"/>
    </row>
    <row r="19" spans="1:68" ht="27.75" hidden="1" customHeight="1" x14ac:dyDescent="0.2">
      <c r="A19" s="968" t="s">
        <v>63</v>
      </c>
      <c r="B19" s="969"/>
      <c r="C19" s="969"/>
      <c r="D19" s="969"/>
      <c r="E19" s="969"/>
      <c r="F19" s="969"/>
      <c r="G19" s="969"/>
      <c r="H19" s="969"/>
      <c r="I19" s="969"/>
      <c r="J19" s="969"/>
      <c r="K19" s="969"/>
      <c r="L19" s="969"/>
      <c r="M19" s="969"/>
      <c r="N19" s="969"/>
      <c r="O19" s="969"/>
      <c r="P19" s="969"/>
      <c r="Q19" s="969"/>
      <c r="R19" s="969"/>
      <c r="S19" s="969"/>
      <c r="T19" s="969"/>
      <c r="U19" s="969"/>
      <c r="V19" s="969"/>
      <c r="W19" s="969"/>
      <c r="X19" s="969"/>
      <c r="Y19" s="969"/>
      <c r="Z19" s="969"/>
      <c r="AA19" s="48"/>
      <c r="AB19" s="48"/>
      <c r="AC19" s="48"/>
    </row>
    <row r="20" spans="1:68" ht="16.5" hidden="1" customHeight="1" x14ac:dyDescent="0.25">
      <c r="A20" s="799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2"/>
      <c r="AB20" s="772"/>
      <c r="AC20" s="772"/>
    </row>
    <row r="21" spans="1:68" ht="14.25" hidden="1" customHeight="1" x14ac:dyDescent="0.25">
      <c r="A21" s="792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1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812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812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2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1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37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4301051778</v>
      </c>
      <c r="D30" s="781">
        <v>4607091383935</v>
      </c>
      <c r="E30" s="782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1">
        <v>4680115886278</v>
      </c>
      <c r="E31" s="782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6" t="s">
        <v>93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1">
        <v>4680115881990</v>
      </c>
      <c r="E32" s="782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2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1">
        <v>4680115886247</v>
      </c>
      <c r="E33" s="782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5" t="s">
        <v>100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1">
        <v>4680115881853</v>
      </c>
      <c r="E34" s="782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208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4"/>
      <c r="R34" s="784"/>
      <c r="S34" s="784"/>
      <c r="T34" s="785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1">
        <v>4607091383911</v>
      </c>
      <c r="E35" s="782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4"/>
      <c r="R35" s="784"/>
      <c r="S35" s="784"/>
      <c r="T35" s="785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1">
        <v>4680115885905</v>
      </c>
      <c r="E36" s="782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4"/>
      <c r="R36" s="784"/>
      <c r="S36" s="784"/>
      <c r="T36" s="785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1">
        <v>4607091388244</v>
      </c>
      <c r="E37" s="782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11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812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812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792" t="s">
        <v>113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3"/>
      <c r="AB40" s="773"/>
      <c r="AC40" s="773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1">
        <v>4607091388503</v>
      </c>
      <c r="E41" s="782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1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812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812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792" t="s">
        <v>119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3"/>
      <c r="AB44" s="773"/>
      <c r="AC44" s="773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1">
        <v>4607091389111</v>
      </c>
      <c r="E45" s="782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4"/>
      <c r="R45" s="784"/>
      <c r="S45" s="784"/>
      <c r="T45" s="785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11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812"/>
      <c r="P46" s="796" t="s">
        <v>71</v>
      </c>
      <c r="Q46" s="797"/>
      <c r="R46" s="797"/>
      <c r="S46" s="797"/>
      <c r="T46" s="797"/>
      <c r="U46" s="797"/>
      <c r="V46" s="798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812"/>
      <c r="P47" s="796" t="s">
        <v>71</v>
      </c>
      <c r="Q47" s="797"/>
      <c r="R47" s="797"/>
      <c r="S47" s="797"/>
      <c r="T47" s="797"/>
      <c r="U47" s="797"/>
      <c r="V47" s="798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68" t="s">
        <v>122</v>
      </c>
      <c r="B48" s="969"/>
      <c r="C48" s="969"/>
      <c r="D48" s="969"/>
      <c r="E48" s="969"/>
      <c r="F48" s="969"/>
      <c r="G48" s="969"/>
      <c r="H48" s="969"/>
      <c r="I48" s="969"/>
      <c r="J48" s="969"/>
      <c r="K48" s="969"/>
      <c r="L48" s="969"/>
      <c r="M48" s="969"/>
      <c r="N48" s="969"/>
      <c r="O48" s="969"/>
      <c r="P48" s="969"/>
      <c r="Q48" s="969"/>
      <c r="R48" s="969"/>
      <c r="S48" s="969"/>
      <c r="T48" s="969"/>
      <c r="U48" s="969"/>
      <c r="V48" s="969"/>
      <c r="W48" s="969"/>
      <c r="X48" s="969"/>
      <c r="Y48" s="969"/>
      <c r="Z48" s="969"/>
      <c r="AA48" s="48"/>
      <c r="AB48" s="48"/>
      <c r="AC48" s="48"/>
    </row>
    <row r="49" spans="1:68" ht="16.5" hidden="1" customHeight="1" x14ac:dyDescent="0.25">
      <c r="A49" s="799" t="s">
        <v>123</v>
      </c>
      <c r="B49" s="793"/>
      <c r="C49" s="793"/>
      <c r="D49" s="793"/>
      <c r="E49" s="793"/>
      <c r="F49" s="793"/>
      <c r="G49" s="793"/>
      <c r="H49" s="793"/>
      <c r="I49" s="793"/>
      <c r="J49" s="793"/>
      <c r="K49" s="793"/>
      <c r="L49" s="793"/>
      <c r="M49" s="793"/>
      <c r="N49" s="793"/>
      <c r="O49" s="793"/>
      <c r="P49" s="793"/>
      <c r="Q49" s="793"/>
      <c r="R49" s="793"/>
      <c r="S49" s="793"/>
      <c r="T49" s="793"/>
      <c r="U49" s="793"/>
      <c r="V49" s="793"/>
      <c r="W49" s="793"/>
      <c r="X49" s="793"/>
      <c r="Y49" s="793"/>
      <c r="Z49" s="793"/>
      <c r="AA49" s="772"/>
      <c r="AB49" s="772"/>
      <c r="AC49" s="772"/>
    </row>
    <row r="50" spans="1:68" ht="14.25" hidden="1" customHeight="1" x14ac:dyDescent="0.25">
      <c r="A50" s="792" t="s">
        <v>124</v>
      </c>
      <c r="B50" s="793"/>
      <c r="C50" s="793"/>
      <c r="D50" s="793"/>
      <c r="E50" s="793"/>
      <c r="F50" s="793"/>
      <c r="G50" s="793"/>
      <c r="H50" s="793"/>
      <c r="I50" s="793"/>
      <c r="J50" s="793"/>
      <c r="K50" s="793"/>
      <c r="L50" s="793"/>
      <c r="M50" s="793"/>
      <c r="N50" s="793"/>
      <c r="O50" s="793"/>
      <c r="P50" s="793"/>
      <c r="Q50" s="793"/>
      <c r="R50" s="793"/>
      <c r="S50" s="793"/>
      <c r="T50" s="793"/>
      <c r="U50" s="793"/>
      <c r="V50" s="793"/>
      <c r="W50" s="793"/>
      <c r="X50" s="793"/>
      <c r="Y50" s="793"/>
      <c r="Z50" s="793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1">
        <v>4607091385670</v>
      </c>
      <c r="E51" s="782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4"/>
      <c r="R51" s="784"/>
      <c r="S51" s="784"/>
      <c r="T51" s="785"/>
      <c r="U51" s="34"/>
      <c r="V51" s="34"/>
      <c r="W51" s="35" t="s">
        <v>69</v>
      </c>
      <c r="X51" s="777">
        <v>86.4</v>
      </c>
      <c r="Y51" s="778">
        <f t="shared" ref="Y51:Y56" si="6">IFERROR(IF(X51="",0,CEILING((X51/$H51),1)*$H51),"")</f>
        <v>86.4</v>
      </c>
      <c r="Z51" s="36">
        <f>IFERROR(IF(Y51=0,"",ROUNDUP(Y51/H51,0)*0.02175),"")</f>
        <v>0.17399999999999999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90.24</v>
      </c>
      <c r="BN51" s="64">
        <f t="shared" ref="BN51:BN56" si="8">IFERROR(Y51*I51/H51,"0")</f>
        <v>90.24</v>
      </c>
      <c r="BO51" s="64">
        <f t="shared" ref="BO51:BO56" si="9">IFERROR(1/J51*(X51/H51),"0")</f>
        <v>0.14285714285714285</v>
      </c>
      <c r="BP51" s="64">
        <f t="shared" ref="BP51:BP56" si="10">IFERROR(1/J51*(Y51/H51),"0")</f>
        <v>0.14285714285714285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1">
        <v>4607091385670</v>
      </c>
      <c r="E52" s="782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2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132</v>
      </c>
      <c r="B53" s="54" t="s">
        <v>133</v>
      </c>
      <c r="C53" s="31">
        <v>4301011625</v>
      </c>
      <c r="D53" s="781">
        <v>4680115883956</v>
      </c>
      <c r="E53" s="782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4"/>
      <c r="R53" s="784"/>
      <c r="S53" s="784"/>
      <c r="T53" s="785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4301011382</v>
      </c>
      <c r="D54" s="781">
        <v>4607091385687</v>
      </c>
      <c r="E54" s="782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4"/>
      <c r="R54" s="784"/>
      <c r="S54" s="784"/>
      <c r="T54" s="785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139</v>
      </c>
      <c r="B55" s="54" t="s">
        <v>140</v>
      </c>
      <c r="C55" s="31">
        <v>4301011565</v>
      </c>
      <c r="D55" s="781">
        <v>4680115882539</v>
      </c>
      <c r="E55" s="782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1">
        <v>4680115883949</v>
      </c>
      <c r="E56" s="782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0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11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812"/>
      <c r="P57" s="796" t="s">
        <v>71</v>
      </c>
      <c r="Q57" s="797"/>
      <c r="R57" s="797"/>
      <c r="S57" s="797"/>
      <c r="T57" s="797"/>
      <c r="U57" s="797"/>
      <c r="V57" s="798"/>
      <c r="W57" s="37" t="s">
        <v>72</v>
      </c>
      <c r="X57" s="779">
        <f>IFERROR(X51/H51,"0")+IFERROR(X52/H52,"0")+IFERROR(X53/H53,"0")+IFERROR(X54/H54,"0")+IFERROR(X55/H55,"0")+IFERROR(X56/H56,"0")</f>
        <v>8</v>
      </c>
      <c r="Y57" s="779">
        <f>IFERROR(Y51/H51,"0")+IFERROR(Y52/H52,"0")+IFERROR(Y53/H53,"0")+IFERROR(Y54/H54,"0")+IFERROR(Y55/H55,"0")+IFERROR(Y56/H56,"0")</f>
        <v>8</v>
      </c>
      <c r="Z57" s="779">
        <f>IFERROR(IF(Z51="",0,Z51),"0")+IFERROR(IF(Z52="",0,Z52),"0")+IFERROR(IF(Z53="",0,Z53),"0")+IFERROR(IF(Z54="",0,Z54),"0")+IFERROR(IF(Z55="",0,Z55),"0")+IFERROR(IF(Z56="",0,Z56),"0")</f>
        <v>0.17399999999999999</v>
      </c>
      <c r="AA57" s="780"/>
      <c r="AB57" s="780"/>
      <c r="AC57" s="780"/>
    </row>
    <row r="58" spans="1:68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812"/>
      <c r="P58" s="796" t="s">
        <v>71</v>
      </c>
      <c r="Q58" s="797"/>
      <c r="R58" s="797"/>
      <c r="S58" s="797"/>
      <c r="T58" s="797"/>
      <c r="U58" s="797"/>
      <c r="V58" s="798"/>
      <c r="W58" s="37" t="s">
        <v>69</v>
      </c>
      <c r="X58" s="779">
        <f>IFERROR(SUM(X51:X56),"0")</f>
        <v>86.4</v>
      </c>
      <c r="Y58" s="779">
        <f>IFERROR(SUM(Y51:Y56),"0")</f>
        <v>86.4</v>
      </c>
      <c r="Z58" s="37"/>
      <c r="AA58" s="780"/>
      <c r="AB58" s="780"/>
      <c r="AC58" s="780"/>
    </row>
    <row r="59" spans="1:68" ht="14.25" hidden="1" customHeight="1" x14ac:dyDescent="0.25">
      <c r="A59" s="792" t="s">
        <v>73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3"/>
      <c r="AB59" s="773"/>
      <c r="AC59" s="773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1">
        <v>4680115885233</v>
      </c>
      <c r="E60" s="782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1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4"/>
      <c r="R60" s="784"/>
      <c r="S60" s="784"/>
      <c r="T60" s="785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1">
        <v>4680115884915</v>
      </c>
      <c r="E61" s="782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11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812"/>
      <c r="P62" s="796" t="s">
        <v>71</v>
      </c>
      <c r="Q62" s="797"/>
      <c r="R62" s="797"/>
      <c r="S62" s="797"/>
      <c r="T62" s="797"/>
      <c r="U62" s="797"/>
      <c r="V62" s="798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812"/>
      <c r="P63" s="796" t="s">
        <v>71</v>
      </c>
      <c r="Q63" s="797"/>
      <c r="R63" s="797"/>
      <c r="S63" s="797"/>
      <c r="T63" s="797"/>
      <c r="U63" s="797"/>
      <c r="V63" s="798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799" t="s">
        <v>149</v>
      </c>
      <c r="B64" s="793"/>
      <c r="C64" s="793"/>
      <c r="D64" s="793"/>
      <c r="E64" s="793"/>
      <c r="F64" s="793"/>
      <c r="G64" s="793"/>
      <c r="H64" s="793"/>
      <c r="I64" s="793"/>
      <c r="J64" s="793"/>
      <c r="K64" s="793"/>
      <c r="L64" s="793"/>
      <c r="M64" s="793"/>
      <c r="N64" s="793"/>
      <c r="O64" s="793"/>
      <c r="P64" s="793"/>
      <c r="Q64" s="793"/>
      <c r="R64" s="793"/>
      <c r="S64" s="793"/>
      <c r="T64" s="793"/>
      <c r="U64" s="793"/>
      <c r="V64" s="793"/>
      <c r="W64" s="793"/>
      <c r="X64" s="793"/>
      <c r="Y64" s="793"/>
      <c r="Z64" s="793"/>
      <c r="AA64" s="772"/>
      <c r="AB64" s="772"/>
      <c r="AC64" s="772"/>
    </row>
    <row r="65" spans="1:68" ht="14.25" hidden="1" customHeight="1" x14ac:dyDescent="0.25">
      <c r="A65" s="792" t="s">
        <v>124</v>
      </c>
      <c r="B65" s="793"/>
      <c r="C65" s="793"/>
      <c r="D65" s="793"/>
      <c r="E65" s="793"/>
      <c r="F65" s="793"/>
      <c r="G65" s="793"/>
      <c r="H65" s="793"/>
      <c r="I65" s="793"/>
      <c r="J65" s="793"/>
      <c r="K65" s="793"/>
      <c r="L65" s="793"/>
      <c r="M65" s="793"/>
      <c r="N65" s="793"/>
      <c r="O65" s="793"/>
      <c r="P65" s="793"/>
      <c r="Q65" s="793"/>
      <c r="R65" s="793"/>
      <c r="S65" s="793"/>
      <c r="T65" s="793"/>
      <c r="U65" s="793"/>
      <c r="V65" s="793"/>
      <c r="W65" s="793"/>
      <c r="X65" s="793"/>
      <c r="Y65" s="793"/>
      <c r="Z65" s="793"/>
      <c r="AA65" s="773"/>
      <c r="AB65" s="773"/>
      <c r="AC65" s="773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1">
        <v>4680115885882</v>
      </c>
      <c r="E66" s="782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4301011948</v>
      </c>
      <c r="D67" s="781">
        <v>4680115881426</v>
      </c>
      <c r="E67" s="782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6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153</v>
      </c>
      <c r="B68" s="54" t="s">
        <v>157</v>
      </c>
      <c r="C68" s="31">
        <v>4301011816</v>
      </c>
      <c r="D68" s="781">
        <v>4680115881426</v>
      </c>
      <c r="E68" s="782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4301011192</v>
      </c>
      <c r="D69" s="781">
        <v>4607091382952</v>
      </c>
      <c r="E69" s="782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4301011589</v>
      </c>
      <c r="D70" s="781">
        <v>4680115885899</v>
      </c>
      <c r="E70" s="782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168</v>
      </c>
      <c r="B71" s="54" t="s">
        <v>169</v>
      </c>
      <c r="C71" s="31">
        <v>4301011386</v>
      </c>
      <c r="D71" s="781">
        <v>4680115880283</v>
      </c>
      <c r="E71" s="782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4"/>
      <c r="R71" s="784"/>
      <c r="S71" s="784"/>
      <c r="T71" s="785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171</v>
      </c>
      <c r="B72" s="54" t="s">
        <v>172</v>
      </c>
      <c r="C72" s="31">
        <v>4301011432</v>
      </c>
      <c r="D72" s="781">
        <v>4680115882720</v>
      </c>
      <c r="E72" s="782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7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174</v>
      </c>
      <c r="B73" s="54" t="s">
        <v>175</v>
      </c>
      <c r="C73" s="31">
        <v>4301012008</v>
      </c>
      <c r="D73" s="781">
        <v>4680115881525</v>
      </c>
      <c r="E73" s="782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177</v>
      </c>
      <c r="B74" s="54" t="s">
        <v>178</v>
      </c>
      <c r="C74" s="31">
        <v>4301011802</v>
      </c>
      <c r="D74" s="781">
        <v>4680115881419</v>
      </c>
      <c r="E74" s="782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811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812"/>
      <c r="P75" s="796" t="s">
        <v>71</v>
      </c>
      <c r="Q75" s="797"/>
      <c r="R75" s="797"/>
      <c r="S75" s="797"/>
      <c r="T75" s="797"/>
      <c r="U75" s="797"/>
      <c r="V75" s="798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0</v>
      </c>
      <c r="Y75" s="779">
        <f>IFERROR(Y66/H66,"0")+IFERROR(Y67/H67,"0")+IFERROR(Y68/H68,"0")+IFERROR(Y69/H69,"0")+IFERROR(Y70/H70,"0")+IFERROR(Y71/H71,"0")+IFERROR(Y72/H72,"0")+IFERROR(Y73/H73,"0")+IFERROR(Y74/H74,"0")</f>
        <v>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0"/>
      <c r="AB75" s="780"/>
      <c r="AC75" s="780"/>
    </row>
    <row r="76" spans="1:68" hidden="1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812"/>
      <c r="P76" s="796" t="s">
        <v>71</v>
      </c>
      <c r="Q76" s="797"/>
      <c r="R76" s="797"/>
      <c r="S76" s="797"/>
      <c r="T76" s="797"/>
      <c r="U76" s="797"/>
      <c r="V76" s="798"/>
      <c r="W76" s="37" t="s">
        <v>69</v>
      </c>
      <c r="X76" s="779">
        <f>IFERROR(SUM(X66:X74),"0")</f>
        <v>0</v>
      </c>
      <c r="Y76" s="779">
        <f>IFERROR(SUM(Y66:Y74),"0")</f>
        <v>0</v>
      </c>
      <c r="Z76" s="37"/>
      <c r="AA76" s="780"/>
      <c r="AB76" s="780"/>
      <c r="AC76" s="780"/>
    </row>
    <row r="77" spans="1:68" ht="14.25" hidden="1" customHeight="1" x14ac:dyDescent="0.25">
      <c r="A77" s="792" t="s">
        <v>180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3"/>
      <c r="AB77" s="773"/>
      <c r="AC77" s="773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1">
        <v>4680115881440</v>
      </c>
      <c r="E78" s="782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7">
        <v>86.4</v>
      </c>
      <c r="Y78" s="778">
        <f>IFERROR(IF(X78="",0,CEILING((X78/$H78),1)*$H78),"")</f>
        <v>86.4</v>
      </c>
      <c r="Z78" s="36">
        <f>IFERROR(IF(Y78=0,"",ROUNDUP(Y78/H78,0)*0.02175),"")</f>
        <v>0.17399999999999999</v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90.24</v>
      </c>
      <c r="BN78" s="64">
        <f>IFERROR(Y78*I78/H78,"0")</f>
        <v>90.24</v>
      </c>
      <c r="BO78" s="64">
        <f>IFERROR(1/J78*(X78/H78),"0")</f>
        <v>0.14285714285714285</v>
      </c>
      <c r="BP78" s="64">
        <f>IFERROR(1/J78*(Y78/H78),"0")</f>
        <v>0.14285714285714285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1">
        <v>4680115882751</v>
      </c>
      <c r="E79" s="782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1">
        <v>4680115885950</v>
      </c>
      <c r="E80" s="782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1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189</v>
      </c>
      <c r="B81" s="54" t="s">
        <v>190</v>
      </c>
      <c r="C81" s="31">
        <v>4301020296</v>
      </c>
      <c r="D81" s="781">
        <v>4680115881433</v>
      </c>
      <c r="E81" s="782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11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812"/>
      <c r="P82" s="796" t="s">
        <v>71</v>
      </c>
      <c r="Q82" s="797"/>
      <c r="R82" s="797"/>
      <c r="S82" s="797"/>
      <c r="T82" s="797"/>
      <c r="U82" s="797"/>
      <c r="V82" s="798"/>
      <c r="W82" s="37" t="s">
        <v>72</v>
      </c>
      <c r="X82" s="779">
        <f>IFERROR(X78/H78,"0")+IFERROR(X79/H79,"0")+IFERROR(X80/H80,"0")+IFERROR(X81/H81,"0")</f>
        <v>8</v>
      </c>
      <c r="Y82" s="779">
        <f>IFERROR(Y78/H78,"0")+IFERROR(Y79/H79,"0")+IFERROR(Y80/H80,"0")+IFERROR(Y81/H81,"0")</f>
        <v>8</v>
      </c>
      <c r="Z82" s="779">
        <f>IFERROR(IF(Z78="",0,Z78),"0")+IFERROR(IF(Z79="",0,Z79),"0")+IFERROR(IF(Z80="",0,Z80),"0")+IFERROR(IF(Z81="",0,Z81),"0")</f>
        <v>0.17399999999999999</v>
      </c>
      <c r="AA82" s="780"/>
      <c r="AB82" s="780"/>
      <c r="AC82" s="780"/>
    </row>
    <row r="83" spans="1:68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812"/>
      <c r="P83" s="796" t="s">
        <v>71</v>
      </c>
      <c r="Q83" s="797"/>
      <c r="R83" s="797"/>
      <c r="S83" s="797"/>
      <c r="T83" s="797"/>
      <c r="U83" s="797"/>
      <c r="V83" s="798"/>
      <c r="W83" s="37" t="s">
        <v>69</v>
      </c>
      <c r="X83" s="779">
        <f>IFERROR(SUM(X78:X81),"0")</f>
        <v>86.4</v>
      </c>
      <c r="Y83" s="779">
        <f>IFERROR(SUM(Y78:Y81),"0")</f>
        <v>86.4</v>
      </c>
      <c r="Z83" s="37"/>
      <c r="AA83" s="780"/>
      <c r="AB83" s="780"/>
      <c r="AC83" s="780"/>
    </row>
    <row r="84" spans="1:68" ht="14.25" hidden="1" customHeight="1" x14ac:dyDescent="0.25">
      <c r="A84" s="792" t="s">
        <v>64</v>
      </c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3"/>
      <c r="P84" s="793"/>
      <c r="Q84" s="793"/>
      <c r="R84" s="793"/>
      <c r="S84" s="793"/>
      <c r="T84" s="793"/>
      <c r="U84" s="793"/>
      <c r="V84" s="793"/>
      <c r="W84" s="793"/>
      <c r="X84" s="793"/>
      <c r="Y84" s="793"/>
      <c r="Z84" s="793"/>
      <c r="AA84" s="773"/>
      <c r="AB84" s="773"/>
      <c r="AC84" s="773"/>
    </row>
    <row r="85" spans="1:68" ht="16.5" hidden="1" customHeight="1" x14ac:dyDescent="0.25">
      <c r="A85" s="54" t="s">
        <v>192</v>
      </c>
      <c r="B85" s="54" t="s">
        <v>193</v>
      </c>
      <c r="C85" s="31">
        <v>4301031242</v>
      </c>
      <c r="D85" s="781">
        <v>4680115885066</v>
      </c>
      <c r="E85" s="782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195</v>
      </c>
      <c r="B86" s="54" t="s">
        <v>196</v>
      </c>
      <c r="C86" s="31">
        <v>4301031240</v>
      </c>
      <c r="D86" s="781">
        <v>4680115885042</v>
      </c>
      <c r="E86" s="782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198</v>
      </c>
      <c r="B87" s="54" t="s">
        <v>199</v>
      </c>
      <c r="C87" s="31">
        <v>4301031315</v>
      </c>
      <c r="D87" s="781">
        <v>4680115885080</v>
      </c>
      <c r="E87" s="782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201</v>
      </c>
      <c r="B88" s="54" t="s">
        <v>202</v>
      </c>
      <c r="C88" s="31">
        <v>4301031243</v>
      </c>
      <c r="D88" s="781">
        <v>4680115885073</v>
      </c>
      <c r="E88" s="782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203</v>
      </c>
      <c r="B89" s="54" t="s">
        <v>204</v>
      </c>
      <c r="C89" s="31">
        <v>4301031241</v>
      </c>
      <c r="D89" s="781">
        <v>4680115885059</v>
      </c>
      <c r="E89" s="782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205</v>
      </c>
      <c r="B90" s="54" t="s">
        <v>206</v>
      </c>
      <c r="C90" s="31">
        <v>4301031316</v>
      </c>
      <c r="D90" s="781">
        <v>4680115885097</v>
      </c>
      <c r="E90" s="782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11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812"/>
      <c r="P91" s="796" t="s">
        <v>71</v>
      </c>
      <c r="Q91" s="797"/>
      <c r="R91" s="797"/>
      <c r="S91" s="797"/>
      <c r="T91" s="797"/>
      <c r="U91" s="797"/>
      <c r="V91" s="798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hidden="1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812"/>
      <c r="P92" s="796" t="s">
        <v>71</v>
      </c>
      <c r="Q92" s="797"/>
      <c r="R92" s="797"/>
      <c r="S92" s="797"/>
      <c r="T92" s="797"/>
      <c r="U92" s="797"/>
      <c r="V92" s="798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hidden="1" customHeight="1" x14ac:dyDescent="0.25">
      <c r="A93" s="792" t="s">
        <v>73</v>
      </c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3"/>
      <c r="P93" s="793"/>
      <c r="Q93" s="793"/>
      <c r="R93" s="793"/>
      <c r="S93" s="793"/>
      <c r="T93" s="793"/>
      <c r="U93" s="793"/>
      <c r="V93" s="793"/>
      <c r="W93" s="793"/>
      <c r="X93" s="793"/>
      <c r="Y93" s="793"/>
      <c r="Z93" s="793"/>
      <c r="AA93" s="773"/>
      <c r="AB93" s="773"/>
      <c r="AC93" s="773"/>
    </row>
    <row r="94" spans="1:68" ht="27" hidden="1" customHeight="1" x14ac:dyDescent="0.25">
      <c r="A94" s="54" t="s">
        <v>207</v>
      </c>
      <c r="B94" s="54" t="s">
        <v>208</v>
      </c>
      <c r="C94" s="31">
        <v>4301051823</v>
      </c>
      <c r="D94" s="781">
        <v>4680115881891</v>
      </c>
      <c r="E94" s="782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0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210</v>
      </c>
      <c r="B95" s="54" t="s">
        <v>211</v>
      </c>
      <c r="C95" s="31">
        <v>4301051846</v>
      </c>
      <c r="D95" s="781">
        <v>4680115885769</v>
      </c>
      <c r="E95" s="782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4301051822</v>
      </c>
      <c r="D96" s="781">
        <v>4680115884410</v>
      </c>
      <c r="E96" s="782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216</v>
      </c>
      <c r="B97" s="54" t="s">
        <v>217</v>
      </c>
      <c r="C97" s="31">
        <v>4301051844</v>
      </c>
      <c r="D97" s="781">
        <v>4680115885929</v>
      </c>
      <c r="E97" s="782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10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218</v>
      </c>
      <c r="B98" s="54" t="s">
        <v>219</v>
      </c>
      <c r="C98" s="31">
        <v>4301051827</v>
      </c>
      <c r="D98" s="781">
        <v>4680115884403</v>
      </c>
      <c r="E98" s="782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0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220</v>
      </c>
      <c r="B99" s="54" t="s">
        <v>221</v>
      </c>
      <c r="C99" s="31">
        <v>4301051837</v>
      </c>
      <c r="D99" s="781">
        <v>4680115884311</v>
      </c>
      <c r="E99" s="782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11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812"/>
      <c r="P100" s="796" t="s">
        <v>71</v>
      </c>
      <c r="Q100" s="797"/>
      <c r="R100" s="797"/>
      <c r="S100" s="797"/>
      <c r="T100" s="797"/>
      <c r="U100" s="797"/>
      <c r="V100" s="798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hidden="1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812"/>
      <c r="P101" s="796" t="s">
        <v>71</v>
      </c>
      <c r="Q101" s="797"/>
      <c r="R101" s="797"/>
      <c r="S101" s="797"/>
      <c r="T101" s="797"/>
      <c r="U101" s="797"/>
      <c r="V101" s="798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hidden="1" customHeight="1" x14ac:dyDescent="0.25">
      <c r="A102" s="792" t="s">
        <v>222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3"/>
      <c r="AB102" s="773"/>
      <c r="AC102" s="773"/>
    </row>
    <row r="103" spans="1:68" ht="37.5" hidden="1" customHeight="1" x14ac:dyDescent="0.25">
      <c r="A103" s="54" t="s">
        <v>223</v>
      </c>
      <c r="B103" s="54" t="s">
        <v>224</v>
      </c>
      <c r="C103" s="31">
        <v>4301060366</v>
      </c>
      <c r="D103" s="781">
        <v>4680115881532</v>
      </c>
      <c r="E103" s="782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4"/>
      <c r="R103" s="784"/>
      <c r="S103" s="784"/>
      <c r="T103" s="785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223</v>
      </c>
      <c r="B104" s="54" t="s">
        <v>226</v>
      </c>
      <c r="C104" s="31">
        <v>4301060371</v>
      </c>
      <c r="D104" s="781">
        <v>4680115881532</v>
      </c>
      <c r="E104" s="782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4"/>
      <c r="R104" s="784"/>
      <c r="S104" s="784"/>
      <c r="T104" s="785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227</v>
      </c>
      <c r="B105" s="54" t="s">
        <v>228</v>
      </c>
      <c r="C105" s="31">
        <v>4301060351</v>
      </c>
      <c r="D105" s="781">
        <v>4680115881464</v>
      </c>
      <c r="E105" s="782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2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4"/>
      <c r="R105" s="784"/>
      <c r="S105" s="784"/>
      <c r="T105" s="785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11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812"/>
      <c r="P106" s="796" t="s">
        <v>71</v>
      </c>
      <c r="Q106" s="797"/>
      <c r="R106" s="797"/>
      <c r="S106" s="797"/>
      <c r="T106" s="797"/>
      <c r="U106" s="797"/>
      <c r="V106" s="798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hidden="1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812"/>
      <c r="P107" s="796" t="s">
        <v>71</v>
      </c>
      <c r="Q107" s="797"/>
      <c r="R107" s="797"/>
      <c r="S107" s="797"/>
      <c r="T107" s="797"/>
      <c r="U107" s="797"/>
      <c r="V107" s="798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hidden="1" customHeight="1" x14ac:dyDescent="0.25">
      <c r="A108" s="799" t="s">
        <v>230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2"/>
      <c r="AB108" s="772"/>
      <c r="AC108" s="772"/>
    </row>
    <row r="109" spans="1:68" ht="14.25" hidden="1" customHeight="1" x14ac:dyDescent="0.25">
      <c r="A109" s="792" t="s">
        <v>124</v>
      </c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3"/>
      <c r="P109" s="793"/>
      <c r="Q109" s="793"/>
      <c r="R109" s="793"/>
      <c r="S109" s="793"/>
      <c r="T109" s="793"/>
      <c r="U109" s="793"/>
      <c r="V109" s="793"/>
      <c r="W109" s="793"/>
      <c r="X109" s="793"/>
      <c r="Y109" s="793"/>
      <c r="Z109" s="793"/>
      <c r="AA109" s="773"/>
      <c r="AB109" s="773"/>
      <c r="AC109" s="773"/>
    </row>
    <row r="110" spans="1:68" ht="27" hidden="1" customHeight="1" x14ac:dyDescent="0.25">
      <c r="A110" s="54" t="s">
        <v>231</v>
      </c>
      <c r="B110" s="54" t="s">
        <v>232</v>
      </c>
      <c r="C110" s="31">
        <v>4301011468</v>
      </c>
      <c r="D110" s="781">
        <v>4680115881327</v>
      </c>
      <c r="E110" s="782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2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4"/>
      <c r="R110" s="784"/>
      <c r="S110" s="784"/>
      <c r="T110" s="785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234</v>
      </c>
      <c r="B111" s="54" t="s">
        <v>235</v>
      </c>
      <c r="C111" s="31">
        <v>4301011476</v>
      </c>
      <c r="D111" s="781">
        <v>4680115881518</v>
      </c>
      <c r="E111" s="782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4"/>
      <c r="R111" s="784"/>
      <c r="S111" s="784"/>
      <c r="T111" s="785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237</v>
      </c>
      <c r="B112" s="54" t="s">
        <v>238</v>
      </c>
      <c r="C112" s="31">
        <v>4301011443</v>
      </c>
      <c r="D112" s="781">
        <v>4680115881303</v>
      </c>
      <c r="E112" s="782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0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idden="1" x14ac:dyDescent="0.2">
      <c r="A113" s="811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812"/>
      <c r="P113" s="796" t="s">
        <v>71</v>
      </c>
      <c r="Q113" s="797"/>
      <c r="R113" s="797"/>
      <c r="S113" s="797"/>
      <c r="T113" s="797"/>
      <c r="U113" s="797"/>
      <c r="V113" s="798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hidden="1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812"/>
      <c r="P114" s="796" t="s">
        <v>71</v>
      </c>
      <c r="Q114" s="797"/>
      <c r="R114" s="797"/>
      <c r="S114" s="797"/>
      <c r="T114" s="797"/>
      <c r="U114" s="797"/>
      <c r="V114" s="798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hidden="1" customHeight="1" x14ac:dyDescent="0.25">
      <c r="A115" s="792" t="s">
        <v>73</v>
      </c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3"/>
      <c r="P115" s="793"/>
      <c r="Q115" s="793"/>
      <c r="R115" s="793"/>
      <c r="S115" s="793"/>
      <c r="T115" s="793"/>
      <c r="U115" s="793"/>
      <c r="V115" s="793"/>
      <c r="W115" s="793"/>
      <c r="X115" s="793"/>
      <c r="Y115" s="793"/>
      <c r="Z115" s="793"/>
      <c r="AA115" s="773"/>
      <c r="AB115" s="773"/>
      <c r="AC115" s="773"/>
    </row>
    <row r="116" spans="1:68" ht="27" hidden="1" customHeight="1" x14ac:dyDescent="0.25">
      <c r="A116" s="54" t="s">
        <v>239</v>
      </c>
      <c r="B116" s="54" t="s">
        <v>240</v>
      </c>
      <c r="C116" s="31">
        <v>4301051546</v>
      </c>
      <c r="D116" s="781">
        <v>4607091386967</v>
      </c>
      <c r="E116" s="782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9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hidden="1" customHeight="1" x14ac:dyDescent="0.25">
      <c r="A117" s="54" t="s">
        <v>239</v>
      </c>
      <c r="B117" s="54" t="s">
        <v>242</v>
      </c>
      <c r="C117" s="31">
        <v>4301051437</v>
      </c>
      <c r="D117" s="781">
        <v>4607091386967</v>
      </c>
      <c r="E117" s="782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1">
        <v>4607091385731</v>
      </c>
      <c r="E118" s="782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4"/>
      <c r="R118" s="784"/>
      <c r="S118" s="784"/>
      <c r="T118" s="785"/>
      <c r="U118" s="34"/>
      <c r="V118" s="34"/>
      <c r="W118" s="35" t="s">
        <v>69</v>
      </c>
      <c r="X118" s="777">
        <v>32.400000000000013</v>
      </c>
      <c r="Y118" s="778">
        <f t="shared" si="26"/>
        <v>32.400000000000006</v>
      </c>
      <c r="Z118" s="36">
        <f>IFERROR(IF(Y118=0,"",ROUNDUP(Y118/H118,0)*0.00753),"")</f>
        <v>9.0359999999999996E-2</v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35.664000000000016</v>
      </c>
      <c r="BN118" s="64">
        <f t="shared" si="28"/>
        <v>35.664000000000001</v>
      </c>
      <c r="BO118" s="64">
        <f t="shared" si="29"/>
        <v>7.6923076923076941E-2</v>
      </c>
      <c r="BP118" s="64">
        <f t="shared" si="30"/>
        <v>7.6923076923076927E-2</v>
      </c>
    </row>
    <row r="119" spans="1:68" ht="27" hidden="1" customHeight="1" x14ac:dyDescent="0.25">
      <c r="A119" s="54" t="s">
        <v>245</v>
      </c>
      <c r="B119" s="54" t="s">
        <v>246</v>
      </c>
      <c r="C119" s="31">
        <v>4301051438</v>
      </c>
      <c r="D119" s="781">
        <v>4680115880894</v>
      </c>
      <c r="E119" s="782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4"/>
      <c r="R119" s="784"/>
      <c r="S119" s="784"/>
      <c r="T119" s="785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248</v>
      </c>
      <c r="B120" s="54" t="s">
        <v>249</v>
      </c>
      <c r="C120" s="31">
        <v>4301051687</v>
      </c>
      <c r="D120" s="781">
        <v>4680115880214</v>
      </c>
      <c r="E120" s="782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81" t="s">
        <v>250</v>
      </c>
      <c r="Q120" s="784"/>
      <c r="R120" s="784"/>
      <c r="S120" s="784"/>
      <c r="T120" s="785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248</v>
      </c>
      <c r="B121" s="54" t="s">
        <v>252</v>
      </c>
      <c r="C121" s="31">
        <v>4301051439</v>
      </c>
      <c r="D121" s="781">
        <v>4680115880214</v>
      </c>
      <c r="E121" s="782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11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812"/>
      <c r="P122" s="796" t="s">
        <v>71</v>
      </c>
      <c r="Q122" s="797"/>
      <c r="R122" s="797"/>
      <c r="S122" s="797"/>
      <c r="T122" s="797"/>
      <c r="U122" s="797"/>
      <c r="V122" s="798"/>
      <c r="W122" s="37" t="s">
        <v>72</v>
      </c>
      <c r="X122" s="779">
        <f>IFERROR(X116/H116,"0")+IFERROR(X117/H117,"0")+IFERROR(X118/H118,"0")+IFERROR(X119/H119,"0")+IFERROR(X120/H120,"0")+IFERROR(X121/H121,"0")</f>
        <v>12.000000000000004</v>
      </c>
      <c r="Y122" s="779">
        <f>IFERROR(Y116/H116,"0")+IFERROR(Y117/H117,"0")+IFERROR(Y118/H118,"0")+IFERROR(Y119/H119,"0")+IFERROR(Y120/H120,"0")+IFERROR(Y121/H121,"0")</f>
        <v>12.000000000000002</v>
      </c>
      <c r="Z122" s="779">
        <f>IFERROR(IF(Z116="",0,Z116),"0")+IFERROR(IF(Z117="",0,Z117),"0")+IFERROR(IF(Z118="",0,Z118),"0")+IFERROR(IF(Z119="",0,Z119),"0")+IFERROR(IF(Z120="",0,Z120),"0")+IFERROR(IF(Z121="",0,Z121),"0")</f>
        <v>9.0359999999999996E-2</v>
      </c>
      <c r="AA122" s="780"/>
      <c r="AB122" s="780"/>
      <c r="AC122" s="780"/>
    </row>
    <row r="123" spans="1:68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812"/>
      <c r="P123" s="796" t="s">
        <v>71</v>
      </c>
      <c r="Q123" s="797"/>
      <c r="R123" s="797"/>
      <c r="S123" s="797"/>
      <c r="T123" s="797"/>
      <c r="U123" s="797"/>
      <c r="V123" s="798"/>
      <c r="W123" s="37" t="s">
        <v>69</v>
      </c>
      <c r="X123" s="779">
        <f>IFERROR(SUM(X116:X121),"0")</f>
        <v>32.400000000000013</v>
      </c>
      <c r="Y123" s="779">
        <f>IFERROR(SUM(Y116:Y121),"0")</f>
        <v>32.400000000000006</v>
      </c>
      <c r="Z123" s="37"/>
      <c r="AA123" s="780"/>
      <c r="AB123" s="780"/>
      <c r="AC123" s="780"/>
    </row>
    <row r="124" spans="1:68" ht="16.5" hidden="1" customHeight="1" x14ac:dyDescent="0.25">
      <c r="A124" s="799" t="s">
        <v>254</v>
      </c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3"/>
      <c r="P124" s="793"/>
      <c r="Q124" s="793"/>
      <c r="R124" s="793"/>
      <c r="S124" s="793"/>
      <c r="T124" s="793"/>
      <c r="U124" s="793"/>
      <c r="V124" s="793"/>
      <c r="W124" s="793"/>
      <c r="X124" s="793"/>
      <c r="Y124" s="793"/>
      <c r="Z124" s="793"/>
      <c r="AA124" s="772"/>
      <c r="AB124" s="772"/>
      <c r="AC124" s="772"/>
    </row>
    <row r="125" spans="1:68" ht="14.25" hidden="1" customHeight="1" x14ac:dyDescent="0.25">
      <c r="A125" s="792" t="s">
        <v>124</v>
      </c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3"/>
      <c r="P125" s="793"/>
      <c r="Q125" s="793"/>
      <c r="R125" s="793"/>
      <c r="S125" s="793"/>
      <c r="T125" s="793"/>
      <c r="U125" s="793"/>
      <c r="V125" s="793"/>
      <c r="W125" s="793"/>
      <c r="X125" s="793"/>
      <c r="Y125" s="793"/>
      <c r="Z125" s="793"/>
      <c r="AA125" s="773"/>
      <c r="AB125" s="773"/>
      <c r="AC125" s="773"/>
    </row>
    <row r="126" spans="1:68" ht="16.5" hidden="1" customHeight="1" x14ac:dyDescent="0.25">
      <c r="A126" s="54" t="s">
        <v>255</v>
      </c>
      <c r="B126" s="54" t="s">
        <v>256</v>
      </c>
      <c r="C126" s="31">
        <v>4301011703</v>
      </c>
      <c r="D126" s="781">
        <v>4680115882133</v>
      </c>
      <c r="E126" s="782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258</v>
      </c>
      <c r="C127" s="31">
        <v>4301011514</v>
      </c>
      <c r="D127" s="781">
        <v>4680115882133</v>
      </c>
      <c r="E127" s="782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260</v>
      </c>
      <c r="B128" s="54" t="s">
        <v>261</v>
      </c>
      <c r="C128" s="31">
        <v>4301011417</v>
      </c>
      <c r="D128" s="781">
        <v>4680115880269</v>
      </c>
      <c r="E128" s="782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4"/>
      <c r="R128" s="784"/>
      <c r="S128" s="784"/>
      <c r="T128" s="785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262</v>
      </c>
      <c r="B129" s="54" t="s">
        <v>263</v>
      </c>
      <c r="C129" s="31">
        <v>4301011415</v>
      </c>
      <c r="D129" s="781">
        <v>4680115880429</v>
      </c>
      <c r="E129" s="782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4"/>
      <c r="R129" s="784"/>
      <c r="S129" s="784"/>
      <c r="T129" s="785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264</v>
      </c>
      <c r="B130" s="54" t="s">
        <v>265</v>
      </c>
      <c r="C130" s="31">
        <v>4301011462</v>
      </c>
      <c r="D130" s="781">
        <v>4680115881457</v>
      </c>
      <c r="E130" s="782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811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812"/>
      <c r="P131" s="796" t="s">
        <v>71</v>
      </c>
      <c r="Q131" s="797"/>
      <c r="R131" s="797"/>
      <c r="S131" s="797"/>
      <c r="T131" s="797"/>
      <c r="U131" s="797"/>
      <c r="V131" s="798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hidden="1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812"/>
      <c r="P132" s="796" t="s">
        <v>71</v>
      </c>
      <c r="Q132" s="797"/>
      <c r="R132" s="797"/>
      <c r="S132" s="797"/>
      <c r="T132" s="797"/>
      <c r="U132" s="797"/>
      <c r="V132" s="798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hidden="1" customHeight="1" x14ac:dyDescent="0.25">
      <c r="A133" s="792" t="s">
        <v>180</v>
      </c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3"/>
      <c r="P133" s="793"/>
      <c r="Q133" s="793"/>
      <c r="R133" s="793"/>
      <c r="S133" s="793"/>
      <c r="T133" s="793"/>
      <c r="U133" s="793"/>
      <c r="V133" s="793"/>
      <c r="W133" s="793"/>
      <c r="X133" s="793"/>
      <c r="Y133" s="793"/>
      <c r="Z133" s="793"/>
      <c r="AA133" s="773"/>
      <c r="AB133" s="773"/>
      <c r="AC133" s="773"/>
    </row>
    <row r="134" spans="1:68" ht="16.5" hidden="1" customHeight="1" x14ac:dyDescent="0.25">
      <c r="A134" s="54" t="s">
        <v>266</v>
      </c>
      <c r="B134" s="54" t="s">
        <v>267</v>
      </c>
      <c r="C134" s="31">
        <v>4301020345</v>
      </c>
      <c r="D134" s="781">
        <v>4680115881488</v>
      </c>
      <c r="E134" s="782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19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5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269</v>
      </c>
      <c r="B136" s="54" t="s">
        <v>272</v>
      </c>
      <c r="C136" s="31">
        <v>4301020346</v>
      </c>
      <c r="D136" s="781">
        <v>4680115882775</v>
      </c>
      <c r="E136" s="782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273</v>
      </c>
      <c r="B137" s="54" t="s">
        <v>274</v>
      </c>
      <c r="C137" s="31">
        <v>4301020344</v>
      </c>
      <c r="D137" s="781">
        <v>4680115880658</v>
      </c>
      <c r="E137" s="782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811"/>
      <c r="B138" s="793"/>
      <c r="C138" s="793"/>
      <c r="D138" s="793"/>
      <c r="E138" s="793"/>
      <c r="F138" s="793"/>
      <c r="G138" s="793"/>
      <c r="H138" s="793"/>
      <c r="I138" s="793"/>
      <c r="J138" s="793"/>
      <c r="K138" s="793"/>
      <c r="L138" s="793"/>
      <c r="M138" s="793"/>
      <c r="N138" s="793"/>
      <c r="O138" s="812"/>
      <c r="P138" s="796" t="s">
        <v>71</v>
      </c>
      <c r="Q138" s="797"/>
      <c r="R138" s="797"/>
      <c r="S138" s="797"/>
      <c r="T138" s="797"/>
      <c r="U138" s="797"/>
      <c r="V138" s="798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hidden="1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812"/>
      <c r="P139" s="796" t="s">
        <v>71</v>
      </c>
      <c r="Q139" s="797"/>
      <c r="R139" s="797"/>
      <c r="S139" s="797"/>
      <c r="T139" s="797"/>
      <c r="U139" s="797"/>
      <c r="V139" s="798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hidden="1" customHeight="1" x14ac:dyDescent="0.25">
      <c r="A140" s="792" t="s">
        <v>73</v>
      </c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3"/>
      <c r="P140" s="793"/>
      <c r="Q140" s="793"/>
      <c r="R140" s="793"/>
      <c r="S140" s="793"/>
      <c r="T140" s="793"/>
      <c r="U140" s="793"/>
      <c r="V140" s="793"/>
      <c r="W140" s="793"/>
      <c r="X140" s="793"/>
      <c r="Y140" s="793"/>
      <c r="Z140" s="793"/>
      <c r="AA140" s="773"/>
      <c r="AB140" s="773"/>
      <c r="AC140" s="773"/>
    </row>
    <row r="141" spans="1:68" ht="27" hidden="1" customHeight="1" x14ac:dyDescent="0.25">
      <c r="A141" s="54" t="s">
        <v>275</v>
      </c>
      <c r="B141" s="54" t="s">
        <v>276</v>
      </c>
      <c r="C141" s="31">
        <v>4301051625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hidden="1" customHeight="1" x14ac:dyDescent="0.25">
      <c r="A142" s="54" t="s">
        <v>275</v>
      </c>
      <c r="B142" s="54" t="s">
        <v>278</v>
      </c>
      <c r="C142" s="31">
        <v>4301051360</v>
      </c>
      <c r="D142" s="781">
        <v>4607091385168</v>
      </c>
      <c r="E142" s="782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280</v>
      </c>
      <c r="B143" s="54" t="s">
        <v>281</v>
      </c>
      <c r="C143" s="31">
        <v>4301051742</v>
      </c>
      <c r="D143" s="781">
        <v>4680115884540</v>
      </c>
      <c r="E143" s="782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283</v>
      </c>
      <c r="B144" s="54" t="s">
        <v>284</v>
      </c>
      <c r="C144" s="31">
        <v>4301051362</v>
      </c>
      <c r="D144" s="781">
        <v>4607091383256</v>
      </c>
      <c r="E144" s="782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286</v>
      </c>
      <c r="B145" s="54" t="s">
        <v>287</v>
      </c>
      <c r="C145" s="31">
        <v>4301051358</v>
      </c>
      <c r="D145" s="781">
        <v>4607091385748</v>
      </c>
      <c r="E145" s="782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4"/>
      <c r="R145" s="784"/>
      <c r="S145" s="784"/>
      <c r="T145" s="785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hidden="1" customHeight="1" x14ac:dyDescent="0.25">
      <c r="A146" s="54" t="s">
        <v>288</v>
      </c>
      <c r="B146" s="54" t="s">
        <v>289</v>
      </c>
      <c r="C146" s="31">
        <v>4301051740</v>
      </c>
      <c r="D146" s="781">
        <v>4680115884533</v>
      </c>
      <c r="E146" s="782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4"/>
      <c r="R146" s="784"/>
      <c r="S146" s="784"/>
      <c r="T146" s="785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hidden="1" customHeight="1" x14ac:dyDescent="0.25">
      <c r="A147" s="54" t="s">
        <v>291</v>
      </c>
      <c r="B147" s="54" t="s">
        <v>292</v>
      </c>
      <c r="C147" s="31">
        <v>4301051480</v>
      </c>
      <c r="D147" s="781">
        <v>4680115882645</v>
      </c>
      <c r="E147" s="782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idden="1" x14ac:dyDescent="0.2">
      <c r="A148" s="811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812"/>
      <c r="P148" s="796" t="s">
        <v>71</v>
      </c>
      <c r="Q148" s="797"/>
      <c r="R148" s="797"/>
      <c r="S148" s="797"/>
      <c r="T148" s="797"/>
      <c r="U148" s="797"/>
      <c r="V148" s="798"/>
      <c r="W148" s="37" t="s">
        <v>72</v>
      </c>
      <c r="X148" s="779">
        <f>IFERROR(X141/H141,"0")+IFERROR(X142/H142,"0")+IFERROR(X143/H143,"0")+IFERROR(X144/H144,"0")+IFERROR(X145/H145,"0")+IFERROR(X146/H146,"0")+IFERROR(X147/H147,"0")</f>
        <v>0</v>
      </c>
      <c r="Y148" s="779">
        <f>IFERROR(Y141/H141,"0")+IFERROR(Y142/H142,"0")+IFERROR(Y143/H143,"0")+IFERROR(Y144/H144,"0")+IFERROR(Y145/H145,"0")+IFERROR(Y146/H146,"0")+IFERROR(Y147/H147,"0")</f>
        <v>0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780"/>
      <c r="AB148" s="780"/>
      <c r="AC148" s="780"/>
    </row>
    <row r="149" spans="1:68" hidden="1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812"/>
      <c r="P149" s="796" t="s">
        <v>71</v>
      </c>
      <c r="Q149" s="797"/>
      <c r="R149" s="797"/>
      <c r="S149" s="797"/>
      <c r="T149" s="797"/>
      <c r="U149" s="797"/>
      <c r="V149" s="798"/>
      <c r="W149" s="37" t="s">
        <v>69</v>
      </c>
      <c r="X149" s="779">
        <f>IFERROR(SUM(X141:X147),"0")</f>
        <v>0</v>
      </c>
      <c r="Y149" s="779">
        <f>IFERROR(SUM(Y141:Y147),"0")</f>
        <v>0</v>
      </c>
      <c r="Z149" s="37"/>
      <c r="AA149" s="780"/>
      <c r="AB149" s="780"/>
      <c r="AC149" s="780"/>
    </row>
    <row r="150" spans="1:68" ht="14.25" hidden="1" customHeight="1" x14ac:dyDescent="0.25">
      <c r="A150" s="792" t="s">
        <v>222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3"/>
      <c r="AB150" s="773"/>
      <c r="AC150" s="773"/>
    </row>
    <row r="151" spans="1:68" ht="37.5" hidden="1" customHeight="1" x14ac:dyDescent="0.25">
      <c r="A151" s="54" t="s">
        <v>294</v>
      </c>
      <c r="B151" s="54" t="s">
        <v>295</v>
      </c>
      <c r="C151" s="31">
        <v>4301060356</v>
      </c>
      <c r="D151" s="781">
        <v>4680115882652</v>
      </c>
      <c r="E151" s="782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4"/>
      <c r="R151" s="784"/>
      <c r="S151" s="784"/>
      <c r="T151" s="785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297</v>
      </c>
      <c r="B152" s="54" t="s">
        <v>298</v>
      </c>
      <c r="C152" s="31">
        <v>4301060309</v>
      </c>
      <c r="D152" s="781">
        <v>4680115880238</v>
      </c>
      <c r="E152" s="782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4"/>
      <c r="R152" s="784"/>
      <c r="S152" s="784"/>
      <c r="T152" s="785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11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812"/>
      <c r="P153" s="796" t="s">
        <v>71</v>
      </c>
      <c r="Q153" s="797"/>
      <c r="R153" s="797"/>
      <c r="S153" s="797"/>
      <c r="T153" s="797"/>
      <c r="U153" s="797"/>
      <c r="V153" s="798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hidden="1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812"/>
      <c r="P154" s="796" t="s">
        <v>71</v>
      </c>
      <c r="Q154" s="797"/>
      <c r="R154" s="797"/>
      <c r="S154" s="797"/>
      <c r="T154" s="797"/>
      <c r="U154" s="797"/>
      <c r="V154" s="798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hidden="1" customHeight="1" x14ac:dyDescent="0.25">
      <c r="A155" s="799" t="s">
        <v>300</v>
      </c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3"/>
      <c r="P155" s="793"/>
      <c r="Q155" s="793"/>
      <c r="R155" s="793"/>
      <c r="S155" s="793"/>
      <c r="T155" s="793"/>
      <c r="U155" s="793"/>
      <c r="V155" s="793"/>
      <c r="W155" s="793"/>
      <c r="X155" s="793"/>
      <c r="Y155" s="793"/>
      <c r="Z155" s="793"/>
      <c r="AA155" s="772"/>
      <c r="AB155" s="772"/>
      <c r="AC155" s="772"/>
    </row>
    <row r="156" spans="1:68" ht="14.25" hidden="1" customHeight="1" x14ac:dyDescent="0.25">
      <c r="A156" s="792" t="s">
        <v>124</v>
      </c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3"/>
      <c r="P156" s="793"/>
      <c r="Q156" s="793"/>
      <c r="R156" s="793"/>
      <c r="S156" s="793"/>
      <c r="T156" s="793"/>
      <c r="U156" s="793"/>
      <c r="V156" s="793"/>
      <c r="W156" s="793"/>
      <c r="X156" s="793"/>
      <c r="Y156" s="793"/>
      <c r="Z156" s="793"/>
      <c r="AA156" s="773"/>
      <c r="AB156" s="773"/>
      <c r="AC156" s="773"/>
    </row>
    <row r="157" spans="1:68" ht="27" hidden="1" customHeight="1" x14ac:dyDescent="0.25">
      <c r="A157" s="54" t="s">
        <v>301</v>
      </c>
      <c r="B157" s="54" t="s">
        <v>302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4"/>
      <c r="R157" s="784"/>
      <c r="S157" s="784"/>
      <c r="T157" s="785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301</v>
      </c>
      <c r="B158" s="54" t="s">
        <v>304</v>
      </c>
      <c r="C158" s="31">
        <v>4301011564</v>
      </c>
      <c r="D158" s="781">
        <v>4680115882577</v>
      </c>
      <c r="E158" s="782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4"/>
      <c r="R158" s="784"/>
      <c r="S158" s="784"/>
      <c r="T158" s="785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811"/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812"/>
      <c r="P159" s="796" t="s">
        <v>71</v>
      </c>
      <c r="Q159" s="797"/>
      <c r="R159" s="797"/>
      <c r="S159" s="797"/>
      <c r="T159" s="797"/>
      <c r="U159" s="797"/>
      <c r="V159" s="798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hidden="1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812"/>
      <c r="P160" s="796" t="s">
        <v>71</v>
      </c>
      <c r="Q160" s="797"/>
      <c r="R160" s="797"/>
      <c r="S160" s="797"/>
      <c r="T160" s="797"/>
      <c r="U160" s="797"/>
      <c r="V160" s="798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hidden="1" customHeight="1" x14ac:dyDescent="0.25">
      <c r="A161" s="792" t="s">
        <v>64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773"/>
      <c r="AB161" s="773"/>
      <c r="AC161" s="773"/>
    </row>
    <row r="162" spans="1:68" ht="27" hidden="1" customHeight="1" x14ac:dyDescent="0.25">
      <c r="A162" s="54" t="s">
        <v>305</v>
      </c>
      <c r="B162" s="54" t="s">
        <v>306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4"/>
      <c r="R162" s="784"/>
      <c r="S162" s="784"/>
      <c r="T162" s="785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305</v>
      </c>
      <c r="B163" s="54" t="s">
        <v>308</v>
      </c>
      <c r="C163" s="31">
        <v>4301031234</v>
      </c>
      <c r="D163" s="781">
        <v>4680115883444</v>
      </c>
      <c r="E163" s="782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4"/>
      <c r="R163" s="784"/>
      <c r="S163" s="784"/>
      <c r="T163" s="785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11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812"/>
      <c r="P164" s="796" t="s">
        <v>71</v>
      </c>
      <c r="Q164" s="797"/>
      <c r="R164" s="797"/>
      <c r="S164" s="797"/>
      <c r="T164" s="797"/>
      <c r="U164" s="797"/>
      <c r="V164" s="798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hidden="1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812"/>
      <c r="P165" s="796" t="s">
        <v>71</v>
      </c>
      <c r="Q165" s="797"/>
      <c r="R165" s="797"/>
      <c r="S165" s="797"/>
      <c r="T165" s="797"/>
      <c r="U165" s="797"/>
      <c r="V165" s="798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hidden="1" customHeight="1" x14ac:dyDescent="0.25">
      <c r="A166" s="792" t="s">
        <v>73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3"/>
      <c r="AB166" s="773"/>
      <c r="AC166" s="773"/>
    </row>
    <row r="167" spans="1:68" ht="16.5" hidden="1" customHeight="1" x14ac:dyDescent="0.25">
      <c r="A167" s="54" t="s">
        <v>309</v>
      </c>
      <c r="B167" s="54" t="s">
        <v>310</v>
      </c>
      <c r="C167" s="31">
        <v>4301051477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4"/>
      <c r="R167" s="784"/>
      <c r="S167" s="784"/>
      <c r="T167" s="785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309</v>
      </c>
      <c r="B168" s="54" t="s">
        <v>311</v>
      </c>
      <c r="C168" s="31">
        <v>4301051476</v>
      </c>
      <c r="D168" s="781">
        <v>4680115882584</v>
      </c>
      <c r="E168" s="782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4"/>
      <c r="R168" s="784"/>
      <c r="S168" s="784"/>
      <c r="T168" s="785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11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812"/>
      <c r="P169" s="796" t="s">
        <v>71</v>
      </c>
      <c r="Q169" s="797"/>
      <c r="R169" s="797"/>
      <c r="S169" s="797"/>
      <c r="T169" s="797"/>
      <c r="U169" s="797"/>
      <c r="V169" s="798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hidden="1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812"/>
      <c r="P170" s="796" t="s">
        <v>71</v>
      </c>
      <c r="Q170" s="797"/>
      <c r="R170" s="797"/>
      <c r="S170" s="797"/>
      <c r="T170" s="797"/>
      <c r="U170" s="797"/>
      <c r="V170" s="798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hidden="1" customHeight="1" x14ac:dyDescent="0.25">
      <c r="A171" s="799" t="s">
        <v>122</v>
      </c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3"/>
      <c r="P171" s="793"/>
      <c r="Q171" s="793"/>
      <c r="R171" s="793"/>
      <c r="S171" s="793"/>
      <c r="T171" s="793"/>
      <c r="U171" s="793"/>
      <c r="V171" s="793"/>
      <c r="W171" s="793"/>
      <c r="X171" s="793"/>
      <c r="Y171" s="793"/>
      <c r="Z171" s="793"/>
      <c r="AA171" s="772"/>
      <c r="AB171" s="772"/>
      <c r="AC171" s="772"/>
    </row>
    <row r="172" spans="1:68" ht="14.25" hidden="1" customHeight="1" x14ac:dyDescent="0.25">
      <c r="A172" s="792" t="s">
        <v>124</v>
      </c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3"/>
      <c r="P172" s="793"/>
      <c r="Q172" s="793"/>
      <c r="R172" s="793"/>
      <c r="S172" s="793"/>
      <c r="T172" s="793"/>
      <c r="U172" s="793"/>
      <c r="V172" s="793"/>
      <c r="W172" s="793"/>
      <c r="X172" s="793"/>
      <c r="Y172" s="793"/>
      <c r="Z172" s="793"/>
      <c r="AA172" s="773"/>
      <c r="AB172" s="773"/>
      <c r="AC172" s="773"/>
    </row>
    <row r="173" spans="1:68" ht="27" hidden="1" customHeight="1" x14ac:dyDescent="0.25">
      <c r="A173" s="54" t="s">
        <v>312</v>
      </c>
      <c r="B173" s="54" t="s">
        <v>313</v>
      </c>
      <c r="C173" s="31">
        <v>4301011705</v>
      </c>
      <c r="D173" s="781">
        <v>4607091384604</v>
      </c>
      <c r="E173" s="782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11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4"/>
      <c r="R173" s="784"/>
      <c r="S173" s="784"/>
      <c r="T173" s="785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11"/>
      <c r="B174" s="793"/>
      <c r="C174" s="793"/>
      <c r="D174" s="793"/>
      <c r="E174" s="793"/>
      <c r="F174" s="793"/>
      <c r="G174" s="793"/>
      <c r="H174" s="793"/>
      <c r="I174" s="793"/>
      <c r="J174" s="793"/>
      <c r="K174" s="793"/>
      <c r="L174" s="793"/>
      <c r="M174" s="793"/>
      <c r="N174" s="793"/>
      <c r="O174" s="812"/>
      <c r="P174" s="796" t="s">
        <v>71</v>
      </c>
      <c r="Q174" s="797"/>
      <c r="R174" s="797"/>
      <c r="S174" s="797"/>
      <c r="T174" s="797"/>
      <c r="U174" s="797"/>
      <c r="V174" s="798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812"/>
      <c r="P175" s="796" t="s">
        <v>71</v>
      </c>
      <c r="Q175" s="797"/>
      <c r="R175" s="797"/>
      <c r="S175" s="797"/>
      <c r="T175" s="797"/>
      <c r="U175" s="797"/>
      <c r="V175" s="798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792" t="s">
        <v>64</v>
      </c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3"/>
      <c r="P176" s="793"/>
      <c r="Q176" s="793"/>
      <c r="R176" s="793"/>
      <c r="S176" s="793"/>
      <c r="T176" s="793"/>
      <c r="U176" s="793"/>
      <c r="V176" s="793"/>
      <c r="W176" s="793"/>
      <c r="X176" s="793"/>
      <c r="Y176" s="793"/>
      <c r="Z176" s="793"/>
      <c r="AA176" s="773"/>
      <c r="AB176" s="773"/>
      <c r="AC176" s="773"/>
    </row>
    <row r="177" spans="1:68" ht="16.5" hidden="1" customHeight="1" x14ac:dyDescent="0.25">
      <c r="A177" s="54" t="s">
        <v>315</v>
      </c>
      <c r="B177" s="54" t="s">
        <v>316</v>
      </c>
      <c r="C177" s="31">
        <v>4301030895</v>
      </c>
      <c r="D177" s="781">
        <v>4607091387667</v>
      </c>
      <c r="E177" s="782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318</v>
      </c>
      <c r="B178" s="54" t="s">
        <v>319</v>
      </c>
      <c r="C178" s="31">
        <v>4301030961</v>
      </c>
      <c r="D178" s="781">
        <v>4607091387636</v>
      </c>
      <c r="E178" s="782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2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321</v>
      </c>
      <c r="B179" s="54" t="s">
        <v>322</v>
      </c>
      <c r="C179" s="31">
        <v>4301030963</v>
      </c>
      <c r="D179" s="781">
        <v>4607091382426</v>
      </c>
      <c r="E179" s="782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4"/>
      <c r="R179" s="784"/>
      <c r="S179" s="784"/>
      <c r="T179" s="785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4301030962</v>
      </c>
      <c r="D180" s="781">
        <v>4607091386547</v>
      </c>
      <c r="E180" s="782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326</v>
      </c>
      <c r="B181" s="54" t="s">
        <v>327</v>
      </c>
      <c r="C181" s="31">
        <v>4301030964</v>
      </c>
      <c r="D181" s="781">
        <v>4607091382464</v>
      </c>
      <c r="E181" s="782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4"/>
      <c r="R181" s="784"/>
      <c r="S181" s="784"/>
      <c r="T181" s="785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11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812"/>
      <c r="P182" s="796" t="s">
        <v>71</v>
      </c>
      <c r="Q182" s="797"/>
      <c r="R182" s="797"/>
      <c r="S182" s="797"/>
      <c r="T182" s="797"/>
      <c r="U182" s="797"/>
      <c r="V182" s="798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812"/>
      <c r="P183" s="796" t="s">
        <v>71</v>
      </c>
      <c r="Q183" s="797"/>
      <c r="R183" s="797"/>
      <c r="S183" s="797"/>
      <c r="T183" s="797"/>
      <c r="U183" s="797"/>
      <c r="V183" s="798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792" t="s">
        <v>73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3"/>
      <c r="AB184" s="773"/>
      <c r="AC184" s="773"/>
    </row>
    <row r="185" spans="1:68" ht="27" hidden="1" customHeight="1" x14ac:dyDescent="0.25">
      <c r="A185" s="54" t="s">
        <v>328</v>
      </c>
      <c r="B185" s="54" t="s">
        <v>329</v>
      </c>
      <c r="C185" s="31">
        <v>4301051611</v>
      </c>
      <c r="D185" s="781">
        <v>4607091385304</v>
      </c>
      <c r="E185" s="782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10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4"/>
      <c r="R185" s="784"/>
      <c r="S185" s="784"/>
      <c r="T185" s="785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331</v>
      </c>
      <c r="B186" s="54" t="s">
        <v>332</v>
      </c>
      <c r="C186" s="31">
        <v>4301051653</v>
      </c>
      <c r="D186" s="781">
        <v>4607091386264</v>
      </c>
      <c r="E186" s="782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4"/>
      <c r="R186" s="784"/>
      <c r="S186" s="784"/>
      <c r="T186" s="785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334</v>
      </c>
      <c r="B187" s="54" t="s">
        <v>335</v>
      </c>
      <c r="C187" s="31">
        <v>4301051313</v>
      </c>
      <c r="D187" s="781">
        <v>4607091385427</v>
      </c>
      <c r="E187" s="782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4"/>
      <c r="R187" s="784"/>
      <c r="S187" s="784"/>
      <c r="T187" s="785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11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812"/>
      <c r="P188" s="796" t="s">
        <v>71</v>
      </c>
      <c r="Q188" s="797"/>
      <c r="R188" s="797"/>
      <c r="S188" s="797"/>
      <c r="T188" s="797"/>
      <c r="U188" s="797"/>
      <c r="V188" s="798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hidden="1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812"/>
      <c r="P189" s="796" t="s">
        <v>71</v>
      </c>
      <c r="Q189" s="797"/>
      <c r="R189" s="797"/>
      <c r="S189" s="797"/>
      <c r="T189" s="797"/>
      <c r="U189" s="797"/>
      <c r="V189" s="798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hidden="1" customHeight="1" x14ac:dyDescent="0.2">
      <c r="A190" s="968" t="s">
        <v>336</v>
      </c>
      <c r="B190" s="969"/>
      <c r="C190" s="969"/>
      <c r="D190" s="969"/>
      <c r="E190" s="969"/>
      <c r="F190" s="969"/>
      <c r="G190" s="969"/>
      <c r="H190" s="969"/>
      <c r="I190" s="969"/>
      <c r="J190" s="969"/>
      <c r="K190" s="969"/>
      <c r="L190" s="969"/>
      <c r="M190" s="969"/>
      <c r="N190" s="969"/>
      <c r="O190" s="969"/>
      <c r="P190" s="969"/>
      <c r="Q190" s="969"/>
      <c r="R190" s="969"/>
      <c r="S190" s="969"/>
      <c r="T190" s="969"/>
      <c r="U190" s="969"/>
      <c r="V190" s="969"/>
      <c r="W190" s="969"/>
      <c r="X190" s="969"/>
      <c r="Y190" s="969"/>
      <c r="Z190" s="969"/>
      <c r="AA190" s="48"/>
      <c r="AB190" s="48"/>
      <c r="AC190" s="48"/>
    </row>
    <row r="191" spans="1:68" ht="16.5" hidden="1" customHeight="1" x14ac:dyDescent="0.25">
      <c r="A191" s="799" t="s">
        <v>337</v>
      </c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3"/>
      <c r="P191" s="793"/>
      <c r="Q191" s="793"/>
      <c r="R191" s="793"/>
      <c r="S191" s="793"/>
      <c r="T191" s="793"/>
      <c r="U191" s="793"/>
      <c r="V191" s="793"/>
      <c r="W191" s="793"/>
      <c r="X191" s="793"/>
      <c r="Y191" s="793"/>
      <c r="Z191" s="793"/>
      <c r="AA191" s="772"/>
      <c r="AB191" s="772"/>
      <c r="AC191" s="772"/>
    </row>
    <row r="192" spans="1:68" ht="14.25" hidden="1" customHeight="1" x14ac:dyDescent="0.25">
      <c r="A192" s="792" t="s">
        <v>180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3"/>
      <c r="AB192" s="773"/>
      <c r="AC192" s="773"/>
    </row>
    <row r="193" spans="1:68" ht="27" hidden="1" customHeight="1" x14ac:dyDescent="0.25">
      <c r="A193" s="54" t="s">
        <v>338</v>
      </c>
      <c r="B193" s="54" t="s">
        <v>339</v>
      </c>
      <c r="C193" s="31">
        <v>4301020323</v>
      </c>
      <c r="D193" s="781">
        <v>4680115886223</v>
      </c>
      <c r="E193" s="782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811"/>
      <c r="B194" s="793"/>
      <c r="C194" s="793"/>
      <c r="D194" s="793"/>
      <c r="E194" s="793"/>
      <c r="F194" s="793"/>
      <c r="G194" s="793"/>
      <c r="H194" s="793"/>
      <c r="I194" s="793"/>
      <c r="J194" s="793"/>
      <c r="K194" s="793"/>
      <c r="L194" s="793"/>
      <c r="M194" s="793"/>
      <c r="N194" s="793"/>
      <c r="O194" s="812"/>
      <c r="P194" s="796" t="s">
        <v>71</v>
      </c>
      <c r="Q194" s="797"/>
      <c r="R194" s="797"/>
      <c r="S194" s="797"/>
      <c r="T194" s="797"/>
      <c r="U194" s="797"/>
      <c r="V194" s="798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hidden="1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812"/>
      <c r="P195" s="796" t="s">
        <v>71</v>
      </c>
      <c r="Q195" s="797"/>
      <c r="R195" s="797"/>
      <c r="S195" s="797"/>
      <c r="T195" s="797"/>
      <c r="U195" s="797"/>
      <c r="V195" s="798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hidden="1" customHeight="1" x14ac:dyDescent="0.25">
      <c r="A196" s="792" t="s">
        <v>64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773"/>
      <c r="AB196" s="773"/>
      <c r="AC196" s="773"/>
    </row>
    <row r="197" spans="1:68" ht="27" hidden="1" customHeight="1" x14ac:dyDescent="0.25">
      <c r="A197" s="54" t="s">
        <v>341</v>
      </c>
      <c r="B197" s="54" t="s">
        <v>342</v>
      </c>
      <c r="C197" s="31">
        <v>4301031191</v>
      </c>
      <c r="D197" s="781">
        <v>4680115880993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hidden="1" customHeight="1" x14ac:dyDescent="0.25">
      <c r="A198" s="54" t="s">
        <v>344</v>
      </c>
      <c r="B198" s="54" t="s">
        <v>345</v>
      </c>
      <c r="C198" s="31">
        <v>4301031204</v>
      </c>
      <c r="D198" s="781">
        <v>4680115881761</v>
      </c>
      <c r="E198" s="782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4301031201</v>
      </c>
      <c r="D199" s="781">
        <v>4680115881563</v>
      </c>
      <c r="E199" s="782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350</v>
      </c>
      <c r="B200" s="54" t="s">
        <v>351</v>
      </c>
      <c r="C200" s="31">
        <v>4301031199</v>
      </c>
      <c r="D200" s="781">
        <v>4680115880986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4301031205</v>
      </c>
      <c r="D201" s="781">
        <v>4680115881785</v>
      </c>
      <c r="E201" s="782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2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4"/>
      <c r="R201" s="784"/>
      <c r="S201" s="784"/>
      <c r="T201" s="785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1">
        <v>4680115881679</v>
      </c>
      <c r="E202" s="782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4"/>
      <c r="R202" s="784"/>
      <c r="S202" s="784"/>
      <c r="T202" s="785"/>
      <c r="U202" s="34"/>
      <c r="V202" s="34"/>
      <c r="W202" s="35" t="s">
        <v>69</v>
      </c>
      <c r="X202" s="777">
        <v>37.799999999999997</v>
      </c>
      <c r="Y202" s="778">
        <f t="shared" si="36"/>
        <v>37.800000000000004</v>
      </c>
      <c r="Z202" s="36">
        <f>IFERROR(IF(Y202=0,"",ROUNDUP(Y202/H202,0)*0.00502),"")</f>
        <v>9.0359999999999996E-2</v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39.599999999999994</v>
      </c>
      <c r="BN202" s="64">
        <f t="shared" si="38"/>
        <v>39.6</v>
      </c>
      <c r="BO202" s="64">
        <f t="shared" si="39"/>
        <v>7.6923076923076913E-2</v>
      </c>
      <c r="BP202" s="64">
        <f t="shared" si="40"/>
        <v>7.6923076923076927E-2</v>
      </c>
    </row>
    <row r="203" spans="1:68" ht="27" hidden="1" customHeight="1" x14ac:dyDescent="0.25">
      <c r="A203" s="54" t="s">
        <v>356</v>
      </c>
      <c r="B203" s="54" t="s">
        <v>357</v>
      </c>
      <c r="C203" s="31">
        <v>4301031158</v>
      </c>
      <c r="D203" s="781">
        <v>4680115880191</v>
      </c>
      <c r="E203" s="782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4"/>
      <c r="R203" s="784"/>
      <c r="S203" s="784"/>
      <c r="T203" s="785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358</v>
      </c>
      <c r="B204" s="54" t="s">
        <v>359</v>
      </c>
      <c r="C204" s="31">
        <v>4301031245</v>
      </c>
      <c r="D204" s="781">
        <v>4680115883963</v>
      </c>
      <c r="E204" s="782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4"/>
      <c r="R204" s="784"/>
      <c r="S204" s="784"/>
      <c r="T204" s="785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11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812"/>
      <c r="P205" s="796" t="s">
        <v>71</v>
      </c>
      <c r="Q205" s="797"/>
      <c r="R205" s="797"/>
      <c r="S205" s="797"/>
      <c r="T205" s="797"/>
      <c r="U205" s="797"/>
      <c r="V205" s="798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17.999999999999996</v>
      </c>
      <c r="Y205" s="779">
        <f>IFERROR(Y197/H197,"0")+IFERROR(Y198/H198,"0")+IFERROR(Y199/H199,"0")+IFERROR(Y200/H200,"0")+IFERROR(Y201/H201,"0")+IFERROR(Y202/H202,"0")+IFERROR(Y203/H203,"0")+IFERROR(Y204/H204,"0")</f>
        <v>18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9.0359999999999996E-2</v>
      </c>
      <c r="AA205" s="780"/>
      <c r="AB205" s="780"/>
      <c r="AC205" s="780"/>
    </row>
    <row r="206" spans="1:68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812"/>
      <c r="P206" s="796" t="s">
        <v>71</v>
      </c>
      <c r="Q206" s="797"/>
      <c r="R206" s="797"/>
      <c r="S206" s="797"/>
      <c r="T206" s="797"/>
      <c r="U206" s="797"/>
      <c r="V206" s="798"/>
      <c r="W206" s="37" t="s">
        <v>69</v>
      </c>
      <c r="X206" s="779">
        <f>IFERROR(SUM(X197:X204),"0")</f>
        <v>37.799999999999997</v>
      </c>
      <c r="Y206" s="779">
        <f>IFERROR(SUM(Y197:Y204),"0")</f>
        <v>37.800000000000004</v>
      </c>
      <c r="Z206" s="37"/>
      <c r="AA206" s="780"/>
      <c r="AB206" s="780"/>
      <c r="AC206" s="780"/>
    </row>
    <row r="207" spans="1:68" ht="16.5" hidden="1" customHeight="1" x14ac:dyDescent="0.25">
      <c r="A207" s="799" t="s">
        <v>361</v>
      </c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3"/>
      <c r="P207" s="793"/>
      <c r="Q207" s="793"/>
      <c r="R207" s="793"/>
      <c r="S207" s="793"/>
      <c r="T207" s="793"/>
      <c r="U207" s="793"/>
      <c r="V207" s="793"/>
      <c r="W207" s="793"/>
      <c r="X207" s="793"/>
      <c r="Y207" s="793"/>
      <c r="Z207" s="793"/>
      <c r="AA207" s="772"/>
      <c r="AB207" s="772"/>
      <c r="AC207" s="772"/>
    </row>
    <row r="208" spans="1:68" ht="14.25" hidden="1" customHeight="1" x14ac:dyDescent="0.25">
      <c r="A208" s="792" t="s">
        <v>124</v>
      </c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3"/>
      <c r="P208" s="793"/>
      <c r="Q208" s="793"/>
      <c r="R208" s="793"/>
      <c r="S208" s="793"/>
      <c r="T208" s="793"/>
      <c r="U208" s="793"/>
      <c r="V208" s="793"/>
      <c r="W208" s="793"/>
      <c r="X208" s="793"/>
      <c r="Y208" s="793"/>
      <c r="Z208" s="793"/>
      <c r="AA208" s="773"/>
      <c r="AB208" s="773"/>
      <c r="AC208" s="773"/>
    </row>
    <row r="209" spans="1:68" ht="16.5" hidden="1" customHeight="1" x14ac:dyDescent="0.25">
      <c r="A209" s="54" t="s">
        <v>362</v>
      </c>
      <c r="B209" s="54" t="s">
        <v>363</v>
      </c>
      <c r="C209" s="31">
        <v>4301011450</v>
      </c>
      <c r="D209" s="781">
        <v>4680115881402</v>
      </c>
      <c r="E209" s="782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4"/>
      <c r="R209" s="784"/>
      <c r="S209" s="784"/>
      <c r="T209" s="785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365</v>
      </c>
      <c r="B210" s="54" t="s">
        <v>366</v>
      </c>
      <c r="C210" s="31">
        <v>4301011767</v>
      </c>
      <c r="D210" s="781">
        <v>4680115881396</v>
      </c>
      <c r="E210" s="782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11"/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812"/>
      <c r="P211" s="796" t="s">
        <v>71</v>
      </c>
      <c r="Q211" s="797"/>
      <c r="R211" s="797"/>
      <c r="S211" s="797"/>
      <c r="T211" s="797"/>
      <c r="U211" s="797"/>
      <c r="V211" s="798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812"/>
      <c r="P212" s="796" t="s">
        <v>71</v>
      </c>
      <c r="Q212" s="797"/>
      <c r="R212" s="797"/>
      <c r="S212" s="797"/>
      <c r="T212" s="797"/>
      <c r="U212" s="797"/>
      <c r="V212" s="798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792" t="s">
        <v>180</v>
      </c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3"/>
      <c r="P213" s="793"/>
      <c r="Q213" s="793"/>
      <c r="R213" s="793"/>
      <c r="S213" s="793"/>
      <c r="T213" s="793"/>
      <c r="U213" s="793"/>
      <c r="V213" s="793"/>
      <c r="W213" s="793"/>
      <c r="X213" s="793"/>
      <c r="Y213" s="793"/>
      <c r="Z213" s="793"/>
      <c r="AA213" s="773"/>
      <c r="AB213" s="773"/>
      <c r="AC213" s="773"/>
    </row>
    <row r="214" spans="1:68" ht="16.5" hidden="1" customHeight="1" x14ac:dyDescent="0.25">
      <c r="A214" s="54" t="s">
        <v>368</v>
      </c>
      <c r="B214" s="54" t="s">
        <v>369</v>
      </c>
      <c r="C214" s="31">
        <v>4301020262</v>
      </c>
      <c r="D214" s="781">
        <v>4680115882935</v>
      </c>
      <c r="E214" s="782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hidden="1" customHeight="1" x14ac:dyDescent="0.25">
      <c r="A215" s="54" t="s">
        <v>371</v>
      </c>
      <c r="B215" s="54" t="s">
        <v>372</v>
      </c>
      <c r="C215" s="31">
        <v>4301020220</v>
      </c>
      <c r="D215" s="781">
        <v>4680115880764</v>
      </c>
      <c r="E215" s="782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811"/>
      <c r="B216" s="793"/>
      <c r="C216" s="793"/>
      <c r="D216" s="793"/>
      <c r="E216" s="793"/>
      <c r="F216" s="793"/>
      <c r="G216" s="793"/>
      <c r="H216" s="793"/>
      <c r="I216" s="793"/>
      <c r="J216" s="793"/>
      <c r="K216" s="793"/>
      <c r="L216" s="793"/>
      <c r="M216" s="793"/>
      <c r="N216" s="793"/>
      <c r="O216" s="812"/>
      <c r="P216" s="796" t="s">
        <v>71</v>
      </c>
      <c r="Q216" s="797"/>
      <c r="R216" s="797"/>
      <c r="S216" s="797"/>
      <c r="T216" s="797"/>
      <c r="U216" s="797"/>
      <c r="V216" s="798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hidden="1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812"/>
      <c r="P217" s="796" t="s">
        <v>71</v>
      </c>
      <c r="Q217" s="797"/>
      <c r="R217" s="797"/>
      <c r="S217" s="797"/>
      <c r="T217" s="797"/>
      <c r="U217" s="797"/>
      <c r="V217" s="798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hidden="1" customHeight="1" x14ac:dyDescent="0.25">
      <c r="A218" s="792" t="s">
        <v>64</v>
      </c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3"/>
      <c r="P218" s="793"/>
      <c r="Q218" s="793"/>
      <c r="R218" s="793"/>
      <c r="S218" s="793"/>
      <c r="T218" s="793"/>
      <c r="U218" s="793"/>
      <c r="V218" s="793"/>
      <c r="W218" s="793"/>
      <c r="X218" s="793"/>
      <c r="Y218" s="793"/>
      <c r="Z218" s="793"/>
      <c r="AA218" s="773"/>
      <c r="AB218" s="773"/>
      <c r="AC218" s="773"/>
    </row>
    <row r="219" spans="1:68" ht="27" hidden="1" customHeight="1" x14ac:dyDescent="0.25">
      <c r="A219" s="54" t="s">
        <v>373</v>
      </c>
      <c r="B219" s="54" t="s">
        <v>374</v>
      </c>
      <c r="C219" s="31">
        <v>4301031224</v>
      </c>
      <c r="D219" s="781">
        <v>4680115882683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4301031230</v>
      </c>
      <c r="D220" s="781">
        <v>4680115882690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379</v>
      </c>
      <c r="B221" s="54" t="s">
        <v>380</v>
      </c>
      <c r="C221" s="31">
        <v>4301031220</v>
      </c>
      <c r="D221" s="781">
        <v>4680115882669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4301031221</v>
      </c>
      <c r="D222" s="781">
        <v>4680115882676</v>
      </c>
      <c r="E222" s="782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385</v>
      </c>
      <c r="B223" s="54" t="s">
        <v>386</v>
      </c>
      <c r="C223" s="31">
        <v>4301031223</v>
      </c>
      <c r="D223" s="781">
        <v>4680115884014</v>
      </c>
      <c r="E223" s="782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387</v>
      </c>
      <c r="B224" s="54" t="s">
        <v>388</v>
      </c>
      <c r="C224" s="31">
        <v>4301031222</v>
      </c>
      <c r="D224" s="781">
        <v>4680115884007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4"/>
      <c r="R224" s="784"/>
      <c r="S224" s="784"/>
      <c r="T224" s="785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389</v>
      </c>
      <c r="B225" s="54" t="s">
        <v>390</v>
      </c>
      <c r="C225" s="31">
        <v>4301031229</v>
      </c>
      <c r="D225" s="781">
        <v>4680115884038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4"/>
      <c r="R225" s="784"/>
      <c r="S225" s="784"/>
      <c r="T225" s="785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4301031225</v>
      </c>
      <c r="D226" s="781">
        <v>4680115884021</v>
      </c>
      <c r="E226" s="782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idden="1" x14ac:dyDescent="0.2">
      <c r="A227" s="811"/>
      <c r="B227" s="793"/>
      <c r="C227" s="793"/>
      <c r="D227" s="793"/>
      <c r="E227" s="793"/>
      <c r="F227" s="793"/>
      <c r="G227" s="793"/>
      <c r="H227" s="793"/>
      <c r="I227" s="793"/>
      <c r="J227" s="793"/>
      <c r="K227" s="793"/>
      <c r="L227" s="793"/>
      <c r="M227" s="793"/>
      <c r="N227" s="793"/>
      <c r="O227" s="812"/>
      <c r="P227" s="796" t="s">
        <v>71</v>
      </c>
      <c r="Q227" s="797"/>
      <c r="R227" s="797"/>
      <c r="S227" s="797"/>
      <c r="T227" s="797"/>
      <c r="U227" s="797"/>
      <c r="V227" s="798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0</v>
      </c>
      <c r="Y227" s="779">
        <f>IFERROR(Y219/H219,"0")+IFERROR(Y220/H220,"0")+IFERROR(Y221/H221,"0")+IFERROR(Y222/H222,"0")+IFERROR(Y223/H223,"0")+IFERROR(Y224/H224,"0")+IFERROR(Y225/H225,"0")+IFERROR(Y226/H226,"0")</f>
        <v>0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80"/>
      <c r="AB227" s="780"/>
      <c r="AC227" s="780"/>
    </row>
    <row r="228" spans="1:68" hidden="1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812"/>
      <c r="P228" s="796" t="s">
        <v>71</v>
      </c>
      <c r="Q228" s="797"/>
      <c r="R228" s="797"/>
      <c r="S228" s="797"/>
      <c r="T228" s="797"/>
      <c r="U228" s="797"/>
      <c r="V228" s="798"/>
      <c r="W228" s="37" t="s">
        <v>69</v>
      </c>
      <c r="X228" s="779">
        <f>IFERROR(SUM(X219:X226),"0")</f>
        <v>0</v>
      </c>
      <c r="Y228" s="779">
        <f>IFERROR(SUM(Y219:Y226),"0")</f>
        <v>0</v>
      </c>
      <c r="Z228" s="37"/>
      <c r="AA228" s="780"/>
      <c r="AB228" s="780"/>
      <c r="AC228" s="780"/>
    </row>
    <row r="229" spans="1:68" ht="14.25" hidden="1" customHeight="1" x14ac:dyDescent="0.25">
      <c r="A229" s="792" t="s">
        <v>73</v>
      </c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3"/>
      <c r="P229" s="793"/>
      <c r="Q229" s="793"/>
      <c r="R229" s="793"/>
      <c r="S229" s="793"/>
      <c r="T229" s="793"/>
      <c r="U229" s="793"/>
      <c r="V229" s="793"/>
      <c r="W229" s="793"/>
      <c r="X229" s="793"/>
      <c r="Y229" s="793"/>
      <c r="Z229" s="793"/>
      <c r="AA229" s="773"/>
      <c r="AB229" s="773"/>
      <c r="AC229" s="773"/>
    </row>
    <row r="230" spans="1:68" ht="37.5" hidden="1" customHeight="1" x14ac:dyDescent="0.25">
      <c r="A230" s="54" t="s">
        <v>393</v>
      </c>
      <c r="B230" s="54" t="s">
        <v>394</v>
      </c>
      <c r="C230" s="31">
        <v>4301051408</v>
      </c>
      <c r="D230" s="781">
        <v>4680115881594</v>
      </c>
      <c r="E230" s="782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hidden="1" customHeight="1" x14ac:dyDescent="0.25">
      <c r="A231" s="54" t="s">
        <v>396</v>
      </c>
      <c r="B231" s="54" t="s">
        <v>397</v>
      </c>
      <c r="C231" s="31">
        <v>4301051754</v>
      </c>
      <c r="D231" s="781">
        <v>4680115880962</v>
      </c>
      <c r="E231" s="782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399</v>
      </c>
      <c r="B232" s="54" t="s">
        <v>400</v>
      </c>
      <c r="C232" s="31">
        <v>4301051411</v>
      </c>
      <c r="D232" s="781">
        <v>4680115881617</v>
      </c>
      <c r="E232" s="782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4301051632</v>
      </c>
      <c r="D233" s="781">
        <v>4680115880573</v>
      </c>
      <c r="E233" s="782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hidden="1" customHeight="1" x14ac:dyDescent="0.25">
      <c r="A234" s="54" t="s">
        <v>405</v>
      </c>
      <c r="B234" s="54" t="s">
        <v>406</v>
      </c>
      <c r="C234" s="31">
        <v>4301051407</v>
      </c>
      <c r="D234" s="781">
        <v>4680115882195</v>
      </c>
      <c r="E234" s="782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hidden="1" customHeight="1" x14ac:dyDescent="0.25">
      <c r="A235" s="54" t="s">
        <v>407</v>
      </c>
      <c r="B235" s="54" t="s">
        <v>408</v>
      </c>
      <c r="C235" s="31">
        <v>4301051752</v>
      </c>
      <c r="D235" s="781">
        <v>4680115882607</v>
      </c>
      <c r="E235" s="782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1">
        <v>4680115880092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28.8</v>
      </c>
      <c r="Y236" s="778">
        <f t="shared" si="46"/>
        <v>28.799999999999997</v>
      </c>
      <c r="Z236" s="36">
        <f t="shared" si="51"/>
        <v>9.0359999999999996E-2</v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32.064000000000007</v>
      </c>
      <c r="BN236" s="64">
        <f t="shared" si="48"/>
        <v>32.064</v>
      </c>
      <c r="BO236" s="64">
        <f t="shared" si="49"/>
        <v>7.6923076923076927E-2</v>
      </c>
      <c r="BP236" s="64">
        <f t="shared" si="50"/>
        <v>7.6923076923076927E-2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1">
        <v>4680115880221</v>
      </c>
      <c r="E237" s="782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7">
        <v>28.8</v>
      </c>
      <c r="Y237" s="778">
        <f t="shared" si="46"/>
        <v>28.799999999999997</v>
      </c>
      <c r="Z237" s="36">
        <f t="shared" si="51"/>
        <v>9.0359999999999996E-2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32.064000000000007</v>
      </c>
      <c r="BN237" s="64">
        <f t="shared" si="48"/>
        <v>32.064</v>
      </c>
      <c r="BO237" s="64">
        <f t="shared" si="49"/>
        <v>7.6923076923076927E-2</v>
      </c>
      <c r="BP237" s="64">
        <f t="shared" si="50"/>
        <v>7.6923076923076927E-2</v>
      </c>
    </row>
    <row r="238" spans="1:68" ht="27" hidden="1" customHeight="1" x14ac:dyDescent="0.25">
      <c r="A238" s="54" t="s">
        <v>415</v>
      </c>
      <c r="B238" s="54" t="s">
        <v>416</v>
      </c>
      <c r="C238" s="31">
        <v>4301051749</v>
      </c>
      <c r="D238" s="781">
        <v>4680115882942</v>
      </c>
      <c r="E238" s="782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417</v>
      </c>
      <c r="B239" s="54" t="s">
        <v>418</v>
      </c>
      <c r="C239" s="31">
        <v>4301051753</v>
      </c>
      <c r="D239" s="781">
        <v>4680115880504</v>
      </c>
      <c r="E239" s="782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4"/>
      <c r="R239" s="784"/>
      <c r="S239" s="784"/>
      <c r="T239" s="785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1">
        <v>4680115882164</v>
      </c>
      <c r="E240" s="782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28.8</v>
      </c>
      <c r="Y240" s="778">
        <f t="shared" si="46"/>
        <v>28.799999999999997</v>
      </c>
      <c r="Z240" s="36">
        <f t="shared" si="51"/>
        <v>9.0359999999999996E-2</v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32.136000000000003</v>
      </c>
      <c r="BN240" s="64">
        <f t="shared" si="48"/>
        <v>32.135999999999996</v>
      </c>
      <c r="BO240" s="64">
        <f t="shared" si="49"/>
        <v>7.6923076923076927E-2</v>
      </c>
      <c r="BP240" s="64">
        <f t="shared" si="50"/>
        <v>7.6923076923076927E-2</v>
      </c>
    </row>
    <row r="241" spans="1:68" x14ac:dyDescent="0.2">
      <c r="A241" s="811"/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812"/>
      <c r="P241" s="796" t="s">
        <v>71</v>
      </c>
      <c r="Q241" s="797"/>
      <c r="R241" s="797"/>
      <c r="S241" s="797"/>
      <c r="T241" s="797"/>
      <c r="U241" s="797"/>
      <c r="V241" s="798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36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36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0.27107999999999999</v>
      </c>
      <c r="AA241" s="780"/>
      <c r="AB241" s="780"/>
      <c r="AC241" s="780"/>
    </row>
    <row r="242" spans="1:68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812"/>
      <c r="P242" s="796" t="s">
        <v>71</v>
      </c>
      <c r="Q242" s="797"/>
      <c r="R242" s="797"/>
      <c r="S242" s="797"/>
      <c r="T242" s="797"/>
      <c r="U242" s="797"/>
      <c r="V242" s="798"/>
      <c r="W242" s="37" t="s">
        <v>69</v>
      </c>
      <c r="X242" s="779">
        <f>IFERROR(SUM(X230:X240),"0")</f>
        <v>86.4</v>
      </c>
      <c r="Y242" s="779">
        <f>IFERROR(SUM(Y230:Y240),"0")</f>
        <v>86.399999999999991</v>
      </c>
      <c r="Z242" s="37"/>
      <c r="AA242" s="780"/>
      <c r="AB242" s="780"/>
      <c r="AC242" s="780"/>
    </row>
    <row r="243" spans="1:68" ht="14.25" hidden="1" customHeight="1" x14ac:dyDescent="0.25">
      <c r="A243" s="792" t="s">
        <v>222</v>
      </c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3"/>
      <c r="P243" s="793"/>
      <c r="Q243" s="793"/>
      <c r="R243" s="793"/>
      <c r="S243" s="793"/>
      <c r="T243" s="793"/>
      <c r="U243" s="793"/>
      <c r="V243" s="793"/>
      <c r="W243" s="793"/>
      <c r="X243" s="793"/>
      <c r="Y243" s="793"/>
      <c r="Z243" s="793"/>
      <c r="AA243" s="773"/>
      <c r="AB243" s="773"/>
      <c r="AC243" s="773"/>
    </row>
    <row r="244" spans="1:68" ht="16.5" hidden="1" customHeight="1" x14ac:dyDescent="0.25">
      <c r="A244" s="54" t="s">
        <v>422</v>
      </c>
      <c r="B244" s="54" t="s">
        <v>423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422</v>
      </c>
      <c r="B245" s="54" t="s">
        <v>425</v>
      </c>
      <c r="C245" s="31">
        <v>4301060360</v>
      </c>
      <c r="D245" s="781">
        <v>4680115882874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427</v>
      </c>
      <c r="B246" s="54" t="s">
        <v>428</v>
      </c>
      <c r="C246" s="31">
        <v>4301060359</v>
      </c>
      <c r="D246" s="781">
        <v>4680115884434</v>
      </c>
      <c r="E246" s="782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4"/>
      <c r="R246" s="784"/>
      <c r="S246" s="784"/>
      <c r="T246" s="785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430</v>
      </c>
      <c r="B247" s="54" t="s">
        <v>431</v>
      </c>
      <c r="C247" s="31">
        <v>4301060375</v>
      </c>
      <c r="D247" s="781">
        <v>4680115880818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hidden="1" customHeight="1" x14ac:dyDescent="0.25">
      <c r="A248" s="54" t="s">
        <v>433</v>
      </c>
      <c r="B248" s="54" t="s">
        <v>434</v>
      </c>
      <c r="C248" s="31">
        <v>4301060389</v>
      </c>
      <c r="D248" s="781">
        <v>4680115880801</v>
      </c>
      <c r="E248" s="782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811"/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812"/>
      <c r="P249" s="796" t="s">
        <v>71</v>
      </c>
      <c r="Q249" s="797"/>
      <c r="R249" s="797"/>
      <c r="S249" s="797"/>
      <c r="T249" s="797"/>
      <c r="U249" s="797"/>
      <c r="V249" s="798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hidden="1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812"/>
      <c r="P250" s="796" t="s">
        <v>71</v>
      </c>
      <c r="Q250" s="797"/>
      <c r="R250" s="797"/>
      <c r="S250" s="797"/>
      <c r="T250" s="797"/>
      <c r="U250" s="797"/>
      <c r="V250" s="798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hidden="1" customHeight="1" x14ac:dyDescent="0.25">
      <c r="A251" s="799" t="s">
        <v>436</v>
      </c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3"/>
      <c r="P251" s="793"/>
      <c r="Q251" s="793"/>
      <c r="R251" s="793"/>
      <c r="S251" s="793"/>
      <c r="T251" s="793"/>
      <c r="U251" s="793"/>
      <c r="V251" s="793"/>
      <c r="W251" s="793"/>
      <c r="X251" s="793"/>
      <c r="Y251" s="793"/>
      <c r="Z251" s="793"/>
      <c r="AA251" s="772"/>
      <c r="AB251" s="772"/>
      <c r="AC251" s="772"/>
    </row>
    <row r="252" spans="1:68" ht="14.25" hidden="1" customHeight="1" x14ac:dyDescent="0.25">
      <c r="A252" s="792" t="s">
        <v>124</v>
      </c>
      <c r="B252" s="793"/>
      <c r="C252" s="793"/>
      <c r="D252" s="793"/>
      <c r="E252" s="793"/>
      <c r="F252" s="793"/>
      <c r="G252" s="793"/>
      <c r="H252" s="793"/>
      <c r="I252" s="793"/>
      <c r="J252" s="793"/>
      <c r="K252" s="793"/>
      <c r="L252" s="793"/>
      <c r="M252" s="793"/>
      <c r="N252" s="793"/>
      <c r="O252" s="793"/>
      <c r="P252" s="793"/>
      <c r="Q252" s="793"/>
      <c r="R252" s="793"/>
      <c r="S252" s="793"/>
      <c r="T252" s="793"/>
      <c r="U252" s="793"/>
      <c r="V252" s="793"/>
      <c r="W252" s="793"/>
      <c r="X252" s="793"/>
      <c r="Y252" s="793"/>
      <c r="Z252" s="793"/>
      <c r="AA252" s="773"/>
      <c r="AB252" s="773"/>
      <c r="AC252" s="773"/>
    </row>
    <row r="253" spans="1:68" ht="27" hidden="1" customHeight="1" x14ac:dyDescent="0.25">
      <c r="A253" s="54" t="s">
        <v>437</v>
      </c>
      <c r="B253" s="54" t="s">
        <v>438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4301011717</v>
      </c>
      <c r="D254" s="781">
        <v>4680115884274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4301011719</v>
      </c>
      <c r="D255" s="781">
        <v>4680115884298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445</v>
      </c>
      <c r="B257" s="54" t="s">
        <v>447</v>
      </c>
      <c r="C257" s="31">
        <v>4301011733</v>
      </c>
      <c r="D257" s="781">
        <v>4680115884250</v>
      </c>
      <c r="E257" s="782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4301011718</v>
      </c>
      <c r="D258" s="781">
        <v>4680115884281</v>
      </c>
      <c r="E258" s="782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4"/>
      <c r="R258" s="784"/>
      <c r="S258" s="784"/>
      <c r="T258" s="785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452</v>
      </c>
      <c r="B259" s="54" t="s">
        <v>453</v>
      </c>
      <c r="C259" s="31">
        <v>4301011720</v>
      </c>
      <c r="D259" s="781">
        <v>4680115884199</v>
      </c>
      <c r="E259" s="782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454</v>
      </c>
      <c r="B260" s="54" t="s">
        <v>455</v>
      </c>
      <c r="C260" s="31">
        <v>4301011716</v>
      </c>
      <c r="D260" s="781">
        <v>4680115884267</v>
      </c>
      <c r="E260" s="782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811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812"/>
      <c r="P261" s="796" t="s">
        <v>71</v>
      </c>
      <c r="Q261" s="797"/>
      <c r="R261" s="797"/>
      <c r="S261" s="797"/>
      <c r="T261" s="797"/>
      <c r="U261" s="797"/>
      <c r="V261" s="798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hidden="1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812"/>
      <c r="P262" s="796" t="s">
        <v>71</v>
      </c>
      <c r="Q262" s="797"/>
      <c r="R262" s="797"/>
      <c r="S262" s="797"/>
      <c r="T262" s="797"/>
      <c r="U262" s="797"/>
      <c r="V262" s="798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hidden="1" customHeight="1" x14ac:dyDescent="0.25">
      <c r="A263" s="799" t="s">
        <v>457</v>
      </c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3"/>
      <c r="P263" s="793"/>
      <c r="Q263" s="793"/>
      <c r="R263" s="793"/>
      <c r="S263" s="793"/>
      <c r="T263" s="793"/>
      <c r="U263" s="793"/>
      <c r="V263" s="793"/>
      <c r="W263" s="793"/>
      <c r="X263" s="793"/>
      <c r="Y263" s="793"/>
      <c r="Z263" s="793"/>
      <c r="AA263" s="772"/>
      <c r="AB263" s="772"/>
      <c r="AC263" s="772"/>
    </row>
    <row r="264" spans="1:68" ht="14.25" hidden="1" customHeight="1" x14ac:dyDescent="0.25">
      <c r="A264" s="792" t="s">
        <v>124</v>
      </c>
      <c r="B264" s="793"/>
      <c r="C264" s="793"/>
      <c r="D264" s="793"/>
      <c r="E264" s="793"/>
      <c r="F264" s="793"/>
      <c r="G264" s="793"/>
      <c r="H264" s="793"/>
      <c r="I264" s="793"/>
      <c r="J264" s="793"/>
      <c r="K264" s="793"/>
      <c r="L264" s="793"/>
      <c r="M264" s="793"/>
      <c r="N264" s="793"/>
      <c r="O264" s="793"/>
      <c r="P264" s="793"/>
      <c r="Q264" s="793"/>
      <c r="R264" s="793"/>
      <c r="S264" s="793"/>
      <c r="T264" s="793"/>
      <c r="U264" s="793"/>
      <c r="V264" s="793"/>
      <c r="W264" s="793"/>
      <c r="X264" s="793"/>
      <c r="Y264" s="793"/>
      <c r="Z264" s="793"/>
      <c r="AA264" s="773"/>
      <c r="AB264" s="773"/>
      <c r="AC264" s="773"/>
    </row>
    <row r="265" spans="1:68" ht="27" hidden="1" customHeight="1" x14ac:dyDescent="0.25">
      <c r="A265" s="54" t="s">
        <v>458</v>
      </c>
      <c r="B265" s="54" t="s">
        <v>459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0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4301011826</v>
      </c>
      <c r="D266" s="781">
        <v>4680115884137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4301011724</v>
      </c>
      <c r="D267" s="781">
        <v>4680115884236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3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465</v>
      </c>
      <c r="B269" s="54" t="s">
        <v>467</v>
      </c>
      <c r="C269" s="31">
        <v>4301011721</v>
      </c>
      <c r="D269" s="781">
        <v>4680115884175</v>
      </c>
      <c r="E269" s="782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4301011824</v>
      </c>
      <c r="D270" s="781">
        <v>4680115884144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471</v>
      </c>
      <c r="B271" s="54" t="s">
        <v>472</v>
      </c>
      <c r="C271" s="31">
        <v>4301011963</v>
      </c>
      <c r="D271" s="781">
        <v>4680115885288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3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474</v>
      </c>
      <c r="B272" s="54" t="s">
        <v>475</v>
      </c>
      <c r="C272" s="31">
        <v>4301011726</v>
      </c>
      <c r="D272" s="781">
        <v>4680115884182</v>
      </c>
      <c r="E272" s="782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4"/>
      <c r="R272" s="784"/>
      <c r="S272" s="784"/>
      <c r="T272" s="785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476</v>
      </c>
      <c r="B273" s="54" t="s">
        <v>477</v>
      </c>
      <c r="C273" s="31">
        <v>4301011722</v>
      </c>
      <c r="D273" s="781">
        <v>4680115884205</v>
      </c>
      <c r="E273" s="782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4"/>
      <c r="R273" s="784"/>
      <c r="S273" s="784"/>
      <c r="T273" s="785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idden="1" x14ac:dyDescent="0.2">
      <c r="A274" s="811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812"/>
      <c r="P274" s="796" t="s">
        <v>71</v>
      </c>
      <c r="Q274" s="797"/>
      <c r="R274" s="797"/>
      <c r="S274" s="797"/>
      <c r="T274" s="797"/>
      <c r="U274" s="797"/>
      <c r="V274" s="798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hidden="1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812"/>
      <c r="P275" s="796" t="s">
        <v>71</v>
      </c>
      <c r="Q275" s="797"/>
      <c r="R275" s="797"/>
      <c r="S275" s="797"/>
      <c r="T275" s="797"/>
      <c r="U275" s="797"/>
      <c r="V275" s="798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hidden="1" customHeight="1" x14ac:dyDescent="0.25">
      <c r="A276" s="792" t="s">
        <v>180</v>
      </c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3"/>
      <c r="P276" s="793"/>
      <c r="Q276" s="793"/>
      <c r="R276" s="793"/>
      <c r="S276" s="793"/>
      <c r="T276" s="793"/>
      <c r="U276" s="793"/>
      <c r="V276" s="793"/>
      <c r="W276" s="793"/>
      <c r="X276" s="793"/>
      <c r="Y276" s="793"/>
      <c r="Z276" s="793"/>
      <c r="AA276" s="773"/>
      <c r="AB276" s="773"/>
      <c r="AC276" s="773"/>
    </row>
    <row r="277" spans="1:68" ht="27" hidden="1" customHeight="1" x14ac:dyDescent="0.25">
      <c r="A277" s="54" t="s">
        <v>478</v>
      </c>
      <c r="B277" s="54" t="s">
        <v>479</v>
      </c>
      <c r="C277" s="31">
        <v>4301020340</v>
      </c>
      <c r="D277" s="781">
        <v>4680115885721</v>
      </c>
      <c r="E277" s="782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10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811"/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812"/>
      <c r="P278" s="796" t="s">
        <v>71</v>
      </c>
      <c r="Q278" s="797"/>
      <c r="R278" s="797"/>
      <c r="S278" s="797"/>
      <c r="T278" s="797"/>
      <c r="U278" s="797"/>
      <c r="V278" s="798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hidden="1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812"/>
      <c r="P279" s="796" t="s">
        <v>71</v>
      </c>
      <c r="Q279" s="797"/>
      <c r="R279" s="797"/>
      <c r="S279" s="797"/>
      <c r="T279" s="797"/>
      <c r="U279" s="797"/>
      <c r="V279" s="798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hidden="1" customHeight="1" x14ac:dyDescent="0.25">
      <c r="A280" s="799" t="s">
        <v>481</v>
      </c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3"/>
      <c r="P280" s="793"/>
      <c r="Q280" s="793"/>
      <c r="R280" s="793"/>
      <c r="S280" s="793"/>
      <c r="T280" s="793"/>
      <c r="U280" s="793"/>
      <c r="V280" s="793"/>
      <c r="W280" s="793"/>
      <c r="X280" s="793"/>
      <c r="Y280" s="793"/>
      <c r="Z280" s="793"/>
      <c r="AA280" s="772"/>
      <c r="AB280" s="772"/>
      <c r="AC280" s="772"/>
    </row>
    <row r="281" spans="1:68" ht="14.25" hidden="1" customHeight="1" x14ac:dyDescent="0.25">
      <c r="A281" s="792" t="s">
        <v>124</v>
      </c>
      <c r="B281" s="793"/>
      <c r="C281" s="793"/>
      <c r="D281" s="793"/>
      <c r="E281" s="793"/>
      <c r="F281" s="793"/>
      <c r="G281" s="793"/>
      <c r="H281" s="793"/>
      <c r="I281" s="793"/>
      <c r="J281" s="793"/>
      <c r="K281" s="793"/>
      <c r="L281" s="793"/>
      <c r="M281" s="793"/>
      <c r="N281" s="793"/>
      <c r="O281" s="793"/>
      <c r="P281" s="793"/>
      <c r="Q281" s="793"/>
      <c r="R281" s="793"/>
      <c r="S281" s="793"/>
      <c r="T281" s="793"/>
      <c r="U281" s="793"/>
      <c r="V281" s="793"/>
      <c r="W281" s="793"/>
      <c r="X281" s="793"/>
      <c r="Y281" s="793"/>
      <c r="Z281" s="793"/>
      <c r="AA281" s="773"/>
      <c r="AB281" s="773"/>
      <c r="AC281" s="773"/>
    </row>
    <row r="282" spans="1:68" ht="27" hidden="1" customHeight="1" x14ac:dyDescent="0.25">
      <c r="A282" s="54" t="s">
        <v>482</v>
      </c>
      <c r="B282" s="54" t="s">
        <v>483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485</v>
      </c>
      <c r="B283" s="54" t="s">
        <v>486</v>
      </c>
      <c r="C283" s="31">
        <v>4301011855</v>
      </c>
      <c r="D283" s="781">
        <v>4680115885837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10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488</v>
      </c>
      <c r="B284" s="54" t="s">
        <v>489</v>
      </c>
      <c r="C284" s="31">
        <v>4301011910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488</v>
      </c>
      <c r="B285" s="54" t="s">
        <v>491</v>
      </c>
      <c r="C285" s="31">
        <v>4301011850</v>
      </c>
      <c r="D285" s="781">
        <v>4680115885806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493</v>
      </c>
      <c r="B286" s="54" t="s">
        <v>494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496</v>
      </c>
      <c r="B287" s="54" t="s">
        <v>497</v>
      </c>
      <c r="C287" s="31">
        <v>4301011853</v>
      </c>
      <c r="D287" s="781">
        <v>4680115885851</v>
      </c>
      <c r="E287" s="782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501</v>
      </c>
      <c r="B289" s="54" t="s">
        <v>502</v>
      </c>
      <c r="C289" s="31">
        <v>4301011852</v>
      </c>
      <c r="D289" s="781">
        <v>4680115885844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503</v>
      </c>
      <c r="B290" s="54" t="s">
        <v>504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4"/>
      <c r="R290" s="784"/>
      <c r="S290" s="784"/>
      <c r="T290" s="785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506</v>
      </c>
      <c r="B291" s="54" t="s">
        <v>507</v>
      </c>
      <c r="C291" s="31">
        <v>4301011851</v>
      </c>
      <c r="D291" s="781">
        <v>4680115885820</v>
      </c>
      <c r="E291" s="782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4"/>
      <c r="R291" s="784"/>
      <c r="S291" s="784"/>
      <c r="T291" s="785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11"/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812"/>
      <c r="P292" s="796" t="s">
        <v>71</v>
      </c>
      <c r="Q292" s="797"/>
      <c r="R292" s="797"/>
      <c r="S292" s="797"/>
      <c r="T292" s="797"/>
      <c r="U292" s="797"/>
      <c r="V292" s="798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812"/>
      <c r="P293" s="796" t="s">
        <v>71</v>
      </c>
      <c r="Q293" s="797"/>
      <c r="R293" s="797"/>
      <c r="S293" s="797"/>
      <c r="T293" s="797"/>
      <c r="U293" s="797"/>
      <c r="V293" s="798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799" t="s">
        <v>508</v>
      </c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3"/>
      <c r="P294" s="793"/>
      <c r="Q294" s="793"/>
      <c r="R294" s="793"/>
      <c r="S294" s="793"/>
      <c r="T294" s="793"/>
      <c r="U294" s="793"/>
      <c r="V294" s="793"/>
      <c r="W294" s="793"/>
      <c r="X294" s="793"/>
      <c r="Y294" s="793"/>
      <c r="Z294" s="793"/>
      <c r="AA294" s="772"/>
      <c r="AB294" s="772"/>
      <c r="AC294" s="772"/>
    </row>
    <row r="295" spans="1:68" ht="14.25" hidden="1" customHeight="1" x14ac:dyDescent="0.25">
      <c r="A295" s="792" t="s">
        <v>124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3"/>
      <c r="AB295" s="773"/>
      <c r="AC295" s="773"/>
    </row>
    <row r="296" spans="1:68" ht="27" hidden="1" customHeight="1" x14ac:dyDescent="0.25">
      <c r="A296" s="54" t="s">
        <v>509</v>
      </c>
      <c r="B296" s="54" t="s">
        <v>510</v>
      </c>
      <c r="C296" s="31">
        <v>4301011876</v>
      </c>
      <c r="D296" s="781">
        <v>4680115885707</v>
      </c>
      <c r="E296" s="782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11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812"/>
      <c r="P297" s="796" t="s">
        <v>71</v>
      </c>
      <c r="Q297" s="797"/>
      <c r="R297" s="797"/>
      <c r="S297" s="797"/>
      <c r="T297" s="797"/>
      <c r="U297" s="797"/>
      <c r="V297" s="798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812"/>
      <c r="P298" s="796" t="s">
        <v>71</v>
      </c>
      <c r="Q298" s="797"/>
      <c r="R298" s="797"/>
      <c r="S298" s="797"/>
      <c r="T298" s="797"/>
      <c r="U298" s="797"/>
      <c r="V298" s="798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799" t="s">
        <v>511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2"/>
      <c r="AB299" s="772"/>
      <c r="AC299" s="772"/>
    </row>
    <row r="300" spans="1:68" ht="14.25" hidden="1" customHeight="1" x14ac:dyDescent="0.25">
      <c r="A300" s="792" t="s">
        <v>124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3"/>
      <c r="AB300" s="773"/>
      <c r="AC300" s="773"/>
    </row>
    <row r="301" spans="1:68" ht="27" hidden="1" customHeight="1" x14ac:dyDescent="0.25">
      <c r="A301" s="54" t="s">
        <v>512</v>
      </c>
      <c r="B301" s="54" t="s">
        <v>513</v>
      </c>
      <c r="C301" s="31">
        <v>4301011223</v>
      </c>
      <c r="D301" s="781">
        <v>4607091383423</v>
      </c>
      <c r="E301" s="782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4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4"/>
      <c r="R301" s="784"/>
      <c r="S301" s="784"/>
      <c r="T301" s="785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514</v>
      </c>
      <c r="B302" s="54" t="s">
        <v>515</v>
      </c>
      <c r="C302" s="31">
        <v>4301011879</v>
      </c>
      <c r="D302" s="781">
        <v>4680115885691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517</v>
      </c>
      <c r="B303" s="54" t="s">
        <v>518</v>
      </c>
      <c r="C303" s="31">
        <v>4301011878</v>
      </c>
      <c r="D303" s="781">
        <v>4680115885660</v>
      </c>
      <c r="E303" s="782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11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812"/>
      <c r="P304" s="796" t="s">
        <v>71</v>
      </c>
      <c r="Q304" s="797"/>
      <c r="R304" s="797"/>
      <c r="S304" s="797"/>
      <c r="T304" s="797"/>
      <c r="U304" s="797"/>
      <c r="V304" s="798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812"/>
      <c r="P305" s="796" t="s">
        <v>71</v>
      </c>
      <c r="Q305" s="797"/>
      <c r="R305" s="797"/>
      <c r="S305" s="797"/>
      <c r="T305" s="797"/>
      <c r="U305" s="797"/>
      <c r="V305" s="798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799" t="s">
        <v>520</v>
      </c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3"/>
      <c r="P306" s="793"/>
      <c r="Q306" s="793"/>
      <c r="R306" s="793"/>
      <c r="S306" s="793"/>
      <c r="T306" s="793"/>
      <c r="U306" s="793"/>
      <c r="V306" s="793"/>
      <c r="W306" s="793"/>
      <c r="X306" s="793"/>
      <c r="Y306" s="793"/>
      <c r="Z306" s="793"/>
      <c r="AA306" s="772"/>
      <c r="AB306" s="772"/>
      <c r="AC306" s="772"/>
    </row>
    <row r="307" spans="1:68" ht="14.25" hidden="1" customHeight="1" x14ac:dyDescent="0.25">
      <c r="A307" s="792" t="s">
        <v>73</v>
      </c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3"/>
      <c r="P307" s="793"/>
      <c r="Q307" s="793"/>
      <c r="R307" s="793"/>
      <c r="S307" s="793"/>
      <c r="T307" s="793"/>
      <c r="U307" s="793"/>
      <c r="V307" s="793"/>
      <c r="W307" s="793"/>
      <c r="X307" s="793"/>
      <c r="Y307" s="793"/>
      <c r="Z307" s="793"/>
      <c r="AA307" s="773"/>
      <c r="AB307" s="773"/>
      <c r="AC307" s="773"/>
    </row>
    <row r="308" spans="1:68" ht="37.5" hidden="1" customHeight="1" x14ac:dyDescent="0.25">
      <c r="A308" s="54" t="s">
        <v>521</v>
      </c>
      <c r="B308" s="54" t="s">
        <v>522</v>
      </c>
      <c r="C308" s="31">
        <v>4301051409</v>
      </c>
      <c r="D308" s="781">
        <v>4680115881556</v>
      </c>
      <c r="E308" s="782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4301051506</v>
      </c>
      <c r="D309" s="781">
        <v>4680115881037</v>
      </c>
      <c r="E309" s="782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4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527</v>
      </c>
      <c r="B310" s="54" t="s">
        <v>528</v>
      </c>
      <c r="C310" s="31">
        <v>4301051893</v>
      </c>
      <c r="D310" s="781">
        <v>4680115886186</v>
      </c>
      <c r="E310" s="782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529</v>
      </c>
      <c r="B311" s="54" t="s">
        <v>530</v>
      </c>
      <c r="C311" s="31">
        <v>4301051487</v>
      </c>
      <c r="D311" s="781">
        <v>4680115881228</v>
      </c>
      <c r="E311" s="782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4"/>
      <c r="R311" s="784"/>
      <c r="S311" s="784"/>
      <c r="T311" s="785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1">
        <v>4680115881211</v>
      </c>
      <c r="E312" s="782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4"/>
      <c r="R312" s="784"/>
      <c r="S312" s="784"/>
      <c r="T312" s="785"/>
      <c r="U312" s="34"/>
      <c r="V312" s="34"/>
      <c r="W312" s="35" t="s">
        <v>69</v>
      </c>
      <c r="X312" s="777">
        <v>28.8</v>
      </c>
      <c r="Y312" s="778">
        <f t="shared" si="67"/>
        <v>28.799999999999997</v>
      </c>
      <c r="Z312" s="36">
        <f>IFERROR(IF(Y312=0,"",ROUNDUP(Y312/H312,0)*0.00753),"")</f>
        <v>9.0359999999999996E-2</v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31.200000000000006</v>
      </c>
      <c r="BN312" s="64">
        <f t="shared" si="69"/>
        <v>31.2</v>
      </c>
      <c r="BO312" s="64">
        <f t="shared" si="70"/>
        <v>7.6923076923076927E-2</v>
      </c>
      <c r="BP312" s="64">
        <f t="shared" si="71"/>
        <v>7.6923076923076927E-2</v>
      </c>
    </row>
    <row r="313" spans="1:68" ht="37.5" hidden="1" customHeight="1" x14ac:dyDescent="0.25">
      <c r="A313" s="54" t="s">
        <v>533</v>
      </c>
      <c r="B313" s="54" t="s">
        <v>534</v>
      </c>
      <c r="C313" s="31">
        <v>4301051378</v>
      </c>
      <c r="D313" s="781">
        <v>4680115881020</v>
      </c>
      <c r="E313" s="782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0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4"/>
      <c r="R313" s="784"/>
      <c r="S313" s="784"/>
      <c r="T313" s="785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11"/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812"/>
      <c r="P314" s="796" t="s">
        <v>71</v>
      </c>
      <c r="Q314" s="797"/>
      <c r="R314" s="797"/>
      <c r="S314" s="797"/>
      <c r="T314" s="797"/>
      <c r="U314" s="797"/>
      <c r="V314" s="798"/>
      <c r="W314" s="37" t="s">
        <v>72</v>
      </c>
      <c r="X314" s="779">
        <f>IFERROR(X308/H308,"0")+IFERROR(X309/H309,"0")+IFERROR(X310/H310,"0")+IFERROR(X311/H311,"0")+IFERROR(X312/H312,"0")+IFERROR(X313/H313,"0")</f>
        <v>12</v>
      </c>
      <c r="Y314" s="779">
        <f>IFERROR(Y308/H308,"0")+IFERROR(Y309/H309,"0")+IFERROR(Y310/H310,"0")+IFERROR(Y311/H311,"0")+IFERROR(Y312/H312,"0")+IFERROR(Y313/H313,"0")</f>
        <v>12</v>
      </c>
      <c r="Z314" s="779">
        <f>IFERROR(IF(Z308="",0,Z308),"0")+IFERROR(IF(Z309="",0,Z309),"0")+IFERROR(IF(Z310="",0,Z310),"0")+IFERROR(IF(Z311="",0,Z311),"0")+IFERROR(IF(Z312="",0,Z312),"0")+IFERROR(IF(Z313="",0,Z313),"0")</f>
        <v>9.0359999999999996E-2</v>
      </c>
      <c r="AA314" s="780"/>
      <c r="AB314" s="780"/>
      <c r="AC314" s="780"/>
    </row>
    <row r="315" spans="1:68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812"/>
      <c r="P315" s="796" t="s">
        <v>71</v>
      </c>
      <c r="Q315" s="797"/>
      <c r="R315" s="797"/>
      <c r="S315" s="797"/>
      <c r="T315" s="797"/>
      <c r="U315" s="797"/>
      <c r="V315" s="798"/>
      <c r="W315" s="37" t="s">
        <v>69</v>
      </c>
      <c r="X315" s="779">
        <f>IFERROR(SUM(X308:X313),"0")</f>
        <v>28.8</v>
      </c>
      <c r="Y315" s="779">
        <f>IFERROR(SUM(Y308:Y313),"0")</f>
        <v>28.799999999999997</v>
      </c>
      <c r="Z315" s="37"/>
      <c r="AA315" s="780"/>
      <c r="AB315" s="780"/>
      <c r="AC315" s="780"/>
    </row>
    <row r="316" spans="1:68" ht="16.5" hidden="1" customHeight="1" x14ac:dyDescent="0.25">
      <c r="A316" s="799" t="s">
        <v>536</v>
      </c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3"/>
      <c r="P316" s="793"/>
      <c r="Q316" s="793"/>
      <c r="R316" s="793"/>
      <c r="S316" s="793"/>
      <c r="T316" s="793"/>
      <c r="U316" s="793"/>
      <c r="V316" s="793"/>
      <c r="W316" s="793"/>
      <c r="X316" s="793"/>
      <c r="Y316" s="793"/>
      <c r="Z316" s="793"/>
      <c r="AA316" s="772"/>
      <c r="AB316" s="772"/>
      <c r="AC316" s="772"/>
    </row>
    <row r="317" spans="1:68" ht="14.25" hidden="1" customHeight="1" x14ac:dyDescent="0.25">
      <c r="A317" s="792" t="s">
        <v>124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3"/>
      <c r="AB317" s="773"/>
      <c r="AC317" s="773"/>
    </row>
    <row r="318" spans="1:68" ht="27" hidden="1" customHeight="1" x14ac:dyDescent="0.25">
      <c r="A318" s="54" t="s">
        <v>537</v>
      </c>
      <c r="B318" s="54" t="s">
        <v>538</v>
      </c>
      <c r="C318" s="31">
        <v>4301011306</v>
      </c>
      <c r="D318" s="781">
        <v>4607091389296</v>
      </c>
      <c r="E318" s="782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4"/>
      <c r="R318" s="784"/>
      <c r="S318" s="784"/>
      <c r="T318" s="785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11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812"/>
      <c r="P319" s="796" t="s">
        <v>71</v>
      </c>
      <c r="Q319" s="797"/>
      <c r="R319" s="797"/>
      <c r="S319" s="797"/>
      <c r="T319" s="797"/>
      <c r="U319" s="797"/>
      <c r="V319" s="798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812"/>
      <c r="P320" s="796" t="s">
        <v>71</v>
      </c>
      <c r="Q320" s="797"/>
      <c r="R320" s="797"/>
      <c r="S320" s="797"/>
      <c r="T320" s="797"/>
      <c r="U320" s="797"/>
      <c r="V320" s="798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792" t="s">
        <v>64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3"/>
      <c r="AB321" s="773"/>
      <c r="AC321" s="773"/>
    </row>
    <row r="322" spans="1:68" ht="27" hidden="1" customHeight="1" x14ac:dyDescent="0.25">
      <c r="A322" s="54" t="s">
        <v>540</v>
      </c>
      <c r="B322" s="54" t="s">
        <v>541</v>
      </c>
      <c r="C322" s="31">
        <v>4301031163</v>
      </c>
      <c r="D322" s="781">
        <v>4680115880344</v>
      </c>
      <c r="E322" s="782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3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4"/>
      <c r="R322" s="784"/>
      <c r="S322" s="784"/>
      <c r="T322" s="785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11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812"/>
      <c r="P323" s="796" t="s">
        <v>71</v>
      </c>
      <c r="Q323" s="797"/>
      <c r="R323" s="797"/>
      <c r="S323" s="797"/>
      <c r="T323" s="797"/>
      <c r="U323" s="797"/>
      <c r="V323" s="798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812"/>
      <c r="P324" s="796" t="s">
        <v>71</v>
      </c>
      <c r="Q324" s="797"/>
      <c r="R324" s="797"/>
      <c r="S324" s="797"/>
      <c r="T324" s="797"/>
      <c r="U324" s="797"/>
      <c r="V324" s="798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792" t="s">
        <v>73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3"/>
      <c r="AB325" s="773"/>
      <c r="AC325" s="773"/>
    </row>
    <row r="326" spans="1:68" ht="37.5" hidden="1" customHeight="1" x14ac:dyDescent="0.25">
      <c r="A326" s="54" t="s">
        <v>543</v>
      </c>
      <c r="B326" s="54" t="s">
        <v>544</v>
      </c>
      <c r="C326" s="31">
        <v>4301051731</v>
      </c>
      <c r="D326" s="781">
        <v>4680115884618</v>
      </c>
      <c r="E326" s="782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2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4"/>
      <c r="R326" s="784"/>
      <c r="S326" s="784"/>
      <c r="T326" s="785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11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812"/>
      <c r="P327" s="796" t="s">
        <v>71</v>
      </c>
      <c r="Q327" s="797"/>
      <c r="R327" s="797"/>
      <c r="S327" s="797"/>
      <c r="T327" s="797"/>
      <c r="U327" s="797"/>
      <c r="V327" s="798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812"/>
      <c r="P328" s="796" t="s">
        <v>71</v>
      </c>
      <c r="Q328" s="797"/>
      <c r="R328" s="797"/>
      <c r="S328" s="797"/>
      <c r="T328" s="797"/>
      <c r="U328" s="797"/>
      <c r="V328" s="798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799" t="s">
        <v>546</v>
      </c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3"/>
      <c r="P329" s="793"/>
      <c r="Q329" s="793"/>
      <c r="R329" s="793"/>
      <c r="S329" s="793"/>
      <c r="T329" s="793"/>
      <c r="U329" s="793"/>
      <c r="V329" s="793"/>
      <c r="W329" s="793"/>
      <c r="X329" s="793"/>
      <c r="Y329" s="793"/>
      <c r="Z329" s="793"/>
      <c r="AA329" s="772"/>
      <c r="AB329" s="772"/>
      <c r="AC329" s="772"/>
    </row>
    <row r="330" spans="1:68" ht="14.25" hidden="1" customHeight="1" x14ac:dyDescent="0.25">
      <c r="A330" s="792" t="s">
        <v>124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3"/>
      <c r="AB330" s="773"/>
      <c r="AC330" s="773"/>
    </row>
    <row r="331" spans="1:68" ht="27" hidden="1" customHeight="1" x14ac:dyDescent="0.25">
      <c r="A331" s="54" t="s">
        <v>547</v>
      </c>
      <c r="B331" s="54" t="s">
        <v>548</v>
      </c>
      <c r="C331" s="31">
        <v>4301011353</v>
      </c>
      <c r="D331" s="781">
        <v>4607091389807</v>
      </c>
      <c r="E331" s="782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5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4"/>
      <c r="R331" s="784"/>
      <c r="S331" s="784"/>
      <c r="T331" s="785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11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812"/>
      <c r="P332" s="796" t="s">
        <v>71</v>
      </c>
      <c r="Q332" s="797"/>
      <c r="R332" s="797"/>
      <c r="S332" s="797"/>
      <c r="T332" s="797"/>
      <c r="U332" s="797"/>
      <c r="V332" s="798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812"/>
      <c r="P333" s="796" t="s">
        <v>71</v>
      </c>
      <c r="Q333" s="797"/>
      <c r="R333" s="797"/>
      <c r="S333" s="797"/>
      <c r="T333" s="797"/>
      <c r="U333" s="797"/>
      <c r="V333" s="798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792" t="s">
        <v>64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3"/>
      <c r="AB334" s="773"/>
      <c r="AC334" s="773"/>
    </row>
    <row r="335" spans="1:68" ht="27" hidden="1" customHeight="1" x14ac:dyDescent="0.25">
      <c r="A335" s="54" t="s">
        <v>550</v>
      </c>
      <c r="B335" s="54" t="s">
        <v>551</v>
      </c>
      <c r="C335" s="31">
        <v>4301031164</v>
      </c>
      <c r="D335" s="781">
        <v>4680115880481</v>
      </c>
      <c r="E335" s="782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4"/>
      <c r="R335" s="784"/>
      <c r="S335" s="784"/>
      <c r="T335" s="785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11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812"/>
      <c r="P336" s="796" t="s">
        <v>71</v>
      </c>
      <c r="Q336" s="797"/>
      <c r="R336" s="797"/>
      <c r="S336" s="797"/>
      <c r="T336" s="797"/>
      <c r="U336" s="797"/>
      <c r="V336" s="798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812"/>
      <c r="P337" s="796" t="s">
        <v>71</v>
      </c>
      <c r="Q337" s="797"/>
      <c r="R337" s="797"/>
      <c r="S337" s="797"/>
      <c r="T337" s="797"/>
      <c r="U337" s="797"/>
      <c r="V337" s="798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792" t="s">
        <v>73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3"/>
      <c r="AB338" s="773"/>
      <c r="AC338" s="773"/>
    </row>
    <row r="339" spans="1:68" ht="27" hidden="1" customHeight="1" x14ac:dyDescent="0.25">
      <c r="A339" s="54" t="s">
        <v>553</v>
      </c>
      <c r="B339" s="54" t="s">
        <v>554</v>
      </c>
      <c r="C339" s="31">
        <v>4301051344</v>
      </c>
      <c r="D339" s="781">
        <v>4680115880412</v>
      </c>
      <c r="E339" s="782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4301051277</v>
      </c>
      <c r="D340" s="781">
        <v>4680115880511</v>
      </c>
      <c r="E340" s="782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4"/>
      <c r="R340" s="784"/>
      <c r="S340" s="784"/>
      <c r="T340" s="785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11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812"/>
      <c r="P341" s="796" t="s">
        <v>71</v>
      </c>
      <c r="Q341" s="797"/>
      <c r="R341" s="797"/>
      <c r="S341" s="797"/>
      <c r="T341" s="797"/>
      <c r="U341" s="797"/>
      <c r="V341" s="798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812"/>
      <c r="P342" s="796" t="s">
        <v>71</v>
      </c>
      <c r="Q342" s="797"/>
      <c r="R342" s="797"/>
      <c r="S342" s="797"/>
      <c r="T342" s="797"/>
      <c r="U342" s="797"/>
      <c r="V342" s="798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799" t="s">
        <v>559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2"/>
      <c r="AB343" s="772"/>
      <c r="AC343" s="772"/>
    </row>
    <row r="344" spans="1:68" ht="14.25" hidden="1" customHeight="1" x14ac:dyDescent="0.25">
      <c r="A344" s="792" t="s">
        <v>124</v>
      </c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3"/>
      <c r="P344" s="793"/>
      <c r="Q344" s="793"/>
      <c r="R344" s="793"/>
      <c r="S344" s="793"/>
      <c r="T344" s="793"/>
      <c r="U344" s="793"/>
      <c r="V344" s="793"/>
      <c r="W344" s="793"/>
      <c r="X344" s="793"/>
      <c r="Y344" s="793"/>
      <c r="Z344" s="793"/>
      <c r="AA344" s="773"/>
      <c r="AB344" s="773"/>
      <c r="AC344" s="773"/>
    </row>
    <row r="345" spans="1:68" ht="27" hidden="1" customHeight="1" x14ac:dyDescent="0.25">
      <c r="A345" s="54" t="s">
        <v>560</v>
      </c>
      <c r="B345" s="54" t="s">
        <v>561</v>
      </c>
      <c r="C345" s="31">
        <v>4301011593</v>
      </c>
      <c r="D345" s="781">
        <v>4680115882973</v>
      </c>
      <c r="E345" s="782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11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812"/>
      <c r="P346" s="796" t="s">
        <v>71</v>
      </c>
      <c r="Q346" s="797"/>
      <c r="R346" s="797"/>
      <c r="S346" s="797"/>
      <c r="T346" s="797"/>
      <c r="U346" s="797"/>
      <c r="V346" s="798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812"/>
      <c r="P347" s="796" t="s">
        <v>71</v>
      </c>
      <c r="Q347" s="797"/>
      <c r="R347" s="797"/>
      <c r="S347" s="797"/>
      <c r="T347" s="797"/>
      <c r="U347" s="797"/>
      <c r="V347" s="798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792" t="s">
        <v>64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3"/>
      <c r="AB348" s="773"/>
      <c r="AC348" s="773"/>
    </row>
    <row r="349" spans="1:68" ht="27" hidden="1" customHeight="1" x14ac:dyDescent="0.25">
      <c r="A349" s="54" t="s">
        <v>562</v>
      </c>
      <c r="B349" s="54" t="s">
        <v>563</v>
      </c>
      <c r="C349" s="31">
        <v>4301031305</v>
      </c>
      <c r="D349" s="781">
        <v>4607091389845</v>
      </c>
      <c r="E349" s="782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4"/>
      <c r="R349" s="784"/>
      <c r="S349" s="784"/>
      <c r="T349" s="785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4301031306</v>
      </c>
      <c r="D350" s="781">
        <v>4680115882881</v>
      </c>
      <c r="E350" s="782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88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4"/>
      <c r="R350" s="784"/>
      <c r="S350" s="784"/>
      <c r="T350" s="785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11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812"/>
      <c r="P351" s="796" t="s">
        <v>71</v>
      </c>
      <c r="Q351" s="797"/>
      <c r="R351" s="797"/>
      <c r="S351" s="797"/>
      <c r="T351" s="797"/>
      <c r="U351" s="797"/>
      <c r="V351" s="798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hidden="1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812"/>
      <c r="P352" s="796" t="s">
        <v>71</v>
      </c>
      <c r="Q352" s="797"/>
      <c r="R352" s="797"/>
      <c r="S352" s="797"/>
      <c r="T352" s="797"/>
      <c r="U352" s="797"/>
      <c r="V352" s="798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hidden="1" customHeight="1" x14ac:dyDescent="0.25">
      <c r="A353" s="792" t="s">
        <v>73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3"/>
      <c r="AB353" s="773"/>
      <c r="AC353" s="773"/>
    </row>
    <row r="354" spans="1:68" ht="37.5" hidden="1" customHeight="1" x14ac:dyDescent="0.25">
      <c r="A354" s="54" t="s">
        <v>567</v>
      </c>
      <c r="B354" s="54" t="s">
        <v>568</v>
      </c>
      <c r="C354" s="31">
        <v>4301051517</v>
      </c>
      <c r="D354" s="781">
        <v>4680115883390</v>
      </c>
      <c r="E354" s="782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3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11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812"/>
      <c r="P355" s="796" t="s">
        <v>71</v>
      </c>
      <c r="Q355" s="797"/>
      <c r="R355" s="797"/>
      <c r="S355" s="797"/>
      <c r="T355" s="797"/>
      <c r="U355" s="797"/>
      <c r="V355" s="798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812"/>
      <c r="P356" s="796" t="s">
        <v>71</v>
      </c>
      <c r="Q356" s="797"/>
      <c r="R356" s="797"/>
      <c r="S356" s="797"/>
      <c r="T356" s="797"/>
      <c r="U356" s="797"/>
      <c r="V356" s="798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799" t="s">
        <v>570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2"/>
      <c r="AB357" s="772"/>
      <c r="AC357" s="772"/>
    </row>
    <row r="358" spans="1:68" ht="14.25" hidden="1" customHeight="1" x14ac:dyDescent="0.25">
      <c r="A358" s="792" t="s">
        <v>124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3"/>
      <c r="AB358" s="773"/>
      <c r="AC358" s="773"/>
    </row>
    <row r="359" spans="1:68" ht="27" hidden="1" customHeight="1" x14ac:dyDescent="0.25">
      <c r="A359" s="54" t="s">
        <v>571</v>
      </c>
      <c r="B359" s="54" t="s">
        <v>572</v>
      </c>
      <c r="C359" s="31">
        <v>4301012024</v>
      </c>
      <c r="D359" s="781">
        <v>4680115885615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2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4301011911</v>
      </c>
      <c r="D360" s="781">
        <v>4680115885554</v>
      </c>
      <c r="E360" s="782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574</v>
      </c>
      <c r="B361" s="54" t="s">
        <v>577</v>
      </c>
      <c r="C361" s="31">
        <v>4301012016</v>
      </c>
      <c r="D361" s="781">
        <v>4680115885554</v>
      </c>
      <c r="E361" s="782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hidden="1" customHeight="1" x14ac:dyDescent="0.25">
      <c r="A362" s="54" t="s">
        <v>579</v>
      </c>
      <c r="B362" s="54" t="s">
        <v>580</v>
      </c>
      <c r="C362" s="31">
        <v>4301011858</v>
      </c>
      <c r="D362" s="781">
        <v>4680115885646</v>
      </c>
      <c r="E362" s="782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1">
        <v>4680115885622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1">
        <v>4680115881938</v>
      </c>
      <c r="E364" s="782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1">
        <v>4607091387346</v>
      </c>
      <c r="E365" s="782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4301011323</v>
      </c>
      <c r="D366" s="781">
        <v>4607091386011</v>
      </c>
      <c r="E366" s="782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4"/>
      <c r="R366" s="784"/>
      <c r="S366" s="784"/>
      <c r="T366" s="785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593</v>
      </c>
      <c r="B367" s="54" t="s">
        <v>594</v>
      </c>
      <c r="C367" s="31">
        <v>4301011859</v>
      </c>
      <c r="D367" s="781">
        <v>4680115885608</v>
      </c>
      <c r="E367" s="782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idden="1" x14ac:dyDescent="0.2">
      <c r="A368" s="811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812"/>
      <c r="P368" s="796" t="s">
        <v>71</v>
      </c>
      <c r="Q368" s="797"/>
      <c r="R368" s="797"/>
      <c r="S368" s="797"/>
      <c r="T368" s="797"/>
      <c r="U368" s="797"/>
      <c r="V368" s="798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hidden="1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812"/>
      <c r="P369" s="796" t="s">
        <v>71</v>
      </c>
      <c r="Q369" s="797"/>
      <c r="R369" s="797"/>
      <c r="S369" s="797"/>
      <c r="T369" s="797"/>
      <c r="U369" s="797"/>
      <c r="V369" s="798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hidden="1" customHeight="1" x14ac:dyDescent="0.25">
      <c r="A370" s="792" t="s">
        <v>64</v>
      </c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3"/>
      <c r="P370" s="793"/>
      <c r="Q370" s="793"/>
      <c r="R370" s="793"/>
      <c r="S370" s="793"/>
      <c r="T370" s="793"/>
      <c r="U370" s="793"/>
      <c r="V370" s="793"/>
      <c r="W370" s="793"/>
      <c r="X370" s="793"/>
      <c r="Y370" s="793"/>
      <c r="Z370" s="793"/>
      <c r="AA370" s="773"/>
      <c r="AB370" s="773"/>
      <c r="AC370" s="773"/>
    </row>
    <row r="371" spans="1:68" ht="27" hidden="1" customHeight="1" x14ac:dyDescent="0.25">
      <c r="A371" s="54" t="s">
        <v>595</v>
      </c>
      <c r="B371" s="54" t="s">
        <v>596</v>
      </c>
      <c r="C371" s="31">
        <v>4301030878</v>
      </c>
      <c r="D371" s="781">
        <v>4607091387193</v>
      </c>
      <c r="E371" s="782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598</v>
      </c>
      <c r="B372" s="54" t="s">
        <v>599</v>
      </c>
      <c r="C372" s="31">
        <v>4301031153</v>
      </c>
      <c r="D372" s="781">
        <v>4607091387230</v>
      </c>
      <c r="E372" s="782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1">
        <v>4607091387292</v>
      </c>
      <c r="E373" s="782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1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1">
        <v>4607091387285</v>
      </c>
      <c r="E374" s="782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11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812"/>
      <c r="P375" s="796" t="s">
        <v>71</v>
      </c>
      <c r="Q375" s="797"/>
      <c r="R375" s="797"/>
      <c r="S375" s="797"/>
      <c r="T375" s="797"/>
      <c r="U375" s="797"/>
      <c r="V375" s="798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hidden="1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812"/>
      <c r="P376" s="796" t="s">
        <v>71</v>
      </c>
      <c r="Q376" s="797"/>
      <c r="R376" s="797"/>
      <c r="S376" s="797"/>
      <c r="T376" s="797"/>
      <c r="U376" s="797"/>
      <c r="V376" s="798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hidden="1" customHeight="1" x14ac:dyDescent="0.25">
      <c r="A377" s="792" t="s">
        <v>73</v>
      </c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3"/>
      <c r="P377" s="793"/>
      <c r="Q377" s="793"/>
      <c r="R377" s="793"/>
      <c r="S377" s="793"/>
      <c r="T377" s="793"/>
      <c r="U377" s="793"/>
      <c r="V377" s="793"/>
      <c r="W377" s="793"/>
      <c r="X377" s="793"/>
      <c r="Y377" s="793"/>
      <c r="Z377" s="793"/>
      <c r="AA377" s="773"/>
      <c r="AB377" s="773"/>
      <c r="AC377" s="773"/>
    </row>
    <row r="378" spans="1:68" ht="48" hidden="1" customHeight="1" x14ac:dyDescent="0.25">
      <c r="A378" s="54" t="s">
        <v>606</v>
      </c>
      <c r="B378" s="54" t="s">
        <v>607</v>
      </c>
      <c r="C378" s="31">
        <v>4301051100</v>
      </c>
      <c r="D378" s="781">
        <v>4607091387766</v>
      </c>
      <c r="E378" s="782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1">
        <v>4607091387957</v>
      </c>
      <c r="E379" s="782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1">
        <v>4607091387964</v>
      </c>
      <c r="E380" s="782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4"/>
      <c r="R380" s="784"/>
      <c r="S380" s="784"/>
      <c r="T380" s="785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1">
        <v>4680115884588</v>
      </c>
      <c r="E381" s="782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4"/>
      <c r="R381" s="784"/>
      <c r="S381" s="784"/>
      <c r="T381" s="785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1">
        <v>4607091387537</v>
      </c>
      <c r="E382" s="782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hidden="1" customHeight="1" x14ac:dyDescent="0.25">
      <c r="A383" s="54" t="s">
        <v>621</v>
      </c>
      <c r="B383" s="54" t="s">
        <v>622</v>
      </c>
      <c r="C383" s="31">
        <v>4301051132</v>
      </c>
      <c r="D383" s="781">
        <v>4607091387513</v>
      </c>
      <c r="E383" s="782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1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idden="1" x14ac:dyDescent="0.2">
      <c r="A384" s="811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812"/>
      <c r="P384" s="796" t="s">
        <v>71</v>
      </c>
      <c r="Q384" s="797"/>
      <c r="R384" s="797"/>
      <c r="S384" s="797"/>
      <c r="T384" s="797"/>
      <c r="U384" s="797"/>
      <c r="V384" s="798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hidden="1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812"/>
      <c r="P385" s="796" t="s">
        <v>71</v>
      </c>
      <c r="Q385" s="797"/>
      <c r="R385" s="797"/>
      <c r="S385" s="797"/>
      <c r="T385" s="797"/>
      <c r="U385" s="797"/>
      <c r="V385" s="798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hidden="1" customHeight="1" x14ac:dyDescent="0.25">
      <c r="A386" s="792" t="s">
        <v>222</v>
      </c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3"/>
      <c r="P386" s="793"/>
      <c r="Q386" s="793"/>
      <c r="R386" s="793"/>
      <c r="S386" s="793"/>
      <c r="T386" s="793"/>
      <c r="U386" s="793"/>
      <c r="V386" s="793"/>
      <c r="W386" s="793"/>
      <c r="X386" s="793"/>
      <c r="Y386" s="793"/>
      <c r="Z386" s="793"/>
      <c r="AA386" s="773"/>
      <c r="AB386" s="773"/>
      <c r="AC386" s="773"/>
    </row>
    <row r="387" spans="1:68" ht="37.5" hidden="1" customHeight="1" x14ac:dyDescent="0.25">
      <c r="A387" s="54" t="s">
        <v>624</v>
      </c>
      <c r="B387" s="54" t="s">
        <v>625</v>
      </c>
      <c r="C387" s="31">
        <v>4301060379</v>
      </c>
      <c r="D387" s="781">
        <v>4607091380880</v>
      </c>
      <c r="E387" s="782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2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hidden="1" customHeight="1" x14ac:dyDescent="0.25">
      <c r="A388" s="54" t="s">
        <v>627</v>
      </c>
      <c r="B388" s="54" t="s">
        <v>628</v>
      </c>
      <c r="C388" s="31">
        <v>4301060308</v>
      </c>
      <c r="D388" s="781">
        <v>4607091384482</v>
      </c>
      <c r="E388" s="782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4"/>
      <c r="R388" s="784"/>
      <c r="S388" s="784"/>
      <c r="T388" s="785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630</v>
      </c>
      <c r="B389" s="54" t="s">
        <v>631</v>
      </c>
      <c r="C389" s="31">
        <v>4301060325</v>
      </c>
      <c r="D389" s="781">
        <v>4607091380897</v>
      </c>
      <c r="E389" s="782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811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812"/>
      <c r="P390" s="796" t="s">
        <v>71</v>
      </c>
      <c r="Q390" s="797"/>
      <c r="R390" s="797"/>
      <c r="S390" s="797"/>
      <c r="T390" s="797"/>
      <c r="U390" s="797"/>
      <c r="V390" s="798"/>
      <c r="W390" s="37" t="s">
        <v>72</v>
      </c>
      <c r="X390" s="779">
        <f>IFERROR(X387/H387,"0")+IFERROR(X388/H388,"0")+IFERROR(X389/H389,"0")</f>
        <v>0</v>
      </c>
      <c r="Y390" s="779">
        <f>IFERROR(Y387/H387,"0")+IFERROR(Y388/H388,"0")+IFERROR(Y389/H389,"0")</f>
        <v>0</v>
      </c>
      <c r="Z390" s="779">
        <f>IFERROR(IF(Z387="",0,Z387),"0")+IFERROR(IF(Z388="",0,Z388),"0")+IFERROR(IF(Z389="",0,Z389),"0")</f>
        <v>0</v>
      </c>
      <c r="AA390" s="780"/>
      <c r="AB390" s="780"/>
      <c r="AC390" s="780"/>
    </row>
    <row r="391" spans="1:68" hidden="1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812"/>
      <c r="P391" s="796" t="s">
        <v>71</v>
      </c>
      <c r="Q391" s="797"/>
      <c r="R391" s="797"/>
      <c r="S391" s="797"/>
      <c r="T391" s="797"/>
      <c r="U391" s="797"/>
      <c r="V391" s="798"/>
      <c r="W391" s="37" t="s">
        <v>69</v>
      </c>
      <c r="X391" s="779">
        <f>IFERROR(SUM(X387:X389),"0")</f>
        <v>0</v>
      </c>
      <c r="Y391" s="779">
        <f>IFERROR(SUM(Y387:Y389),"0")</f>
        <v>0</v>
      </c>
      <c r="Z391" s="37"/>
      <c r="AA391" s="780"/>
      <c r="AB391" s="780"/>
      <c r="AC391" s="780"/>
    </row>
    <row r="392" spans="1:68" ht="14.25" hidden="1" customHeight="1" x14ac:dyDescent="0.25">
      <c r="A392" s="792" t="s">
        <v>113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3"/>
      <c r="AB392" s="773"/>
      <c r="AC392" s="773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1">
        <v>4607091388374</v>
      </c>
      <c r="E393" s="782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74" t="s">
        <v>635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1">
        <v>4607091388381</v>
      </c>
      <c r="E394" s="782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73" t="s">
        <v>639</v>
      </c>
      <c r="Q394" s="784"/>
      <c r="R394" s="784"/>
      <c r="S394" s="784"/>
      <c r="T394" s="785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640</v>
      </c>
      <c r="B395" s="54" t="s">
        <v>641</v>
      </c>
      <c r="C395" s="31">
        <v>4301032015</v>
      </c>
      <c r="D395" s="781">
        <v>4607091383102</v>
      </c>
      <c r="E395" s="782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643</v>
      </c>
      <c r="B396" s="54" t="s">
        <v>644</v>
      </c>
      <c r="C396" s="31">
        <v>4301030233</v>
      </c>
      <c r="D396" s="781">
        <v>4607091388404</v>
      </c>
      <c r="E396" s="782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0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811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812"/>
      <c r="P397" s="796" t="s">
        <v>71</v>
      </c>
      <c r="Q397" s="797"/>
      <c r="R397" s="797"/>
      <c r="S397" s="797"/>
      <c r="T397" s="797"/>
      <c r="U397" s="797"/>
      <c r="V397" s="798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hidden="1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812"/>
      <c r="P398" s="796" t="s">
        <v>71</v>
      </c>
      <c r="Q398" s="797"/>
      <c r="R398" s="797"/>
      <c r="S398" s="797"/>
      <c r="T398" s="797"/>
      <c r="U398" s="797"/>
      <c r="V398" s="798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hidden="1" customHeight="1" x14ac:dyDescent="0.25">
      <c r="A399" s="792" t="s">
        <v>645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3"/>
      <c r="AB399" s="773"/>
      <c r="AC399" s="773"/>
    </row>
    <row r="400" spans="1:68" ht="16.5" hidden="1" customHeight="1" x14ac:dyDescent="0.25">
      <c r="A400" s="54" t="s">
        <v>646</v>
      </c>
      <c r="B400" s="54" t="s">
        <v>647</v>
      </c>
      <c r="C400" s="31">
        <v>4301180007</v>
      </c>
      <c r="D400" s="781">
        <v>4680115881808</v>
      </c>
      <c r="E400" s="782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1">
        <v>4680115881822</v>
      </c>
      <c r="E401" s="782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652</v>
      </c>
      <c r="B402" s="54" t="s">
        <v>653</v>
      </c>
      <c r="C402" s="31">
        <v>4301180001</v>
      </c>
      <c r="D402" s="781">
        <v>4680115880016</v>
      </c>
      <c r="E402" s="782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11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812"/>
      <c r="P403" s="796" t="s">
        <v>71</v>
      </c>
      <c r="Q403" s="797"/>
      <c r="R403" s="797"/>
      <c r="S403" s="797"/>
      <c r="T403" s="797"/>
      <c r="U403" s="797"/>
      <c r="V403" s="798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hidden="1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812"/>
      <c r="P404" s="796" t="s">
        <v>71</v>
      </c>
      <c r="Q404" s="797"/>
      <c r="R404" s="797"/>
      <c r="S404" s="797"/>
      <c r="T404" s="797"/>
      <c r="U404" s="797"/>
      <c r="V404" s="798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hidden="1" customHeight="1" x14ac:dyDescent="0.25">
      <c r="A405" s="799" t="s">
        <v>654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2"/>
      <c r="AB405" s="772"/>
      <c r="AC405" s="772"/>
    </row>
    <row r="406" spans="1:68" ht="14.25" hidden="1" customHeight="1" x14ac:dyDescent="0.25">
      <c r="A406" s="792" t="s">
        <v>64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3"/>
      <c r="AB406" s="773"/>
      <c r="AC406" s="773"/>
    </row>
    <row r="407" spans="1:68" ht="27" hidden="1" customHeight="1" x14ac:dyDescent="0.25">
      <c r="A407" s="54" t="s">
        <v>655</v>
      </c>
      <c r="B407" s="54" t="s">
        <v>656</v>
      </c>
      <c r="C407" s="31">
        <v>4301031066</v>
      </c>
      <c r="D407" s="781">
        <v>4607091383836</v>
      </c>
      <c r="E407" s="782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9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811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812"/>
      <c r="P408" s="796" t="s">
        <v>71</v>
      </c>
      <c r="Q408" s="797"/>
      <c r="R408" s="797"/>
      <c r="S408" s="797"/>
      <c r="T408" s="797"/>
      <c r="U408" s="797"/>
      <c r="V408" s="798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hidden="1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812"/>
      <c r="P409" s="796" t="s">
        <v>71</v>
      </c>
      <c r="Q409" s="797"/>
      <c r="R409" s="797"/>
      <c r="S409" s="797"/>
      <c r="T409" s="797"/>
      <c r="U409" s="797"/>
      <c r="V409" s="798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hidden="1" customHeight="1" x14ac:dyDescent="0.25">
      <c r="A410" s="792" t="s">
        <v>73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3"/>
      <c r="AB410" s="773"/>
      <c r="AC410" s="773"/>
    </row>
    <row r="411" spans="1:68" ht="37.5" hidden="1" customHeight="1" x14ac:dyDescent="0.25">
      <c r="A411" s="54" t="s">
        <v>658</v>
      </c>
      <c r="B411" s="54" t="s">
        <v>659</v>
      </c>
      <c r="C411" s="31">
        <v>4301051142</v>
      </c>
      <c r="D411" s="781">
        <v>4607091387919</v>
      </c>
      <c r="E411" s="782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661</v>
      </c>
      <c r="B412" s="54" t="s">
        <v>662</v>
      </c>
      <c r="C412" s="31">
        <v>4301051461</v>
      </c>
      <c r="D412" s="781">
        <v>4680115883604</v>
      </c>
      <c r="E412" s="782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664</v>
      </c>
      <c r="B413" s="54" t="s">
        <v>665</v>
      </c>
      <c r="C413" s="31">
        <v>4301051485</v>
      </c>
      <c r="D413" s="781">
        <v>4680115883567</v>
      </c>
      <c r="E413" s="782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811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812"/>
      <c r="P414" s="796" t="s">
        <v>71</v>
      </c>
      <c r="Q414" s="797"/>
      <c r="R414" s="797"/>
      <c r="S414" s="797"/>
      <c r="T414" s="797"/>
      <c r="U414" s="797"/>
      <c r="V414" s="798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hidden="1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812"/>
      <c r="P415" s="796" t="s">
        <v>71</v>
      </c>
      <c r="Q415" s="797"/>
      <c r="R415" s="797"/>
      <c r="S415" s="797"/>
      <c r="T415" s="797"/>
      <c r="U415" s="797"/>
      <c r="V415" s="798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hidden="1" customHeight="1" x14ac:dyDescent="0.2">
      <c r="A416" s="968" t="s">
        <v>667</v>
      </c>
      <c r="B416" s="969"/>
      <c r="C416" s="969"/>
      <c r="D416" s="969"/>
      <c r="E416" s="969"/>
      <c r="F416" s="969"/>
      <c r="G416" s="969"/>
      <c r="H416" s="969"/>
      <c r="I416" s="969"/>
      <c r="J416" s="969"/>
      <c r="K416" s="969"/>
      <c r="L416" s="969"/>
      <c r="M416" s="969"/>
      <c r="N416" s="969"/>
      <c r="O416" s="969"/>
      <c r="P416" s="969"/>
      <c r="Q416" s="969"/>
      <c r="R416" s="969"/>
      <c r="S416" s="969"/>
      <c r="T416" s="969"/>
      <c r="U416" s="969"/>
      <c r="V416" s="969"/>
      <c r="W416" s="969"/>
      <c r="X416" s="969"/>
      <c r="Y416" s="969"/>
      <c r="Z416" s="969"/>
      <c r="AA416" s="48"/>
      <c r="AB416" s="48"/>
      <c r="AC416" s="48"/>
    </row>
    <row r="417" spans="1:68" ht="16.5" hidden="1" customHeight="1" x14ac:dyDescent="0.25">
      <c r="A417" s="799" t="s">
        <v>668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2"/>
      <c r="AB417" s="772"/>
      <c r="AC417" s="772"/>
    </row>
    <row r="418" spans="1:68" ht="14.25" hidden="1" customHeight="1" x14ac:dyDescent="0.25">
      <c r="A418" s="792" t="s">
        <v>124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3"/>
      <c r="AB418" s="773"/>
      <c r="AC418" s="773"/>
    </row>
    <row r="419" spans="1:68" ht="27" hidden="1" customHeight="1" x14ac:dyDescent="0.25">
      <c r="A419" s="54" t="s">
        <v>669</v>
      </c>
      <c r="B419" s="54" t="s">
        <v>670</v>
      </c>
      <c r="C419" s="31">
        <v>4301011946</v>
      </c>
      <c r="D419" s="781">
        <v>4680115884847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8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hidden="1" customHeight="1" x14ac:dyDescent="0.25">
      <c r="A420" s="54" t="s">
        <v>669</v>
      </c>
      <c r="B420" s="54" t="s">
        <v>672</v>
      </c>
      <c r="C420" s="31">
        <v>4301011869</v>
      </c>
      <c r="D420" s="781">
        <v>4680115884847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4301011947</v>
      </c>
      <c r="D421" s="781">
        <v>4680115884854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9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120</v>
      </c>
      <c r="Y421" s="778">
        <f t="shared" si="82"/>
        <v>120</v>
      </c>
      <c r="Z421" s="36">
        <f>IFERROR(IF(Y421=0,"",ROUNDUP(Y421/H421,0)*0.02039),"")</f>
        <v>0.16311999999999999</v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123.84</v>
      </c>
      <c r="BN421" s="64">
        <f t="shared" si="84"/>
        <v>123.84</v>
      </c>
      <c r="BO421" s="64">
        <f t="shared" si="85"/>
        <v>0.16666666666666666</v>
      </c>
      <c r="BP421" s="64">
        <f t="shared" si="86"/>
        <v>0.16666666666666666</v>
      </c>
    </row>
    <row r="422" spans="1:68" ht="27" hidden="1" customHeight="1" x14ac:dyDescent="0.25">
      <c r="A422" s="54" t="s">
        <v>674</v>
      </c>
      <c r="B422" s="54" t="s">
        <v>676</v>
      </c>
      <c r="C422" s="31">
        <v>4301011870</v>
      </c>
      <c r="D422" s="781">
        <v>4680115884854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4301011339</v>
      </c>
      <c r="D423" s="781">
        <v>4607091383997</v>
      </c>
      <c r="E423" s="782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4301011943</v>
      </c>
      <c r="D424" s="781">
        <v>4680115884830</v>
      </c>
      <c r="E424" s="782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240</v>
      </c>
      <c r="Y424" s="778">
        <f t="shared" si="82"/>
        <v>240</v>
      </c>
      <c r="Z424" s="36">
        <f>IFERROR(IF(Y424=0,"",ROUNDUP(Y424/H424,0)*0.02039),"")</f>
        <v>0.32623999999999997</v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247.68</v>
      </c>
      <c r="BN424" s="64">
        <f t="shared" si="84"/>
        <v>247.68</v>
      </c>
      <c r="BO424" s="64">
        <f t="shared" si="85"/>
        <v>0.33333333333333331</v>
      </c>
      <c r="BP424" s="64">
        <f t="shared" si="86"/>
        <v>0.33333333333333331</v>
      </c>
    </row>
    <row r="425" spans="1:68" ht="27" hidden="1" customHeight="1" x14ac:dyDescent="0.25">
      <c r="A425" s="54" t="s">
        <v>681</v>
      </c>
      <c r="B425" s="54" t="s">
        <v>683</v>
      </c>
      <c r="C425" s="31">
        <v>4301011867</v>
      </c>
      <c r="D425" s="781">
        <v>4680115884830</v>
      </c>
      <c r="E425" s="782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0</v>
      </c>
      <c r="Y425" s="778">
        <f t="shared" si="82"/>
        <v>0</v>
      </c>
      <c r="Z425" s="36" t="str">
        <f>IFERROR(IF(Y425=0,"",ROUNDUP(Y425/H425,0)*0.02175),"")</f>
        <v/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1">
        <v>4680115882638</v>
      </c>
      <c r="E426" s="782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8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1">
        <v>4680115884922</v>
      </c>
      <c r="E427" s="782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10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1">
        <v>4680115884878</v>
      </c>
      <c r="E428" s="782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693</v>
      </c>
      <c r="B429" s="54" t="s">
        <v>694</v>
      </c>
      <c r="C429" s="31">
        <v>4301011868</v>
      </c>
      <c r="D429" s="781">
        <v>4680115884861</v>
      </c>
      <c r="E429" s="782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4"/>
      <c r="R429" s="784"/>
      <c r="S429" s="784"/>
      <c r="T429" s="785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11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812"/>
      <c r="P430" s="796" t="s">
        <v>71</v>
      </c>
      <c r="Q430" s="797"/>
      <c r="R430" s="797"/>
      <c r="S430" s="797"/>
      <c r="T430" s="797"/>
      <c r="U430" s="797"/>
      <c r="V430" s="798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24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24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0.48935999999999996</v>
      </c>
      <c r="AA430" s="780"/>
      <c r="AB430" s="780"/>
      <c r="AC430" s="780"/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812"/>
      <c r="P431" s="796" t="s">
        <v>71</v>
      </c>
      <c r="Q431" s="797"/>
      <c r="R431" s="797"/>
      <c r="S431" s="797"/>
      <c r="T431" s="797"/>
      <c r="U431" s="797"/>
      <c r="V431" s="798"/>
      <c r="W431" s="37" t="s">
        <v>69</v>
      </c>
      <c r="X431" s="779">
        <f>IFERROR(SUM(X419:X429),"0")</f>
        <v>360</v>
      </c>
      <c r="Y431" s="779">
        <f>IFERROR(SUM(Y419:Y429),"0")</f>
        <v>360</v>
      </c>
      <c r="Z431" s="37"/>
      <c r="AA431" s="780"/>
      <c r="AB431" s="780"/>
      <c r="AC431" s="780"/>
    </row>
    <row r="432" spans="1:68" ht="14.25" hidden="1" customHeight="1" x14ac:dyDescent="0.25">
      <c r="A432" s="792" t="s">
        <v>180</v>
      </c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3"/>
      <c r="P432" s="793"/>
      <c r="Q432" s="793"/>
      <c r="R432" s="793"/>
      <c r="S432" s="793"/>
      <c r="T432" s="793"/>
      <c r="U432" s="793"/>
      <c r="V432" s="793"/>
      <c r="W432" s="793"/>
      <c r="X432" s="793"/>
      <c r="Y432" s="793"/>
      <c r="Z432" s="793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1">
        <v>4607091383980</v>
      </c>
      <c r="E433" s="782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4"/>
      <c r="R433" s="784"/>
      <c r="S433" s="784"/>
      <c r="T433" s="785"/>
      <c r="U433" s="34"/>
      <c r="V433" s="34"/>
      <c r="W433" s="35" t="s">
        <v>69</v>
      </c>
      <c r="X433" s="777">
        <v>120</v>
      </c>
      <c r="Y433" s="778">
        <f>IFERROR(IF(X433="",0,CEILING((X433/$H433),1)*$H433),"")</f>
        <v>120</v>
      </c>
      <c r="Z433" s="36">
        <f>IFERROR(IF(Y433=0,"",ROUNDUP(Y433/H433,0)*0.02175),"")</f>
        <v>0.17399999999999999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123.84</v>
      </c>
      <c r="BN433" s="64">
        <f>IFERROR(Y433*I433/H433,"0")</f>
        <v>123.84</v>
      </c>
      <c r="BO433" s="64">
        <f>IFERROR(1/J433*(X433/H433),"0")</f>
        <v>0.16666666666666666</v>
      </c>
      <c r="BP433" s="64">
        <f>IFERROR(1/J433*(Y433/H433),"0")</f>
        <v>0.16666666666666666</v>
      </c>
    </row>
    <row r="434" spans="1:68" ht="27" hidden="1" customHeight="1" x14ac:dyDescent="0.25">
      <c r="A434" s="54" t="s">
        <v>698</v>
      </c>
      <c r="B434" s="54" t="s">
        <v>699</v>
      </c>
      <c r="C434" s="31">
        <v>4301020179</v>
      </c>
      <c r="D434" s="781">
        <v>4607091384178</v>
      </c>
      <c r="E434" s="782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4"/>
      <c r="R434" s="784"/>
      <c r="S434" s="784"/>
      <c r="T434" s="785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11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812"/>
      <c r="P435" s="796" t="s">
        <v>71</v>
      </c>
      <c r="Q435" s="797"/>
      <c r="R435" s="797"/>
      <c r="S435" s="797"/>
      <c r="T435" s="797"/>
      <c r="U435" s="797"/>
      <c r="V435" s="798"/>
      <c r="W435" s="37" t="s">
        <v>72</v>
      </c>
      <c r="X435" s="779">
        <f>IFERROR(X433/H433,"0")+IFERROR(X434/H434,"0")</f>
        <v>8</v>
      </c>
      <c r="Y435" s="779">
        <f>IFERROR(Y433/H433,"0")+IFERROR(Y434/H434,"0")</f>
        <v>8</v>
      </c>
      <c r="Z435" s="779">
        <f>IFERROR(IF(Z433="",0,Z433),"0")+IFERROR(IF(Z434="",0,Z434),"0")</f>
        <v>0.17399999999999999</v>
      </c>
      <c r="AA435" s="780"/>
      <c r="AB435" s="780"/>
      <c r="AC435" s="780"/>
    </row>
    <row r="436" spans="1:68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812"/>
      <c r="P436" s="796" t="s">
        <v>71</v>
      </c>
      <c r="Q436" s="797"/>
      <c r="R436" s="797"/>
      <c r="S436" s="797"/>
      <c r="T436" s="797"/>
      <c r="U436" s="797"/>
      <c r="V436" s="798"/>
      <c r="W436" s="37" t="s">
        <v>69</v>
      </c>
      <c r="X436" s="779">
        <f>IFERROR(SUM(X433:X434),"0")</f>
        <v>120</v>
      </c>
      <c r="Y436" s="779">
        <f>IFERROR(SUM(Y433:Y434),"0")</f>
        <v>120</v>
      </c>
      <c r="Z436" s="37"/>
      <c r="AA436" s="780"/>
      <c r="AB436" s="780"/>
      <c r="AC436" s="780"/>
    </row>
    <row r="437" spans="1:68" ht="14.25" hidden="1" customHeight="1" x14ac:dyDescent="0.25">
      <c r="A437" s="792" t="s">
        <v>73</v>
      </c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3"/>
      <c r="P437" s="793"/>
      <c r="Q437" s="793"/>
      <c r="R437" s="793"/>
      <c r="S437" s="793"/>
      <c r="T437" s="793"/>
      <c r="U437" s="793"/>
      <c r="V437" s="793"/>
      <c r="W437" s="793"/>
      <c r="X437" s="793"/>
      <c r="Y437" s="793"/>
      <c r="Z437" s="793"/>
      <c r="AA437" s="773"/>
      <c r="AB437" s="773"/>
      <c r="AC437" s="773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1">
        <v>4607091383928</v>
      </c>
      <c r="E438" s="782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4"/>
      <c r="R438" s="784"/>
      <c r="S438" s="784"/>
      <c r="T438" s="785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1">
        <v>4607091383928</v>
      </c>
      <c r="E439" s="782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75" t="s">
        <v>704</v>
      </c>
      <c r="Q439" s="784"/>
      <c r="R439" s="784"/>
      <c r="S439" s="784"/>
      <c r="T439" s="785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hidden="1" customHeight="1" x14ac:dyDescent="0.25">
      <c r="A440" s="54" t="s">
        <v>706</v>
      </c>
      <c r="B440" s="54" t="s">
        <v>707</v>
      </c>
      <c r="C440" s="31">
        <v>4301051636</v>
      </c>
      <c r="D440" s="781">
        <v>4607091384260</v>
      </c>
      <c r="E440" s="782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1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1">
        <v>4607091384260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5" t="s">
        <v>710</v>
      </c>
      <c r="Q441" s="784"/>
      <c r="R441" s="784"/>
      <c r="S441" s="784"/>
      <c r="T441" s="785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811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812"/>
      <c r="P442" s="796" t="s">
        <v>71</v>
      </c>
      <c r="Q442" s="797"/>
      <c r="R442" s="797"/>
      <c r="S442" s="797"/>
      <c r="T442" s="797"/>
      <c r="U442" s="797"/>
      <c r="V442" s="798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hidden="1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812"/>
      <c r="P443" s="796" t="s">
        <v>71</v>
      </c>
      <c r="Q443" s="797"/>
      <c r="R443" s="797"/>
      <c r="S443" s="797"/>
      <c r="T443" s="797"/>
      <c r="U443" s="797"/>
      <c r="V443" s="798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hidden="1" customHeight="1" x14ac:dyDescent="0.25">
      <c r="A444" s="792" t="s">
        <v>222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3"/>
      <c r="AB444" s="773"/>
      <c r="AC444" s="773"/>
    </row>
    <row r="445" spans="1:68" ht="27" hidden="1" customHeight="1" x14ac:dyDescent="0.25">
      <c r="A445" s="54" t="s">
        <v>712</v>
      </c>
      <c r="B445" s="54" t="s">
        <v>713</v>
      </c>
      <c r="C445" s="31">
        <v>4301060314</v>
      </c>
      <c r="D445" s="781">
        <v>4607091384673</v>
      </c>
      <c r="E445" s="782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1">
        <v>4607091384673</v>
      </c>
      <c r="E446" s="782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1">
        <v>4607091384673</v>
      </c>
      <c r="E447" s="782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188" t="s">
        <v>718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idden="1" x14ac:dyDescent="0.2">
      <c r="A448" s="811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812"/>
      <c r="P448" s="796" t="s">
        <v>71</v>
      </c>
      <c r="Q448" s="797"/>
      <c r="R448" s="797"/>
      <c r="S448" s="797"/>
      <c r="T448" s="797"/>
      <c r="U448" s="797"/>
      <c r="V448" s="798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hidden="1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812"/>
      <c r="P449" s="796" t="s">
        <v>71</v>
      </c>
      <c r="Q449" s="797"/>
      <c r="R449" s="797"/>
      <c r="S449" s="797"/>
      <c r="T449" s="797"/>
      <c r="U449" s="797"/>
      <c r="V449" s="798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hidden="1" customHeight="1" x14ac:dyDescent="0.25">
      <c r="A450" s="799" t="s">
        <v>720</v>
      </c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3"/>
      <c r="P450" s="793"/>
      <c r="Q450" s="793"/>
      <c r="R450" s="793"/>
      <c r="S450" s="793"/>
      <c r="T450" s="793"/>
      <c r="U450" s="793"/>
      <c r="V450" s="793"/>
      <c r="W450" s="793"/>
      <c r="X450" s="793"/>
      <c r="Y450" s="793"/>
      <c r="Z450" s="793"/>
      <c r="AA450" s="772"/>
      <c r="AB450" s="772"/>
      <c r="AC450" s="772"/>
    </row>
    <row r="451" spans="1:68" ht="14.25" hidden="1" customHeight="1" x14ac:dyDescent="0.25">
      <c r="A451" s="792" t="s">
        <v>124</v>
      </c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3"/>
      <c r="P451" s="793"/>
      <c r="Q451" s="793"/>
      <c r="R451" s="793"/>
      <c r="S451" s="793"/>
      <c r="T451" s="793"/>
      <c r="U451" s="793"/>
      <c r="V451" s="793"/>
      <c r="W451" s="793"/>
      <c r="X451" s="793"/>
      <c r="Y451" s="793"/>
      <c r="Z451" s="793"/>
      <c r="AA451" s="773"/>
      <c r="AB451" s="773"/>
      <c r="AC451" s="773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1">
        <v>4680115881907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1">
        <v>4680115881907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4"/>
      <c r="R453" s="784"/>
      <c r="S453" s="784"/>
      <c r="T453" s="785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1">
        <v>4680115883925</v>
      </c>
      <c r="E454" s="782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4"/>
      <c r="R454" s="784"/>
      <c r="S454" s="784"/>
      <c r="T454" s="785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1">
        <v>4680115883925</v>
      </c>
      <c r="E455" s="782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4"/>
      <c r="R455" s="784"/>
      <c r="S455" s="784"/>
      <c r="T455" s="785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4301011312</v>
      </c>
      <c r="D456" s="781">
        <v>4607091384192</v>
      </c>
      <c r="E456" s="782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4301011874</v>
      </c>
      <c r="D457" s="781">
        <v>4680115884892</v>
      </c>
      <c r="E457" s="782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86.4</v>
      </c>
      <c r="Y457" s="778">
        <f t="shared" si="87"/>
        <v>86.4</v>
      </c>
      <c r="Z457" s="36">
        <f t="shared" si="88"/>
        <v>0.17399999999999999</v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90.24</v>
      </c>
      <c r="BN457" s="64">
        <f t="shared" si="90"/>
        <v>90.24</v>
      </c>
      <c r="BO457" s="64">
        <f t="shared" si="91"/>
        <v>0.14285714285714285</v>
      </c>
      <c r="BP457" s="64">
        <f t="shared" si="92"/>
        <v>0.14285714285714285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4301011875</v>
      </c>
      <c r="D458" s="781">
        <v>4680115884885</v>
      </c>
      <c r="E458" s="782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4"/>
      <c r="R458" s="784"/>
      <c r="S458" s="784"/>
      <c r="T458" s="785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1">
        <v>4680115884908</v>
      </c>
      <c r="E459" s="782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4"/>
      <c r="R459" s="784"/>
      <c r="S459" s="784"/>
      <c r="T459" s="785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11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812"/>
      <c r="P460" s="796" t="s">
        <v>71</v>
      </c>
      <c r="Q460" s="797"/>
      <c r="R460" s="797"/>
      <c r="S460" s="797"/>
      <c r="T460" s="797"/>
      <c r="U460" s="797"/>
      <c r="V460" s="798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8</v>
      </c>
      <c r="Y460" s="779">
        <f>IFERROR(Y452/H452,"0")+IFERROR(Y453/H453,"0")+IFERROR(Y454/H454,"0")+IFERROR(Y455/H455,"0")+IFERROR(Y456/H456,"0")+IFERROR(Y457/H457,"0")+IFERROR(Y458/H458,"0")+IFERROR(Y459/H459,"0")</f>
        <v>8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0.17399999999999999</v>
      </c>
      <c r="AA460" s="780"/>
      <c r="AB460" s="780"/>
      <c r="AC460" s="780"/>
    </row>
    <row r="461" spans="1:68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812"/>
      <c r="P461" s="796" t="s">
        <v>71</v>
      </c>
      <c r="Q461" s="797"/>
      <c r="R461" s="797"/>
      <c r="S461" s="797"/>
      <c r="T461" s="797"/>
      <c r="U461" s="797"/>
      <c r="V461" s="798"/>
      <c r="W461" s="37" t="s">
        <v>69</v>
      </c>
      <c r="X461" s="779">
        <f>IFERROR(SUM(X452:X459),"0")</f>
        <v>86.4</v>
      </c>
      <c r="Y461" s="779">
        <f>IFERROR(SUM(Y452:Y459),"0")</f>
        <v>86.4</v>
      </c>
      <c r="Z461" s="37"/>
      <c r="AA461" s="780"/>
      <c r="AB461" s="780"/>
      <c r="AC461" s="780"/>
    </row>
    <row r="462" spans="1:68" ht="14.25" hidden="1" customHeight="1" x14ac:dyDescent="0.25">
      <c r="A462" s="792" t="s">
        <v>64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3"/>
      <c r="AB462" s="773"/>
      <c r="AC462" s="773"/>
    </row>
    <row r="463" spans="1:68" ht="27" hidden="1" customHeight="1" x14ac:dyDescent="0.25">
      <c r="A463" s="54" t="s">
        <v>739</v>
      </c>
      <c r="B463" s="54" t="s">
        <v>740</v>
      </c>
      <c r="C463" s="31">
        <v>4301031303</v>
      </c>
      <c r="D463" s="781">
        <v>4607091384802</v>
      </c>
      <c r="E463" s="782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1">
        <v>4607091384826</v>
      </c>
      <c r="E464" s="782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8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811"/>
      <c r="B465" s="793"/>
      <c r="C465" s="793"/>
      <c r="D465" s="793"/>
      <c r="E465" s="793"/>
      <c r="F465" s="793"/>
      <c r="G465" s="793"/>
      <c r="H465" s="793"/>
      <c r="I465" s="793"/>
      <c r="J465" s="793"/>
      <c r="K465" s="793"/>
      <c r="L465" s="793"/>
      <c r="M465" s="793"/>
      <c r="N465" s="793"/>
      <c r="O465" s="812"/>
      <c r="P465" s="796" t="s">
        <v>71</v>
      </c>
      <c r="Q465" s="797"/>
      <c r="R465" s="797"/>
      <c r="S465" s="797"/>
      <c r="T465" s="797"/>
      <c r="U465" s="797"/>
      <c r="V465" s="798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hidden="1" x14ac:dyDescent="0.2">
      <c r="A466" s="793"/>
      <c r="B466" s="793"/>
      <c r="C466" s="793"/>
      <c r="D466" s="793"/>
      <c r="E466" s="793"/>
      <c r="F466" s="793"/>
      <c r="G466" s="793"/>
      <c r="H466" s="793"/>
      <c r="I466" s="793"/>
      <c r="J466" s="793"/>
      <c r="K466" s="793"/>
      <c r="L466" s="793"/>
      <c r="M466" s="793"/>
      <c r="N466" s="793"/>
      <c r="O466" s="812"/>
      <c r="P466" s="796" t="s">
        <v>71</v>
      </c>
      <c r="Q466" s="797"/>
      <c r="R466" s="797"/>
      <c r="S466" s="797"/>
      <c r="T466" s="797"/>
      <c r="U466" s="797"/>
      <c r="V466" s="798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hidden="1" customHeight="1" x14ac:dyDescent="0.25">
      <c r="A467" s="792" t="s">
        <v>73</v>
      </c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3"/>
      <c r="P467" s="793"/>
      <c r="Q467" s="793"/>
      <c r="R467" s="793"/>
      <c r="S467" s="793"/>
      <c r="T467" s="793"/>
      <c r="U467" s="793"/>
      <c r="V467" s="793"/>
      <c r="W467" s="793"/>
      <c r="X467" s="793"/>
      <c r="Y467" s="793"/>
      <c r="Z467" s="793"/>
      <c r="AA467" s="773"/>
      <c r="AB467" s="773"/>
      <c r="AC467" s="773"/>
    </row>
    <row r="468" spans="1:68" ht="37.5" hidden="1" customHeight="1" x14ac:dyDescent="0.25">
      <c r="A468" s="54" t="s">
        <v>744</v>
      </c>
      <c r="B468" s="54" t="s">
        <v>745</v>
      </c>
      <c r="C468" s="31">
        <v>4301051635</v>
      </c>
      <c r="D468" s="781">
        <v>4607091384246</v>
      </c>
      <c r="E468" s="782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4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4"/>
      <c r="R468" s="784"/>
      <c r="S468" s="784"/>
      <c r="T468" s="785"/>
      <c r="U468" s="34"/>
      <c r="V468" s="34"/>
      <c r="W468" s="35" t="s">
        <v>69</v>
      </c>
      <c r="X468" s="777">
        <v>0</v>
      </c>
      <c r="Y468" s="778">
        <f t="shared" ref="Y468:Y474" si="93">IFERROR(IF(X468="",0,CEILING((X468/$H468),1)*$H468),"")</f>
        <v>0</v>
      </c>
      <c r="Z468" s="36" t="str">
        <f>IFERROR(IF(Y468=0,"",ROUNDUP(Y468/H468,0)*0.02175),"")</f>
        <v/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0</v>
      </c>
      <c r="BN468" s="64">
        <f t="shared" ref="BN468:BN474" si="95">IFERROR(Y468*I468/H468,"0")</f>
        <v>0</v>
      </c>
      <c r="BO468" s="64">
        <f t="shared" ref="BO468:BO474" si="96">IFERROR(1/J468*(X468/H468),"0")</f>
        <v>0</v>
      </c>
      <c r="BP468" s="64">
        <f t="shared" ref="BP468:BP474" si="97">IFERROR(1/J468*(Y468/H468),"0")</f>
        <v>0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1">
        <v>4607091384246</v>
      </c>
      <c r="E469" s="782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26" t="s">
        <v>748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1">
        <v>4680115881976</v>
      </c>
      <c r="E470" s="782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4"/>
      <c r="R470" s="784"/>
      <c r="S470" s="784"/>
      <c r="T470" s="785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1">
        <v>4680115881976</v>
      </c>
      <c r="E471" s="782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10" t="s">
        <v>754</v>
      </c>
      <c r="Q471" s="784"/>
      <c r="R471" s="784"/>
      <c r="S471" s="784"/>
      <c r="T471" s="785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1">
        <v>4607091384253</v>
      </c>
      <c r="E472" s="782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4"/>
      <c r="R472" s="784"/>
      <c r="S472" s="784"/>
      <c r="T472" s="785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1">
        <v>4607091384253</v>
      </c>
      <c r="E473" s="782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4"/>
      <c r="R473" s="784"/>
      <c r="S473" s="784"/>
      <c r="T473" s="785"/>
      <c r="U473" s="34"/>
      <c r="V473" s="34"/>
      <c r="W473" s="35" t="s">
        <v>69</v>
      </c>
      <c r="X473" s="777">
        <v>28.8</v>
      </c>
      <c r="Y473" s="778">
        <f t="shared" si="93"/>
        <v>28.799999999999997</v>
      </c>
      <c r="Z473" s="36">
        <f>IFERROR(IF(Y473=0,"",ROUNDUP(Y473/H473,0)*0.00753),"")</f>
        <v>9.0359999999999996E-2</v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32.208000000000006</v>
      </c>
      <c r="BN473" s="64">
        <f t="shared" si="95"/>
        <v>32.207999999999998</v>
      </c>
      <c r="BO473" s="64">
        <f t="shared" si="96"/>
        <v>7.6923076923076927E-2</v>
      </c>
      <c r="BP473" s="64">
        <f t="shared" si="97"/>
        <v>7.6923076923076927E-2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1">
        <v>4680115881969</v>
      </c>
      <c r="E474" s="782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4"/>
      <c r="R474" s="784"/>
      <c r="S474" s="784"/>
      <c r="T474" s="785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11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812"/>
      <c r="P475" s="796" t="s">
        <v>71</v>
      </c>
      <c r="Q475" s="797"/>
      <c r="R475" s="797"/>
      <c r="S475" s="797"/>
      <c r="T475" s="797"/>
      <c r="U475" s="797"/>
      <c r="V475" s="798"/>
      <c r="W475" s="37" t="s">
        <v>72</v>
      </c>
      <c r="X475" s="779">
        <f>IFERROR(X468/H468,"0")+IFERROR(X469/H469,"0")+IFERROR(X470/H470,"0")+IFERROR(X471/H471,"0")+IFERROR(X472/H472,"0")+IFERROR(X473/H473,"0")+IFERROR(X474/H474,"0")</f>
        <v>12</v>
      </c>
      <c r="Y475" s="779">
        <f>IFERROR(Y468/H468,"0")+IFERROR(Y469/H469,"0")+IFERROR(Y470/H470,"0")+IFERROR(Y471/H471,"0")+IFERROR(Y472/H472,"0")+IFERROR(Y473/H473,"0")+IFERROR(Y474/H474,"0")</f>
        <v>12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9.0359999999999996E-2</v>
      </c>
      <c r="AA475" s="780"/>
      <c r="AB475" s="780"/>
      <c r="AC475" s="780"/>
    </row>
    <row r="476" spans="1:68" x14ac:dyDescent="0.2">
      <c r="A476" s="793"/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812"/>
      <c r="P476" s="796" t="s">
        <v>71</v>
      </c>
      <c r="Q476" s="797"/>
      <c r="R476" s="797"/>
      <c r="S476" s="797"/>
      <c r="T476" s="797"/>
      <c r="U476" s="797"/>
      <c r="V476" s="798"/>
      <c r="W476" s="37" t="s">
        <v>69</v>
      </c>
      <c r="X476" s="779">
        <f>IFERROR(SUM(X468:X474),"0")</f>
        <v>28.8</v>
      </c>
      <c r="Y476" s="779">
        <f>IFERROR(SUM(Y468:Y474),"0")</f>
        <v>28.799999999999997</v>
      </c>
      <c r="Z476" s="37"/>
      <c r="AA476" s="780"/>
      <c r="AB476" s="780"/>
      <c r="AC476" s="780"/>
    </row>
    <row r="477" spans="1:68" ht="14.25" hidden="1" customHeight="1" x14ac:dyDescent="0.25">
      <c r="A477" s="792" t="s">
        <v>222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3"/>
      <c r="AB477" s="773"/>
      <c r="AC477" s="773"/>
    </row>
    <row r="478" spans="1:68" ht="27" hidden="1" customHeight="1" x14ac:dyDescent="0.25">
      <c r="A478" s="54" t="s">
        <v>762</v>
      </c>
      <c r="B478" s="54" t="s">
        <v>763</v>
      </c>
      <c r="C478" s="31">
        <v>4301060377</v>
      </c>
      <c r="D478" s="781">
        <v>4607091389357</v>
      </c>
      <c r="E478" s="782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3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4"/>
      <c r="R478" s="784"/>
      <c r="S478" s="784"/>
      <c r="T478" s="785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1">
        <v>4607091389357</v>
      </c>
      <c r="E479" s="782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2" t="s">
        <v>766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11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812"/>
      <c r="P480" s="796" t="s">
        <v>71</v>
      </c>
      <c r="Q480" s="797"/>
      <c r="R480" s="797"/>
      <c r="S480" s="797"/>
      <c r="T480" s="797"/>
      <c r="U480" s="797"/>
      <c r="V480" s="798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812"/>
      <c r="P481" s="796" t="s">
        <v>71</v>
      </c>
      <c r="Q481" s="797"/>
      <c r="R481" s="797"/>
      <c r="S481" s="797"/>
      <c r="T481" s="797"/>
      <c r="U481" s="797"/>
      <c r="V481" s="798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68" t="s">
        <v>768</v>
      </c>
      <c r="B482" s="969"/>
      <c r="C482" s="969"/>
      <c r="D482" s="969"/>
      <c r="E482" s="969"/>
      <c r="F482" s="969"/>
      <c r="G482" s="969"/>
      <c r="H482" s="969"/>
      <c r="I482" s="969"/>
      <c r="J482" s="969"/>
      <c r="K482" s="969"/>
      <c r="L482" s="969"/>
      <c r="M482" s="969"/>
      <c r="N482" s="969"/>
      <c r="O482" s="969"/>
      <c r="P482" s="969"/>
      <c r="Q482" s="969"/>
      <c r="R482" s="969"/>
      <c r="S482" s="969"/>
      <c r="T482" s="969"/>
      <c r="U482" s="969"/>
      <c r="V482" s="969"/>
      <c r="W482" s="969"/>
      <c r="X482" s="969"/>
      <c r="Y482" s="969"/>
      <c r="Z482" s="969"/>
      <c r="AA482" s="48"/>
      <c r="AB482" s="48"/>
      <c r="AC482" s="48"/>
    </row>
    <row r="483" spans="1:68" ht="16.5" hidden="1" customHeight="1" x14ac:dyDescent="0.25">
      <c r="A483" s="799" t="s">
        <v>769</v>
      </c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3"/>
      <c r="P483" s="793"/>
      <c r="Q483" s="793"/>
      <c r="R483" s="793"/>
      <c r="S483" s="793"/>
      <c r="T483" s="793"/>
      <c r="U483" s="793"/>
      <c r="V483" s="793"/>
      <c r="W483" s="793"/>
      <c r="X483" s="793"/>
      <c r="Y483" s="793"/>
      <c r="Z483" s="793"/>
      <c r="AA483" s="772"/>
      <c r="AB483" s="772"/>
      <c r="AC483" s="772"/>
    </row>
    <row r="484" spans="1:68" ht="14.25" hidden="1" customHeight="1" x14ac:dyDescent="0.25">
      <c r="A484" s="792" t="s">
        <v>124</v>
      </c>
      <c r="B484" s="793"/>
      <c r="C484" s="793"/>
      <c r="D484" s="793"/>
      <c r="E484" s="793"/>
      <c r="F484" s="793"/>
      <c r="G484" s="793"/>
      <c r="H484" s="793"/>
      <c r="I484" s="793"/>
      <c r="J484" s="793"/>
      <c r="K484" s="793"/>
      <c r="L484" s="793"/>
      <c r="M484" s="793"/>
      <c r="N484" s="793"/>
      <c r="O484" s="793"/>
      <c r="P484" s="793"/>
      <c r="Q484" s="793"/>
      <c r="R484" s="793"/>
      <c r="S484" s="793"/>
      <c r="T484" s="793"/>
      <c r="U484" s="793"/>
      <c r="V484" s="793"/>
      <c r="W484" s="793"/>
      <c r="X484" s="793"/>
      <c r="Y484" s="793"/>
      <c r="Z484" s="793"/>
      <c r="AA484" s="773"/>
      <c r="AB484" s="773"/>
      <c r="AC484" s="773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1">
        <v>4607091389708</v>
      </c>
      <c r="E485" s="782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11"/>
      <c r="B486" s="793"/>
      <c r="C486" s="793"/>
      <c r="D486" s="793"/>
      <c r="E486" s="793"/>
      <c r="F486" s="793"/>
      <c r="G486" s="793"/>
      <c r="H486" s="793"/>
      <c r="I486" s="793"/>
      <c r="J486" s="793"/>
      <c r="K486" s="793"/>
      <c r="L486" s="793"/>
      <c r="M486" s="793"/>
      <c r="N486" s="793"/>
      <c r="O486" s="812"/>
      <c r="P486" s="796" t="s">
        <v>71</v>
      </c>
      <c r="Q486" s="797"/>
      <c r="R486" s="797"/>
      <c r="S486" s="797"/>
      <c r="T486" s="797"/>
      <c r="U486" s="797"/>
      <c r="V486" s="798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93"/>
      <c r="B487" s="793"/>
      <c r="C487" s="793"/>
      <c r="D487" s="793"/>
      <c r="E487" s="793"/>
      <c r="F487" s="793"/>
      <c r="G487" s="793"/>
      <c r="H487" s="793"/>
      <c r="I487" s="793"/>
      <c r="J487" s="793"/>
      <c r="K487" s="793"/>
      <c r="L487" s="793"/>
      <c r="M487" s="793"/>
      <c r="N487" s="793"/>
      <c r="O487" s="812"/>
      <c r="P487" s="796" t="s">
        <v>71</v>
      </c>
      <c r="Q487" s="797"/>
      <c r="R487" s="797"/>
      <c r="S487" s="797"/>
      <c r="T487" s="797"/>
      <c r="U487" s="797"/>
      <c r="V487" s="798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792" t="s">
        <v>64</v>
      </c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3"/>
      <c r="P488" s="793"/>
      <c r="Q488" s="793"/>
      <c r="R488" s="793"/>
      <c r="S488" s="793"/>
      <c r="T488" s="793"/>
      <c r="U488" s="793"/>
      <c r="V488" s="793"/>
      <c r="W488" s="793"/>
      <c r="X488" s="793"/>
      <c r="Y488" s="793"/>
      <c r="Z488" s="793"/>
      <c r="AA488" s="773"/>
      <c r="AB488" s="773"/>
      <c r="AC488" s="773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1">
        <v>4607091389753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2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hidden="1" customHeight="1" x14ac:dyDescent="0.25">
      <c r="A490" s="54" t="s">
        <v>773</v>
      </c>
      <c r="B490" s="54" t="s">
        <v>776</v>
      </c>
      <c r="C490" s="31">
        <v>4301031355</v>
      </c>
      <c r="D490" s="781">
        <v>4607091389753</v>
      </c>
      <c r="E490" s="782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2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1">
        <v>4607091389760</v>
      </c>
      <c r="E491" s="782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4301031325</v>
      </c>
      <c r="D492" s="781">
        <v>4607091389746</v>
      </c>
      <c r="E492" s="782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1">
        <v>4607091389746</v>
      </c>
      <c r="E493" s="782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1">
        <v>4680115883147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4301031330</v>
      </c>
      <c r="D495" s="781">
        <v>4607091384338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1">
        <v>4607091384338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1">
        <v>4680115883154</v>
      </c>
      <c r="E497" s="782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1">
        <v>4680115883154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hidden="1" customHeight="1" x14ac:dyDescent="0.25">
      <c r="A499" s="54" t="s">
        <v>794</v>
      </c>
      <c r="B499" s="54" t="s">
        <v>795</v>
      </c>
      <c r="C499" s="31">
        <v>4301031331</v>
      </c>
      <c r="D499" s="781">
        <v>4607091389524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1">
        <v>4607091389524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1">
        <v>4680115883161</v>
      </c>
      <c r="E501" s="782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4"/>
      <c r="R501" s="784"/>
      <c r="S501" s="784"/>
      <c r="T501" s="785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1">
        <v>4607091389531</v>
      </c>
      <c r="E502" s="782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5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4"/>
      <c r="R502" s="784"/>
      <c r="S502" s="784"/>
      <c r="T502" s="785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4301031358</v>
      </c>
      <c r="D503" s="781">
        <v>4607091389531</v>
      </c>
      <c r="E503" s="782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1">
        <v>4607091384345</v>
      </c>
      <c r="E504" s="782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1">
        <v>4680115883185</v>
      </c>
      <c r="E505" s="782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0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1">
        <v>4680115883185</v>
      </c>
      <c r="E506" s="782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4"/>
      <c r="R506" s="784"/>
      <c r="S506" s="784"/>
      <c r="T506" s="785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idden="1" x14ac:dyDescent="0.2">
      <c r="A507" s="811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812"/>
      <c r="P507" s="796" t="s">
        <v>71</v>
      </c>
      <c r="Q507" s="797"/>
      <c r="R507" s="797"/>
      <c r="S507" s="797"/>
      <c r="T507" s="797"/>
      <c r="U507" s="797"/>
      <c r="V507" s="798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780"/>
      <c r="AB507" s="780"/>
      <c r="AC507" s="780"/>
    </row>
    <row r="508" spans="1:68" hidden="1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812"/>
      <c r="P508" s="796" t="s">
        <v>71</v>
      </c>
      <c r="Q508" s="797"/>
      <c r="R508" s="797"/>
      <c r="S508" s="797"/>
      <c r="T508" s="797"/>
      <c r="U508" s="797"/>
      <c r="V508" s="798"/>
      <c r="W508" s="37" t="s">
        <v>69</v>
      </c>
      <c r="X508" s="779">
        <f>IFERROR(SUM(X489:X506),"0")</f>
        <v>0</v>
      </c>
      <c r="Y508" s="779">
        <f>IFERROR(SUM(Y489:Y506),"0")</f>
        <v>0</v>
      </c>
      <c r="Z508" s="37"/>
      <c r="AA508" s="780"/>
      <c r="AB508" s="780"/>
      <c r="AC508" s="780"/>
    </row>
    <row r="509" spans="1:68" ht="14.25" hidden="1" customHeight="1" x14ac:dyDescent="0.25">
      <c r="A509" s="792" t="s">
        <v>73</v>
      </c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3"/>
      <c r="P509" s="793"/>
      <c r="Q509" s="793"/>
      <c r="R509" s="793"/>
      <c r="S509" s="793"/>
      <c r="T509" s="793"/>
      <c r="U509" s="793"/>
      <c r="V509" s="793"/>
      <c r="W509" s="793"/>
      <c r="X509" s="793"/>
      <c r="Y509" s="793"/>
      <c r="Z509" s="793"/>
      <c r="AA509" s="773"/>
      <c r="AB509" s="773"/>
      <c r="AC509" s="773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1">
        <v>4607091384352</v>
      </c>
      <c r="E510" s="782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1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1">
        <v>4607091389654</v>
      </c>
      <c r="E511" s="782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4"/>
      <c r="R511" s="784"/>
      <c r="S511" s="784"/>
      <c r="T511" s="785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1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812"/>
      <c r="P512" s="796" t="s">
        <v>71</v>
      </c>
      <c r="Q512" s="797"/>
      <c r="R512" s="797"/>
      <c r="S512" s="797"/>
      <c r="T512" s="797"/>
      <c r="U512" s="797"/>
      <c r="V512" s="798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93"/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812"/>
      <c r="P513" s="796" t="s">
        <v>71</v>
      </c>
      <c r="Q513" s="797"/>
      <c r="R513" s="797"/>
      <c r="S513" s="797"/>
      <c r="T513" s="797"/>
      <c r="U513" s="797"/>
      <c r="V513" s="798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792" t="s">
        <v>113</v>
      </c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3"/>
      <c r="P514" s="793"/>
      <c r="Q514" s="793"/>
      <c r="R514" s="793"/>
      <c r="S514" s="793"/>
      <c r="T514" s="793"/>
      <c r="U514" s="793"/>
      <c r="V514" s="793"/>
      <c r="W514" s="793"/>
      <c r="X514" s="793"/>
      <c r="Y514" s="793"/>
      <c r="Z514" s="793"/>
      <c r="AA514" s="773"/>
      <c r="AB514" s="773"/>
      <c r="AC514" s="773"/>
    </row>
    <row r="515" spans="1:68" ht="27" hidden="1" customHeight="1" x14ac:dyDescent="0.25">
      <c r="A515" s="54" t="s">
        <v>816</v>
      </c>
      <c r="B515" s="54" t="s">
        <v>817</v>
      </c>
      <c r="C515" s="31">
        <v>4301032045</v>
      </c>
      <c r="D515" s="781">
        <v>4680115884335</v>
      </c>
      <c r="E515" s="782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821</v>
      </c>
      <c r="B516" s="54" t="s">
        <v>822</v>
      </c>
      <c r="C516" s="31">
        <v>4301170011</v>
      </c>
      <c r="D516" s="781">
        <v>4680115884113</v>
      </c>
      <c r="E516" s="782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4"/>
      <c r="R516" s="784"/>
      <c r="S516" s="784"/>
      <c r="T516" s="785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11"/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812"/>
      <c r="P517" s="796" t="s">
        <v>71</v>
      </c>
      <c r="Q517" s="797"/>
      <c r="R517" s="797"/>
      <c r="S517" s="797"/>
      <c r="T517" s="797"/>
      <c r="U517" s="797"/>
      <c r="V517" s="798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hidden="1" x14ac:dyDescent="0.2">
      <c r="A518" s="793"/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812"/>
      <c r="P518" s="796" t="s">
        <v>71</v>
      </c>
      <c r="Q518" s="797"/>
      <c r="R518" s="797"/>
      <c r="S518" s="797"/>
      <c r="T518" s="797"/>
      <c r="U518" s="797"/>
      <c r="V518" s="798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hidden="1" customHeight="1" x14ac:dyDescent="0.25">
      <c r="A519" s="799" t="s">
        <v>824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772"/>
      <c r="AB519" s="772"/>
      <c r="AC519" s="772"/>
    </row>
    <row r="520" spans="1:68" ht="14.25" hidden="1" customHeight="1" x14ac:dyDescent="0.25">
      <c r="A520" s="792" t="s">
        <v>180</v>
      </c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3"/>
      <c r="P520" s="793"/>
      <c r="Q520" s="793"/>
      <c r="R520" s="793"/>
      <c r="S520" s="793"/>
      <c r="T520" s="793"/>
      <c r="U520" s="793"/>
      <c r="V520" s="793"/>
      <c r="W520" s="793"/>
      <c r="X520" s="793"/>
      <c r="Y520" s="793"/>
      <c r="Z520" s="793"/>
      <c r="AA520" s="773"/>
      <c r="AB520" s="773"/>
      <c r="AC520" s="773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1">
        <v>4607091389364</v>
      </c>
      <c r="E521" s="782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110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1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812"/>
      <c r="P522" s="796" t="s">
        <v>71</v>
      </c>
      <c r="Q522" s="797"/>
      <c r="R522" s="797"/>
      <c r="S522" s="797"/>
      <c r="T522" s="797"/>
      <c r="U522" s="797"/>
      <c r="V522" s="798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812"/>
      <c r="P523" s="796" t="s">
        <v>71</v>
      </c>
      <c r="Q523" s="797"/>
      <c r="R523" s="797"/>
      <c r="S523" s="797"/>
      <c r="T523" s="797"/>
      <c r="U523" s="797"/>
      <c r="V523" s="798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792" t="s">
        <v>64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3"/>
      <c r="AB524" s="773"/>
      <c r="AC524" s="773"/>
    </row>
    <row r="525" spans="1:68" ht="27" hidden="1" customHeight="1" x14ac:dyDescent="0.25">
      <c r="A525" s="54" t="s">
        <v>828</v>
      </c>
      <c r="B525" s="54" t="s">
        <v>829</v>
      </c>
      <c r="C525" s="31">
        <v>4301031324</v>
      </c>
      <c r="D525" s="781">
        <v>4607091389739</v>
      </c>
      <c r="E525" s="782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4"/>
      <c r="R525" s="784"/>
      <c r="S525" s="784"/>
      <c r="T525" s="785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1">
        <v>4607091389425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1">
        <v>4680115880771</v>
      </c>
      <c r="E527" s="782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1">
        <v>4607091389500</v>
      </c>
      <c r="E528" s="782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1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4"/>
      <c r="R528" s="784"/>
      <c r="S528" s="784"/>
      <c r="T528" s="785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837</v>
      </c>
      <c r="B529" s="54" t="s">
        <v>839</v>
      </c>
      <c r="C529" s="31">
        <v>4301031359</v>
      </c>
      <c r="D529" s="781">
        <v>4607091389500</v>
      </c>
      <c r="E529" s="782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4"/>
      <c r="R529" s="784"/>
      <c r="S529" s="784"/>
      <c r="T529" s="785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811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812"/>
      <c r="P530" s="796" t="s">
        <v>71</v>
      </c>
      <c r="Q530" s="797"/>
      <c r="R530" s="797"/>
      <c r="S530" s="797"/>
      <c r="T530" s="797"/>
      <c r="U530" s="797"/>
      <c r="V530" s="798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hidden="1" x14ac:dyDescent="0.2">
      <c r="A531" s="793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812"/>
      <c r="P531" s="796" t="s">
        <v>71</v>
      </c>
      <c r="Q531" s="797"/>
      <c r="R531" s="797"/>
      <c r="S531" s="797"/>
      <c r="T531" s="797"/>
      <c r="U531" s="797"/>
      <c r="V531" s="798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hidden="1" customHeight="1" x14ac:dyDescent="0.25">
      <c r="A532" s="792" t="s">
        <v>113</v>
      </c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3"/>
      <c r="P532" s="793"/>
      <c r="Q532" s="793"/>
      <c r="R532" s="793"/>
      <c r="S532" s="793"/>
      <c r="T532" s="793"/>
      <c r="U532" s="793"/>
      <c r="V532" s="793"/>
      <c r="W532" s="793"/>
      <c r="X532" s="793"/>
      <c r="Y532" s="793"/>
      <c r="Z532" s="793"/>
      <c r="AA532" s="773"/>
      <c r="AB532" s="773"/>
      <c r="AC532" s="773"/>
    </row>
    <row r="533" spans="1:68" ht="27" hidden="1" customHeight="1" x14ac:dyDescent="0.25">
      <c r="A533" s="54" t="s">
        <v>840</v>
      </c>
      <c r="B533" s="54" t="s">
        <v>841</v>
      </c>
      <c r="C533" s="31">
        <v>4301032046</v>
      </c>
      <c r="D533" s="781">
        <v>4680115884359</v>
      </c>
      <c r="E533" s="782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11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812"/>
      <c r="P534" s="796" t="s">
        <v>71</v>
      </c>
      <c r="Q534" s="797"/>
      <c r="R534" s="797"/>
      <c r="S534" s="797"/>
      <c r="T534" s="797"/>
      <c r="U534" s="797"/>
      <c r="V534" s="798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hidden="1" x14ac:dyDescent="0.2">
      <c r="A535" s="793"/>
      <c r="B535" s="793"/>
      <c r="C535" s="793"/>
      <c r="D535" s="793"/>
      <c r="E535" s="793"/>
      <c r="F535" s="793"/>
      <c r="G535" s="793"/>
      <c r="H535" s="793"/>
      <c r="I535" s="793"/>
      <c r="J535" s="793"/>
      <c r="K535" s="793"/>
      <c r="L535" s="793"/>
      <c r="M535" s="793"/>
      <c r="N535" s="793"/>
      <c r="O535" s="812"/>
      <c r="P535" s="796" t="s">
        <v>71</v>
      </c>
      <c r="Q535" s="797"/>
      <c r="R535" s="797"/>
      <c r="S535" s="797"/>
      <c r="T535" s="797"/>
      <c r="U535" s="797"/>
      <c r="V535" s="798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hidden="1" customHeight="1" x14ac:dyDescent="0.25">
      <c r="A536" s="792" t="s">
        <v>842</v>
      </c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3"/>
      <c r="P536" s="793"/>
      <c r="Q536" s="793"/>
      <c r="R536" s="793"/>
      <c r="S536" s="793"/>
      <c r="T536" s="793"/>
      <c r="U536" s="793"/>
      <c r="V536" s="793"/>
      <c r="W536" s="793"/>
      <c r="X536" s="793"/>
      <c r="Y536" s="793"/>
      <c r="Z536" s="793"/>
      <c r="AA536" s="773"/>
      <c r="AB536" s="773"/>
      <c r="AC536" s="773"/>
    </row>
    <row r="537" spans="1:68" ht="27" hidden="1" customHeight="1" x14ac:dyDescent="0.25">
      <c r="A537" s="54" t="s">
        <v>843</v>
      </c>
      <c r="B537" s="54" t="s">
        <v>844</v>
      </c>
      <c r="C537" s="31">
        <v>4301040357</v>
      </c>
      <c r="D537" s="781">
        <v>4680115884564</v>
      </c>
      <c r="E537" s="782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811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812"/>
      <c r="P538" s="796" t="s">
        <v>71</v>
      </c>
      <c r="Q538" s="797"/>
      <c r="R538" s="797"/>
      <c r="S538" s="797"/>
      <c r="T538" s="797"/>
      <c r="U538" s="797"/>
      <c r="V538" s="798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hidden="1" x14ac:dyDescent="0.2">
      <c r="A539" s="793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812"/>
      <c r="P539" s="796" t="s">
        <v>71</v>
      </c>
      <c r="Q539" s="797"/>
      <c r="R539" s="797"/>
      <c r="S539" s="797"/>
      <c r="T539" s="797"/>
      <c r="U539" s="797"/>
      <c r="V539" s="798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799" t="s">
        <v>846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14.25" hidden="1" customHeight="1" x14ac:dyDescent="0.25">
      <c r="A541" s="792" t="s">
        <v>64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3"/>
      <c r="AB541" s="773"/>
      <c r="AC541" s="773"/>
    </row>
    <row r="542" spans="1:68" ht="27" hidden="1" customHeight="1" x14ac:dyDescent="0.25">
      <c r="A542" s="54" t="s">
        <v>847</v>
      </c>
      <c r="B542" s="54" t="s">
        <v>848</v>
      </c>
      <c r="C542" s="31">
        <v>4301031294</v>
      </c>
      <c r="D542" s="781">
        <v>4680115885189</v>
      </c>
      <c r="E542" s="782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4301031293</v>
      </c>
      <c r="D543" s="781">
        <v>4680115885172</v>
      </c>
      <c r="E543" s="782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4"/>
      <c r="R543" s="784"/>
      <c r="S543" s="784"/>
      <c r="T543" s="785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4301031291</v>
      </c>
      <c r="D544" s="781">
        <v>4680115885110</v>
      </c>
      <c r="E544" s="782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4"/>
      <c r="R544" s="784"/>
      <c r="S544" s="784"/>
      <c r="T544" s="785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855</v>
      </c>
      <c r="B545" s="54" t="s">
        <v>856</v>
      </c>
      <c r="C545" s="31">
        <v>4301031329</v>
      </c>
      <c r="D545" s="781">
        <v>4680115885219</v>
      </c>
      <c r="E545" s="782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4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4"/>
      <c r="R545" s="784"/>
      <c r="S545" s="784"/>
      <c r="T545" s="785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11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812"/>
      <c r="P546" s="796" t="s">
        <v>71</v>
      </c>
      <c r="Q546" s="797"/>
      <c r="R546" s="797"/>
      <c r="S546" s="797"/>
      <c r="T546" s="797"/>
      <c r="U546" s="797"/>
      <c r="V546" s="798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hidden="1" x14ac:dyDescent="0.2">
      <c r="A547" s="793"/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812"/>
      <c r="P547" s="796" t="s">
        <v>71</v>
      </c>
      <c r="Q547" s="797"/>
      <c r="R547" s="797"/>
      <c r="S547" s="797"/>
      <c r="T547" s="797"/>
      <c r="U547" s="797"/>
      <c r="V547" s="798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hidden="1" customHeight="1" x14ac:dyDescent="0.25">
      <c r="A548" s="799" t="s">
        <v>858</v>
      </c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3"/>
      <c r="P548" s="793"/>
      <c r="Q548" s="793"/>
      <c r="R548" s="793"/>
      <c r="S548" s="793"/>
      <c r="T548" s="793"/>
      <c r="U548" s="793"/>
      <c r="V548" s="793"/>
      <c r="W548" s="793"/>
      <c r="X548" s="793"/>
      <c r="Y548" s="793"/>
      <c r="Z548" s="793"/>
      <c r="AA548" s="772"/>
      <c r="AB548" s="772"/>
      <c r="AC548" s="772"/>
    </row>
    <row r="549" spans="1:68" ht="14.25" hidden="1" customHeight="1" x14ac:dyDescent="0.25">
      <c r="A549" s="792" t="s">
        <v>64</v>
      </c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3"/>
      <c r="P549" s="793"/>
      <c r="Q549" s="793"/>
      <c r="R549" s="793"/>
      <c r="S549" s="793"/>
      <c r="T549" s="793"/>
      <c r="U549" s="793"/>
      <c r="V549" s="793"/>
      <c r="W549" s="793"/>
      <c r="X549" s="793"/>
      <c r="Y549" s="793"/>
      <c r="Z549" s="793"/>
      <c r="AA549" s="773"/>
      <c r="AB549" s="773"/>
      <c r="AC549" s="773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1">
        <v>4680115885103</v>
      </c>
      <c r="E550" s="782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1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812"/>
      <c r="P551" s="796" t="s">
        <v>71</v>
      </c>
      <c r="Q551" s="797"/>
      <c r="R551" s="797"/>
      <c r="S551" s="797"/>
      <c r="T551" s="797"/>
      <c r="U551" s="797"/>
      <c r="V551" s="798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93"/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812"/>
      <c r="P552" s="796" t="s">
        <v>71</v>
      </c>
      <c r="Q552" s="797"/>
      <c r="R552" s="797"/>
      <c r="S552" s="797"/>
      <c r="T552" s="797"/>
      <c r="U552" s="797"/>
      <c r="V552" s="798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68" t="s">
        <v>862</v>
      </c>
      <c r="B553" s="969"/>
      <c r="C553" s="969"/>
      <c r="D553" s="969"/>
      <c r="E553" s="969"/>
      <c r="F553" s="969"/>
      <c r="G553" s="969"/>
      <c r="H553" s="969"/>
      <c r="I553" s="969"/>
      <c r="J553" s="969"/>
      <c r="K553" s="969"/>
      <c r="L553" s="969"/>
      <c r="M553" s="969"/>
      <c r="N553" s="969"/>
      <c r="O553" s="969"/>
      <c r="P553" s="969"/>
      <c r="Q553" s="969"/>
      <c r="R553" s="969"/>
      <c r="S553" s="969"/>
      <c r="T553" s="969"/>
      <c r="U553" s="969"/>
      <c r="V553" s="969"/>
      <c r="W553" s="969"/>
      <c r="X553" s="969"/>
      <c r="Y553" s="969"/>
      <c r="Z553" s="969"/>
      <c r="AA553" s="48"/>
      <c r="AB553" s="48"/>
      <c r="AC553" s="48"/>
    </row>
    <row r="554" spans="1:68" ht="16.5" hidden="1" customHeight="1" x14ac:dyDescent="0.25">
      <c r="A554" s="799" t="s">
        <v>862</v>
      </c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3"/>
      <c r="P554" s="793"/>
      <c r="Q554" s="793"/>
      <c r="R554" s="793"/>
      <c r="S554" s="793"/>
      <c r="T554" s="793"/>
      <c r="U554" s="793"/>
      <c r="V554" s="793"/>
      <c r="W554" s="793"/>
      <c r="X554" s="793"/>
      <c r="Y554" s="793"/>
      <c r="Z554" s="793"/>
      <c r="AA554" s="772"/>
      <c r="AB554" s="772"/>
      <c r="AC554" s="772"/>
    </row>
    <row r="555" spans="1:68" ht="14.25" hidden="1" customHeight="1" x14ac:dyDescent="0.25">
      <c r="A555" s="792" t="s">
        <v>124</v>
      </c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3"/>
      <c r="P555" s="793"/>
      <c r="Q555" s="793"/>
      <c r="R555" s="793"/>
      <c r="S555" s="793"/>
      <c r="T555" s="793"/>
      <c r="U555" s="793"/>
      <c r="V555" s="793"/>
      <c r="W555" s="793"/>
      <c r="X555" s="793"/>
      <c r="Y555" s="793"/>
      <c r="Z555" s="793"/>
      <c r="AA555" s="773"/>
      <c r="AB555" s="773"/>
      <c r="AC555" s="773"/>
    </row>
    <row r="556" spans="1:68" ht="27" hidden="1" customHeight="1" x14ac:dyDescent="0.25">
      <c r="A556" s="54" t="s">
        <v>863</v>
      </c>
      <c r="B556" s="54" t="s">
        <v>864</v>
      </c>
      <c r="C556" s="31">
        <v>4301011795</v>
      </c>
      <c r="D556" s="781">
        <v>4607091389067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hidden="1" customHeight="1" x14ac:dyDescent="0.25">
      <c r="A557" s="54" t="s">
        <v>865</v>
      </c>
      <c r="B557" s="54" t="s">
        <v>866</v>
      </c>
      <c r="C557" s="31">
        <v>4301011961</v>
      </c>
      <c r="D557" s="781">
        <v>4680115885271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1">
        <v>4680115884502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1">
        <v>4607091389104</v>
      </c>
      <c r="E559" s="782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84.48</v>
      </c>
      <c r="Y559" s="778">
        <f t="shared" si="104"/>
        <v>84.48</v>
      </c>
      <c r="Z559" s="36">
        <f t="shared" si="105"/>
        <v>0.19136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90.24</v>
      </c>
      <c r="BN559" s="64">
        <f t="shared" si="107"/>
        <v>90.24</v>
      </c>
      <c r="BO559" s="64">
        <f t="shared" si="108"/>
        <v>0.15384615384615385</v>
      </c>
      <c r="BP559" s="64">
        <f t="shared" si="109"/>
        <v>0.15384615384615385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1">
        <v>4680115884519</v>
      </c>
      <c r="E560" s="782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1">
        <v>4680115885226</v>
      </c>
      <c r="E561" s="782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42.24</v>
      </c>
      <c r="Y561" s="778">
        <f t="shared" si="104"/>
        <v>42.24</v>
      </c>
      <c r="Z561" s="36">
        <f t="shared" si="105"/>
        <v>9.5680000000000001E-2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45.12</v>
      </c>
      <c r="BN561" s="64">
        <f t="shared" si="107"/>
        <v>45.12</v>
      </c>
      <c r="BO561" s="64">
        <f t="shared" si="108"/>
        <v>7.6923076923076927E-2</v>
      </c>
      <c r="BP561" s="64">
        <f t="shared" si="109"/>
        <v>7.6923076923076927E-2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4301011778</v>
      </c>
      <c r="D562" s="781">
        <v>4680115880603</v>
      </c>
      <c r="E562" s="782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1">
        <v>4680115880603</v>
      </c>
      <c r="E563" s="782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1">
        <v>4680115882782</v>
      </c>
      <c r="E564" s="782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7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885</v>
      </c>
      <c r="B565" s="54" t="s">
        <v>886</v>
      </c>
      <c r="C565" s="31">
        <v>4301011784</v>
      </c>
      <c r="D565" s="781">
        <v>4607091389982</v>
      </c>
      <c r="E565" s="782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4"/>
      <c r="R565" s="784"/>
      <c r="S565" s="784"/>
      <c r="T565" s="785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1">
        <v>4607091389982</v>
      </c>
      <c r="E566" s="782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11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812"/>
      <c r="P567" s="796" t="s">
        <v>71</v>
      </c>
      <c r="Q567" s="797"/>
      <c r="R567" s="797"/>
      <c r="S567" s="797"/>
      <c r="T567" s="797"/>
      <c r="U567" s="797"/>
      <c r="V567" s="798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24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24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0.28704000000000002</v>
      </c>
      <c r="AA567" s="780"/>
      <c r="AB567" s="780"/>
      <c r="AC567" s="780"/>
    </row>
    <row r="568" spans="1:68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812"/>
      <c r="P568" s="796" t="s">
        <v>71</v>
      </c>
      <c r="Q568" s="797"/>
      <c r="R568" s="797"/>
      <c r="S568" s="797"/>
      <c r="T568" s="797"/>
      <c r="U568" s="797"/>
      <c r="V568" s="798"/>
      <c r="W568" s="37" t="s">
        <v>69</v>
      </c>
      <c r="X568" s="779">
        <f>IFERROR(SUM(X556:X566),"0")</f>
        <v>126.72</v>
      </c>
      <c r="Y568" s="779">
        <f>IFERROR(SUM(Y556:Y566),"0")</f>
        <v>126.72</v>
      </c>
      <c r="Z568" s="37"/>
      <c r="AA568" s="780"/>
      <c r="AB568" s="780"/>
      <c r="AC568" s="780"/>
    </row>
    <row r="569" spans="1:68" ht="14.25" hidden="1" customHeight="1" x14ac:dyDescent="0.25">
      <c r="A569" s="792" t="s">
        <v>180</v>
      </c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3"/>
      <c r="P569" s="793"/>
      <c r="Q569" s="793"/>
      <c r="R569" s="793"/>
      <c r="S569" s="793"/>
      <c r="T569" s="793"/>
      <c r="U569" s="793"/>
      <c r="V569" s="793"/>
      <c r="W569" s="793"/>
      <c r="X569" s="793"/>
      <c r="Y569" s="793"/>
      <c r="Z569" s="793"/>
      <c r="AA569" s="773"/>
      <c r="AB569" s="773"/>
      <c r="AC569" s="773"/>
    </row>
    <row r="570" spans="1:68" ht="16.5" hidden="1" customHeight="1" x14ac:dyDescent="0.25">
      <c r="A570" s="54" t="s">
        <v>888</v>
      </c>
      <c r="B570" s="54" t="s">
        <v>889</v>
      </c>
      <c r="C570" s="31">
        <v>4301020222</v>
      </c>
      <c r="D570" s="781">
        <v>4607091388930</v>
      </c>
      <c r="E570" s="782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4"/>
      <c r="R570" s="784"/>
      <c r="S570" s="784"/>
      <c r="T570" s="785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891</v>
      </c>
      <c r="B571" s="54" t="s">
        <v>892</v>
      </c>
      <c r="C571" s="31">
        <v>4301020206</v>
      </c>
      <c r="D571" s="781">
        <v>4680115880054</v>
      </c>
      <c r="E571" s="782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4"/>
      <c r="R571" s="784"/>
      <c r="S571" s="784"/>
      <c r="T571" s="785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1">
        <v>4680115880054</v>
      </c>
      <c r="E572" s="782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93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811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812"/>
      <c r="P573" s="796" t="s">
        <v>71</v>
      </c>
      <c r="Q573" s="797"/>
      <c r="R573" s="797"/>
      <c r="S573" s="797"/>
      <c r="T573" s="797"/>
      <c r="U573" s="797"/>
      <c r="V573" s="798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812"/>
      <c r="P574" s="796" t="s">
        <v>71</v>
      </c>
      <c r="Q574" s="797"/>
      <c r="R574" s="797"/>
      <c r="S574" s="797"/>
      <c r="T574" s="797"/>
      <c r="U574" s="797"/>
      <c r="V574" s="798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hidden="1" customHeight="1" x14ac:dyDescent="0.25">
      <c r="A575" s="792" t="s">
        <v>64</v>
      </c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3"/>
      <c r="P575" s="793"/>
      <c r="Q575" s="793"/>
      <c r="R575" s="793"/>
      <c r="S575" s="793"/>
      <c r="T575" s="793"/>
      <c r="U575" s="793"/>
      <c r="V575" s="793"/>
      <c r="W575" s="793"/>
      <c r="X575" s="793"/>
      <c r="Y575" s="793"/>
      <c r="Z575" s="793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1">
        <v>4680115883116</v>
      </c>
      <c r="E576" s="782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42.24</v>
      </c>
      <c r="Y576" s="778">
        <f t="shared" ref="Y576:Y584" si="110">IFERROR(IF(X576="",0,CEILING((X576/$H576),1)*$H576),"")</f>
        <v>42.24</v>
      </c>
      <c r="Z576" s="36">
        <f>IFERROR(IF(Y576=0,"",ROUNDUP(Y576/H576,0)*0.01196),"")</f>
        <v>9.5680000000000001E-2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45.12</v>
      </c>
      <c r="BN576" s="64">
        <f t="shared" ref="BN576:BN584" si="112">IFERROR(Y576*I576/H576,"0")</f>
        <v>45.12</v>
      </c>
      <c r="BO576" s="64">
        <f t="shared" ref="BO576:BO584" si="113">IFERROR(1/J576*(X576/H576),"0")</f>
        <v>7.6923076923076927E-2</v>
      </c>
      <c r="BP576" s="64">
        <f t="shared" ref="BP576:BP584" si="114">IFERROR(1/J576*(Y576/H576),"0")</f>
        <v>7.6923076923076927E-2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1">
        <v>4680115883093</v>
      </c>
      <c r="E577" s="782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42.24</v>
      </c>
      <c r="Y577" s="778">
        <f t="shared" si="110"/>
        <v>42.24</v>
      </c>
      <c r="Z577" s="36">
        <f>IFERROR(IF(Y577=0,"",ROUNDUP(Y577/H577,0)*0.01196),"")</f>
        <v>9.5680000000000001E-2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45.12</v>
      </c>
      <c r="BN577" s="64">
        <f t="shared" si="112"/>
        <v>45.12</v>
      </c>
      <c r="BO577" s="64">
        <f t="shared" si="113"/>
        <v>7.6923076923076927E-2</v>
      </c>
      <c r="BP577" s="64">
        <f t="shared" si="114"/>
        <v>7.6923076923076927E-2</v>
      </c>
    </row>
    <row r="578" spans="1:68" ht="27" hidden="1" customHeight="1" x14ac:dyDescent="0.25">
      <c r="A578" s="54" t="s">
        <v>900</v>
      </c>
      <c r="B578" s="54" t="s">
        <v>901</v>
      </c>
      <c r="C578" s="31">
        <v>4301031250</v>
      </c>
      <c r="D578" s="781">
        <v>4680115883109</v>
      </c>
      <c r="E578" s="782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903</v>
      </c>
      <c r="B579" s="54" t="s">
        <v>904</v>
      </c>
      <c r="C579" s="31">
        <v>4301031249</v>
      </c>
      <c r="D579" s="781">
        <v>4680115882072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1">
        <v>4680115882072</v>
      </c>
      <c r="E580" s="782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2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907</v>
      </c>
      <c r="B581" s="54" t="s">
        <v>908</v>
      </c>
      <c r="C581" s="31">
        <v>4301031251</v>
      </c>
      <c r="D581" s="781">
        <v>4680115882102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1">
        <v>4680115882102</v>
      </c>
      <c r="E582" s="782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22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4"/>
      <c r="R582" s="784"/>
      <c r="S582" s="784"/>
      <c r="T582" s="785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911</v>
      </c>
      <c r="B583" s="54" t="s">
        <v>912</v>
      </c>
      <c r="C583" s="31">
        <v>4301031253</v>
      </c>
      <c r="D583" s="781">
        <v>4680115882096</v>
      </c>
      <c r="E583" s="782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1">
        <v>4680115882096</v>
      </c>
      <c r="E584" s="782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11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812"/>
      <c r="P585" s="796" t="s">
        <v>71</v>
      </c>
      <c r="Q585" s="797"/>
      <c r="R585" s="797"/>
      <c r="S585" s="797"/>
      <c r="T585" s="797"/>
      <c r="U585" s="797"/>
      <c r="V585" s="798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16</v>
      </c>
      <c r="Y585" s="779">
        <f>IFERROR(Y576/H576,"0")+IFERROR(Y577/H577,"0")+IFERROR(Y578/H578,"0")+IFERROR(Y579/H579,"0")+IFERROR(Y580/H580,"0")+IFERROR(Y581/H581,"0")+IFERROR(Y582/H582,"0")+IFERROR(Y583/H583,"0")+IFERROR(Y584/H584,"0")</f>
        <v>16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0.19136</v>
      </c>
      <c r="AA585" s="780"/>
      <c r="AB585" s="780"/>
      <c r="AC585" s="780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812"/>
      <c r="P586" s="796" t="s">
        <v>71</v>
      </c>
      <c r="Q586" s="797"/>
      <c r="R586" s="797"/>
      <c r="S586" s="797"/>
      <c r="T586" s="797"/>
      <c r="U586" s="797"/>
      <c r="V586" s="798"/>
      <c r="W586" s="37" t="s">
        <v>69</v>
      </c>
      <c r="X586" s="779">
        <f>IFERROR(SUM(X576:X584),"0")</f>
        <v>84.48</v>
      </c>
      <c r="Y586" s="779">
        <f>IFERROR(SUM(Y576:Y584),"0")</f>
        <v>84.48</v>
      </c>
      <c r="Z586" s="37"/>
      <c r="AA586" s="780"/>
      <c r="AB586" s="780"/>
      <c r="AC586" s="780"/>
    </row>
    <row r="587" spans="1:68" ht="14.25" hidden="1" customHeight="1" x14ac:dyDescent="0.25">
      <c r="A587" s="792" t="s">
        <v>73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3"/>
      <c r="AB587" s="773"/>
      <c r="AC587" s="773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1">
        <v>4607091383409</v>
      </c>
      <c r="E588" s="782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1">
        <v>4607091383416</v>
      </c>
      <c r="E589" s="782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8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4"/>
      <c r="R589" s="784"/>
      <c r="S589" s="784"/>
      <c r="T589" s="785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1">
        <v>4680115883536</v>
      </c>
      <c r="E590" s="782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11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812"/>
      <c r="P591" s="796" t="s">
        <v>71</v>
      </c>
      <c r="Q591" s="797"/>
      <c r="R591" s="797"/>
      <c r="S591" s="797"/>
      <c r="T591" s="797"/>
      <c r="U591" s="797"/>
      <c r="V591" s="798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812"/>
      <c r="P592" s="796" t="s">
        <v>71</v>
      </c>
      <c r="Q592" s="797"/>
      <c r="R592" s="797"/>
      <c r="S592" s="797"/>
      <c r="T592" s="797"/>
      <c r="U592" s="797"/>
      <c r="V592" s="798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2" t="s">
        <v>222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3"/>
      <c r="AB593" s="773"/>
      <c r="AC593" s="773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1">
        <v>4680115885035</v>
      </c>
      <c r="E594" s="782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1">
        <v>4680115885936</v>
      </c>
      <c r="E595" s="782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6" t="s">
        <v>929</v>
      </c>
      <c r="Q595" s="784"/>
      <c r="R595" s="784"/>
      <c r="S595" s="784"/>
      <c r="T595" s="785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11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812"/>
      <c r="P596" s="796" t="s">
        <v>71</v>
      </c>
      <c r="Q596" s="797"/>
      <c r="R596" s="797"/>
      <c r="S596" s="797"/>
      <c r="T596" s="797"/>
      <c r="U596" s="797"/>
      <c r="V596" s="798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812"/>
      <c r="P597" s="796" t="s">
        <v>71</v>
      </c>
      <c r="Q597" s="797"/>
      <c r="R597" s="797"/>
      <c r="S597" s="797"/>
      <c r="T597" s="797"/>
      <c r="U597" s="797"/>
      <c r="V597" s="798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68" t="s">
        <v>930</v>
      </c>
      <c r="B598" s="969"/>
      <c r="C598" s="969"/>
      <c r="D598" s="969"/>
      <c r="E598" s="969"/>
      <c r="F598" s="969"/>
      <c r="G598" s="969"/>
      <c r="H598" s="969"/>
      <c r="I598" s="969"/>
      <c r="J598" s="969"/>
      <c r="K598" s="969"/>
      <c r="L598" s="969"/>
      <c r="M598" s="969"/>
      <c r="N598" s="969"/>
      <c r="O598" s="969"/>
      <c r="P598" s="969"/>
      <c r="Q598" s="969"/>
      <c r="R598" s="969"/>
      <c r="S598" s="969"/>
      <c r="T598" s="969"/>
      <c r="U598" s="969"/>
      <c r="V598" s="969"/>
      <c r="W598" s="969"/>
      <c r="X598" s="969"/>
      <c r="Y598" s="969"/>
      <c r="Z598" s="969"/>
      <c r="AA598" s="48"/>
      <c r="AB598" s="48"/>
      <c r="AC598" s="48"/>
    </row>
    <row r="599" spans="1:68" ht="16.5" hidden="1" customHeight="1" x14ac:dyDescent="0.25">
      <c r="A599" s="799" t="s">
        <v>930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2"/>
      <c r="AB599" s="772"/>
      <c r="AC599" s="772"/>
    </row>
    <row r="600" spans="1:68" ht="14.25" hidden="1" customHeight="1" x14ac:dyDescent="0.25">
      <c r="A600" s="792" t="s">
        <v>124</v>
      </c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3"/>
      <c r="P600" s="793"/>
      <c r="Q600" s="793"/>
      <c r="R600" s="793"/>
      <c r="S600" s="793"/>
      <c r="T600" s="793"/>
      <c r="U600" s="793"/>
      <c r="V600" s="793"/>
      <c r="W600" s="793"/>
      <c r="X600" s="793"/>
      <c r="Y600" s="793"/>
      <c r="Z600" s="793"/>
      <c r="AA600" s="773"/>
      <c r="AB600" s="773"/>
      <c r="AC600" s="773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1">
        <v>4640242181011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65" t="s">
        <v>933</v>
      </c>
      <c r="Q601" s="784"/>
      <c r="R601" s="784"/>
      <c r="S601" s="784"/>
      <c r="T601" s="785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1">
        <v>4640242180441</v>
      </c>
      <c r="E602" s="782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51" t="s">
        <v>937</v>
      </c>
      <c r="Q602" s="784"/>
      <c r="R602" s="784"/>
      <c r="S602" s="784"/>
      <c r="T602" s="785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939</v>
      </c>
      <c r="B603" s="54" t="s">
        <v>940</v>
      </c>
      <c r="C603" s="31">
        <v>4301011584</v>
      </c>
      <c r="D603" s="781">
        <v>4640242180564</v>
      </c>
      <c r="E603" s="782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69" t="s">
        <v>941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1">
        <v>4640242180922</v>
      </c>
      <c r="E604" s="782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72" t="s">
        <v>945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1">
        <v>4640242181189</v>
      </c>
      <c r="E605" s="782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9" t="s">
        <v>949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1">
        <v>4640242180038</v>
      </c>
      <c r="E606" s="782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7" t="s">
        <v>952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1">
        <v>4640242181172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5" t="s">
        <v>955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idden="1" x14ac:dyDescent="0.2">
      <c r="A608" s="811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812"/>
      <c r="P608" s="796" t="s">
        <v>71</v>
      </c>
      <c r="Q608" s="797"/>
      <c r="R608" s="797"/>
      <c r="S608" s="797"/>
      <c r="T608" s="797"/>
      <c r="U608" s="797"/>
      <c r="V608" s="798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812"/>
      <c r="P609" s="796" t="s">
        <v>71</v>
      </c>
      <c r="Q609" s="797"/>
      <c r="R609" s="797"/>
      <c r="S609" s="797"/>
      <c r="T609" s="797"/>
      <c r="U609" s="797"/>
      <c r="V609" s="798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2" t="s">
        <v>180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3"/>
      <c r="AB610" s="773"/>
      <c r="AC610" s="773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1">
        <v>4640242180519</v>
      </c>
      <c r="E611" s="782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17" t="s">
        <v>958</v>
      </c>
      <c r="Q611" s="784"/>
      <c r="R611" s="784"/>
      <c r="S611" s="784"/>
      <c r="T611" s="785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1">
        <v>4640242180526</v>
      </c>
      <c r="E612" s="782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4" t="s">
        <v>962</v>
      </c>
      <c r="Q612" s="784"/>
      <c r="R612" s="784"/>
      <c r="S612" s="784"/>
      <c r="T612" s="785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1">
        <v>4640242180090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8" t="s">
        <v>965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1">
        <v>4640242181363</v>
      </c>
      <c r="E614" s="782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35" t="s">
        <v>969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11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812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812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2" t="s">
        <v>64</v>
      </c>
      <c r="B617" s="793"/>
      <c r="C617" s="793"/>
      <c r="D617" s="793"/>
      <c r="E617" s="793"/>
      <c r="F617" s="793"/>
      <c r="G617" s="793"/>
      <c r="H617" s="793"/>
      <c r="I617" s="793"/>
      <c r="J617" s="793"/>
      <c r="K617" s="793"/>
      <c r="L617" s="793"/>
      <c r="M617" s="793"/>
      <c r="N617" s="793"/>
      <c r="O617" s="793"/>
      <c r="P617" s="793"/>
      <c r="Q617" s="793"/>
      <c r="R617" s="793"/>
      <c r="S617" s="793"/>
      <c r="T617" s="793"/>
      <c r="U617" s="793"/>
      <c r="V617" s="793"/>
      <c r="W617" s="793"/>
      <c r="X617" s="793"/>
      <c r="Y617" s="793"/>
      <c r="Z617" s="793"/>
      <c r="AA617" s="773"/>
      <c r="AB617" s="773"/>
      <c r="AC617" s="773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1">
        <v>4640242180816</v>
      </c>
      <c r="E618" s="782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8" t="s">
        <v>972</v>
      </c>
      <c r="Q618" s="784"/>
      <c r="R618" s="784"/>
      <c r="S618" s="784"/>
      <c r="T618" s="785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hidden="1" customHeight="1" x14ac:dyDescent="0.25">
      <c r="A619" s="54" t="s">
        <v>974</v>
      </c>
      <c r="B619" s="54" t="s">
        <v>975</v>
      </c>
      <c r="C619" s="31">
        <v>4301031244</v>
      </c>
      <c r="D619" s="781">
        <v>4640242180595</v>
      </c>
      <c r="E619" s="782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8" t="s">
        <v>976</v>
      </c>
      <c r="Q619" s="784"/>
      <c r="R619" s="784"/>
      <c r="S619" s="784"/>
      <c r="T619" s="785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1">
        <v>4640242181615</v>
      </c>
      <c r="E620" s="782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104" t="s">
        <v>980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1">
        <v>4640242181639</v>
      </c>
      <c r="E621" s="782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9" t="s">
        <v>984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1">
        <v>4640242181622</v>
      </c>
      <c r="E622" s="782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44" t="s">
        <v>988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1">
        <v>4640242180908</v>
      </c>
      <c r="E623" s="782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26" t="s">
        <v>992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1">
        <v>4640242180489</v>
      </c>
      <c r="E624" s="782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58" t="s">
        <v>995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idden="1" x14ac:dyDescent="0.2">
      <c r="A625" s="811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812"/>
      <c r="P625" s="796" t="s">
        <v>71</v>
      </c>
      <c r="Q625" s="797"/>
      <c r="R625" s="797"/>
      <c r="S625" s="797"/>
      <c r="T625" s="797"/>
      <c r="U625" s="797"/>
      <c r="V625" s="798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812"/>
      <c r="P626" s="796" t="s">
        <v>71</v>
      </c>
      <c r="Q626" s="797"/>
      <c r="R626" s="797"/>
      <c r="S626" s="797"/>
      <c r="T626" s="797"/>
      <c r="U626" s="797"/>
      <c r="V626" s="798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2" t="s">
        <v>73</v>
      </c>
      <c r="B627" s="793"/>
      <c r="C627" s="793"/>
      <c r="D627" s="793"/>
      <c r="E627" s="793"/>
      <c r="F627" s="793"/>
      <c r="G627" s="793"/>
      <c r="H627" s="793"/>
      <c r="I627" s="793"/>
      <c r="J627" s="793"/>
      <c r="K627" s="793"/>
      <c r="L627" s="793"/>
      <c r="M627" s="793"/>
      <c r="N627" s="793"/>
      <c r="O627" s="793"/>
      <c r="P627" s="793"/>
      <c r="Q627" s="793"/>
      <c r="R627" s="793"/>
      <c r="S627" s="793"/>
      <c r="T627" s="793"/>
      <c r="U627" s="793"/>
      <c r="V627" s="793"/>
      <c r="W627" s="793"/>
      <c r="X627" s="793"/>
      <c r="Y627" s="793"/>
      <c r="Z627" s="793"/>
      <c r="AA627" s="773"/>
      <c r="AB627" s="773"/>
      <c r="AC627" s="773"/>
    </row>
    <row r="628" spans="1:68" ht="27" hidden="1" customHeight="1" x14ac:dyDescent="0.25">
      <c r="A628" s="54" t="s">
        <v>996</v>
      </c>
      <c r="B628" s="54" t="s">
        <v>997</v>
      </c>
      <c r="C628" s="31">
        <v>4301051746</v>
      </c>
      <c r="D628" s="781">
        <v>4640242180533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28" t="s">
        <v>998</v>
      </c>
      <c r="Q628" s="784"/>
      <c r="R628" s="784"/>
      <c r="S628" s="784"/>
      <c r="T628" s="785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1">
        <v>4640242180533</v>
      </c>
      <c r="E629" s="782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1" t="s">
        <v>1001</v>
      </c>
      <c r="Q629" s="784"/>
      <c r="R629" s="784"/>
      <c r="S629" s="784"/>
      <c r="T629" s="785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1">
        <v>4640242180540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87" t="s">
        <v>1004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1">
        <v>4640242180540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2" t="s">
        <v>1007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1">
        <v>4640242181233</v>
      </c>
      <c r="E632" s="782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69" t="s">
        <v>1010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1">
        <v>4640242181233</v>
      </c>
      <c r="E633" s="782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9" t="s">
        <v>1012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1">
        <v>4640242181226</v>
      </c>
      <c r="E634" s="782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60" t="s">
        <v>1015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1">
        <v>4640242181226</v>
      </c>
      <c r="E635" s="782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85" t="s">
        <v>1017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idden="1" x14ac:dyDescent="0.2">
      <c r="A636" s="811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812"/>
      <c r="P636" s="796" t="s">
        <v>71</v>
      </c>
      <c r="Q636" s="797"/>
      <c r="R636" s="797"/>
      <c r="S636" s="797"/>
      <c r="T636" s="797"/>
      <c r="U636" s="797"/>
      <c r="V636" s="798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812"/>
      <c r="P637" s="796" t="s">
        <v>71</v>
      </c>
      <c r="Q637" s="797"/>
      <c r="R637" s="797"/>
      <c r="S637" s="797"/>
      <c r="T637" s="797"/>
      <c r="U637" s="797"/>
      <c r="V637" s="798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2" t="s">
        <v>222</v>
      </c>
      <c r="B638" s="793"/>
      <c r="C638" s="793"/>
      <c r="D638" s="793"/>
      <c r="E638" s="793"/>
      <c r="F638" s="793"/>
      <c r="G638" s="793"/>
      <c r="H638" s="793"/>
      <c r="I638" s="793"/>
      <c r="J638" s="793"/>
      <c r="K638" s="793"/>
      <c r="L638" s="793"/>
      <c r="M638" s="793"/>
      <c r="N638" s="793"/>
      <c r="O638" s="793"/>
      <c r="P638" s="793"/>
      <c r="Q638" s="793"/>
      <c r="R638" s="793"/>
      <c r="S638" s="793"/>
      <c r="T638" s="793"/>
      <c r="U638" s="793"/>
      <c r="V638" s="793"/>
      <c r="W638" s="793"/>
      <c r="X638" s="793"/>
      <c r="Y638" s="793"/>
      <c r="Z638" s="793"/>
      <c r="AA638" s="773"/>
      <c r="AB638" s="773"/>
      <c r="AC638" s="773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1">
        <v>4640242180120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33" t="s">
        <v>1020</v>
      </c>
      <c r="Q639" s="784"/>
      <c r="R639" s="784"/>
      <c r="S639" s="784"/>
      <c r="T639" s="785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1">
        <v>4640242180120</v>
      </c>
      <c r="E640" s="782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25" t="s">
        <v>1023</v>
      </c>
      <c r="Q640" s="784"/>
      <c r="R640" s="784"/>
      <c r="S640" s="784"/>
      <c r="T640" s="785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1">
        <v>4640242180137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25" t="s">
        <v>1026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1">
        <v>4640242180137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26" t="s">
        <v>1029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11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812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812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799" t="s">
        <v>1030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72"/>
      <c r="AB645" s="772"/>
      <c r="AC645" s="772"/>
    </row>
    <row r="646" spans="1:68" ht="14.25" hidden="1" customHeight="1" x14ac:dyDescent="0.25">
      <c r="A646" s="792" t="s">
        <v>124</v>
      </c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3"/>
      <c r="P646" s="793"/>
      <c r="Q646" s="793"/>
      <c r="R646" s="793"/>
      <c r="S646" s="793"/>
      <c r="T646" s="793"/>
      <c r="U646" s="793"/>
      <c r="V646" s="793"/>
      <c r="W646" s="793"/>
      <c r="X646" s="793"/>
      <c r="Y646" s="793"/>
      <c r="Z646" s="793"/>
      <c r="AA646" s="773"/>
      <c r="AB646" s="773"/>
      <c r="AC646" s="773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1">
        <v>4640242180045</v>
      </c>
      <c r="E647" s="782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82" t="s">
        <v>1033</v>
      </c>
      <c r="Q647" s="784"/>
      <c r="R647" s="784"/>
      <c r="S647" s="784"/>
      <c r="T647" s="785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1">
        <v>4640242180601</v>
      </c>
      <c r="E648" s="782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8" t="s">
        <v>1037</v>
      </c>
      <c r="Q648" s="784"/>
      <c r="R648" s="784"/>
      <c r="S648" s="784"/>
      <c r="T648" s="785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11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812"/>
      <c r="P649" s="796" t="s">
        <v>71</v>
      </c>
      <c r="Q649" s="797"/>
      <c r="R649" s="797"/>
      <c r="S649" s="797"/>
      <c r="T649" s="797"/>
      <c r="U649" s="797"/>
      <c r="V649" s="798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812"/>
      <c r="P650" s="796" t="s">
        <v>71</v>
      </c>
      <c r="Q650" s="797"/>
      <c r="R650" s="797"/>
      <c r="S650" s="797"/>
      <c r="T650" s="797"/>
      <c r="U650" s="797"/>
      <c r="V650" s="798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2" t="s">
        <v>180</v>
      </c>
      <c r="B651" s="793"/>
      <c r="C651" s="793"/>
      <c r="D651" s="793"/>
      <c r="E651" s="793"/>
      <c r="F651" s="793"/>
      <c r="G651" s="793"/>
      <c r="H651" s="793"/>
      <c r="I651" s="793"/>
      <c r="J651" s="793"/>
      <c r="K651" s="793"/>
      <c r="L651" s="793"/>
      <c r="M651" s="793"/>
      <c r="N651" s="793"/>
      <c r="O651" s="793"/>
      <c r="P651" s="793"/>
      <c r="Q651" s="793"/>
      <c r="R651" s="793"/>
      <c r="S651" s="793"/>
      <c r="T651" s="793"/>
      <c r="U651" s="793"/>
      <c r="V651" s="793"/>
      <c r="W651" s="793"/>
      <c r="X651" s="793"/>
      <c r="Y651" s="793"/>
      <c r="Z651" s="793"/>
      <c r="AA651" s="773"/>
      <c r="AB651" s="773"/>
      <c r="AC651" s="773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1">
        <v>4640242180090</v>
      </c>
      <c r="E652" s="782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40" t="s">
        <v>1041</v>
      </c>
      <c r="Q652" s="784"/>
      <c r="R652" s="784"/>
      <c r="S652" s="784"/>
      <c r="T652" s="785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11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812"/>
      <c r="P653" s="796" t="s">
        <v>71</v>
      </c>
      <c r="Q653" s="797"/>
      <c r="R653" s="797"/>
      <c r="S653" s="797"/>
      <c r="T653" s="797"/>
      <c r="U653" s="797"/>
      <c r="V653" s="798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812"/>
      <c r="P654" s="796" t="s">
        <v>71</v>
      </c>
      <c r="Q654" s="797"/>
      <c r="R654" s="797"/>
      <c r="S654" s="797"/>
      <c r="T654" s="797"/>
      <c r="U654" s="797"/>
      <c r="V654" s="798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2" t="s">
        <v>64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3"/>
      <c r="AB655" s="773"/>
      <c r="AC655" s="773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1">
        <v>4640242180076</v>
      </c>
      <c r="E656" s="782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894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11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812"/>
      <c r="P657" s="796" t="s">
        <v>71</v>
      </c>
      <c r="Q657" s="797"/>
      <c r="R657" s="797"/>
      <c r="S657" s="797"/>
      <c r="T657" s="797"/>
      <c r="U657" s="797"/>
      <c r="V657" s="798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812"/>
      <c r="P658" s="796" t="s">
        <v>71</v>
      </c>
      <c r="Q658" s="797"/>
      <c r="R658" s="797"/>
      <c r="S658" s="797"/>
      <c r="T658" s="797"/>
      <c r="U658" s="797"/>
      <c r="V658" s="798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2" t="s">
        <v>73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3"/>
      <c r="AB659" s="773"/>
      <c r="AC659" s="773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1">
        <v>4640242180106</v>
      </c>
      <c r="E660" s="782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83" t="s">
        <v>1049</v>
      </c>
      <c r="Q660" s="784"/>
      <c r="R660" s="784"/>
      <c r="S660" s="784"/>
      <c r="T660" s="785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11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812"/>
      <c r="P661" s="796" t="s">
        <v>71</v>
      </c>
      <c r="Q661" s="797"/>
      <c r="R661" s="797"/>
      <c r="S661" s="797"/>
      <c r="T661" s="797"/>
      <c r="U661" s="797"/>
      <c r="V661" s="798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812"/>
      <c r="P662" s="796" t="s">
        <v>71</v>
      </c>
      <c r="Q662" s="797"/>
      <c r="R662" s="797"/>
      <c r="S662" s="797"/>
      <c r="T662" s="797"/>
      <c r="U662" s="797"/>
      <c r="V662" s="798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82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83"/>
      <c r="P663" s="891" t="s">
        <v>1051</v>
      </c>
      <c r="Q663" s="892"/>
      <c r="R663" s="892"/>
      <c r="S663" s="892"/>
      <c r="T663" s="892"/>
      <c r="U663" s="892"/>
      <c r="V663" s="893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1164.5999999999999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1164.5999999999999</v>
      </c>
      <c r="Z663" s="37"/>
      <c r="AA663" s="780"/>
      <c r="AB663" s="780"/>
      <c r="AC663" s="780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83"/>
      <c r="P664" s="891" t="s">
        <v>1052</v>
      </c>
      <c r="Q664" s="892"/>
      <c r="R664" s="892"/>
      <c r="S664" s="892"/>
      <c r="T664" s="892"/>
      <c r="U664" s="892"/>
      <c r="V664" s="893"/>
      <c r="W664" s="37" t="s">
        <v>69</v>
      </c>
      <c r="X664" s="779">
        <f>IFERROR(SUM(BM22:BM660),"0")</f>
        <v>1226.6159999999998</v>
      </c>
      <c r="Y664" s="779">
        <f>IFERROR(SUM(BN22:BN660),"0")</f>
        <v>1226.6159999999998</v>
      </c>
      <c r="Z664" s="37"/>
      <c r="AA664" s="780"/>
      <c r="AB664" s="780"/>
      <c r="AC664" s="780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83"/>
      <c r="P665" s="891" t="s">
        <v>1053</v>
      </c>
      <c r="Q665" s="892"/>
      <c r="R665" s="892"/>
      <c r="S665" s="892"/>
      <c r="T665" s="892"/>
      <c r="U665" s="892"/>
      <c r="V665" s="893"/>
      <c r="W665" s="37" t="s">
        <v>1054</v>
      </c>
      <c r="X665" s="38">
        <f>ROUNDUP(SUM(BO22:BO660),0)</f>
        <v>3</v>
      </c>
      <c r="Y665" s="38">
        <f>ROUNDUP(SUM(BP22:BP660),0)</f>
        <v>3</v>
      </c>
      <c r="Z665" s="37"/>
      <c r="AA665" s="780"/>
      <c r="AB665" s="780"/>
      <c r="AC665" s="780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83"/>
      <c r="P666" s="891" t="s">
        <v>1055</v>
      </c>
      <c r="Q666" s="892"/>
      <c r="R666" s="892"/>
      <c r="S666" s="892"/>
      <c r="T666" s="892"/>
      <c r="U666" s="892"/>
      <c r="V666" s="893"/>
      <c r="W666" s="37" t="s">
        <v>69</v>
      </c>
      <c r="X666" s="779">
        <f>GrossWeightTotal+PalletQtyTotal*25</f>
        <v>1301.6159999999998</v>
      </c>
      <c r="Y666" s="779">
        <f>GrossWeightTotalR+PalletQtyTotalR*25</f>
        <v>1301.6159999999998</v>
      </c>
      <c r="Z666" s="37"/>
      <c r="AA666" s="780"/>
      <c r="AB666" s="780"/>
      <c r="AC666" s="780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83"/>
      <c r="P667" s="891" t="s">
        <v>1056</v>
      </c>
      <c r="Q667" s="892"/>
      <c r="R667" s="892"/>
      <c r="S667" s="892"/>
      <c r="T667" s="892"/>
      <c r="U667" s="892"/>
      <c r="V667" s="893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186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186</v>
      </c>
      <c r="Z667" s="37"/>
      <c r="AA667" s="780"/>
      <c r="AB667" s="780"/>
      <c r="AC667" s="780"/>
    </row>
    <row r="668" spans="1:68" ht="14.25" hidden="1" customHeight="1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83"/>
      <c r="P668" s="891" t="s">
        <v>1057</v>
      </c>
      <c r="Q668" s="892"/>
      <c r="R668" s="892"/>
      <c r="S668" s="892"/>
      <c r="T668" s="892"/>
      <c r="U668" s="892"/>
      <c r="V668" s="893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2.2962799999999999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29" t="s">
        <v>122</v>
      </c>
      <c r="D670" s="875"/>
      <c r="E670" s="875"/>
      <c r="F670" s="875"/>
      <c r="G670" s="875"/>
      <c r="H670" s="876"/>
      <c r="I670" s="829" t="s">
        <v>336</v>
      </c>
      <c r="J670" s="875"/>
      <c r="K670" s="875"/>
      <c r="L670" s="875"/>
      <c r="M670" s="875"/>
      <c r="N670" s="875"/>
      <c r="O670" s="875"/>
      <c r="P670" s="875"/>
      <c r="Q670" s="875"/>
      <c r="R670" s="875"/>
      <c r="S670" s="875"/>
      <c r="T670" s="875"/>
      <c r="U670" s="875"/>
      <c r="V670" s="876"/>
      <c r="W670" s="829" t="s">
        <v>667</v>
      </c>
      <c r="X670" s="876"/>
      <c r="Y670" s="829" t="s">
        <v>768</v>
      </c>
      <c r="Z670" s="875"/>
      <c r="AA670" s="875"/>
      <c r="AB670" s="876"/>
      <c r="AC670" s="774" t="s">
        <v>862</v>
      </c>
      <c r="AD670" s="829" t="s">
        <v>930</v>
      </c>
      <c r="AE670" s="876"/>
      <c r="AF670" s="775"/>
    </row>
    <row r="671" spans="1:68" ht="14.25" customHeight="1" thickTop="1" x14ac:dyDescent="0.2">
      <c r="A671" s="1109" t="s">
        <v>1060</v>
      </c>
      <c r="B671" s="829" t="s">
        <v>63</v>
      </c>
      <c r="C671" s="829" t="s">
        <v>123</v>
      </c>
      <c r="D671" s="829" t="s">
        <v>149</v>
      </c>
      <c r="E671" s="829" t="s">
        <v>230</v>
      </c>
      <c r="F671" s="829" t="s">
        <v>254</v>
      </c>
      <c r="G671" s="829" t="s">
        <v>300</v>
      </c>
      <c r="H671" s="829" t="s">
        <v>122</v>
      </c>
      <c r="I671" s="829" t="s">
        <v>337</v>
      </c>
      <c r="J671" s="829" t="s">
        <v>361</v>
      </c>
      <c r="K671" s="829" t="s">
        <v>436</v>
      </c>
      <c r="L671" s="829" t="s">
        <v>457</v>
      </c>
      <c r="M671" s="829" t="s">
        <v>481</v>
      </c>
      <c r="N671" s="775"/>
      <c r="O671" s="829" t="s">
        <v>508</v>
      </c>
      <c r="P671" s="829" t="s">
        <v>511</v>
      </c>
      <c r="Q671" s="829" t="s">
        <v>520</v>
      </c>
      <c r="R671" s="829" t="s">
        <v>536</v>
      </c>
      <c r="S671" s="829" t="s">
        <v>546</v>
      </c>
      <c r="T671" s="829" t="s">
        <v>559</v>
      </c>
      <c r="U671" s="829" t="s">
        <v>570</v>
      </c>
      <c r="V671" s="829" t="s">
        <v>654</v>
      </c>
      <c r="W671" s="829" t="s">
        <v>668</v>
      </c>
      <c r="X671" s="829" t="s">
        <v>720</v>
      </c>
      <c r="Y671" s="829" t="s">
        <v>769</v>
      </c>
      <c r="Z671" s="829" t="s">
        <v>824</v>
      </c>
      <c r="AA671" s="829" t="s">
        <v>846</v>
      </c>
      <c r="AB671" s="829" t="s">
        <v>858</v>
      </c>
      <c r="AC671" s="829" t="s">
        <v>862</v>
      </c>
      <c r="AD671" s="829" t="s">
        <v>930</v>
      </c>
      <c r="AE671" s="829" t="s">
        <v>1030</v>
      </c>
      <c r="AF671" s="775"/>
    </row>
    <row r="672" spans="1:68" ht="13.5" customHeight="1" thickBot="1" x14ac:dyDescent="0.25">
      <c r="A672" s="1110"/>
      <c r="B672" s="830"/>
      <c r="C672" s="830"/>
      <c r="D672" s="830"/>
      <c r="E672" s="830"/>
      <c r="F672" s="830"/>
      <c r="G672" s="830"/>
      <c r="H672" s="830"/>
      <c r="I672" s="830"/>
      <c r="J672" s="830"/>
      <c r="K672" s="830"/>
      <c r="L672" s="830"/>
      <c r="M672" s="830"/>
      <c r="N672" s="775"/>
      <c r="O672" s="830"/>
      <c r="P672" s="830"/>
      <c r="Q672" s="830"/>
      <c r="R672" s="830"/>
      <c r="S672" s="830"/>
      <c r="T672" s="830"/>
      <c r="U672" s="830"/>
      <c r="V672" s="830"/>
      <c r="W672" s="830"/>
      <c r="X672" s="830"/>
      <c r="Y672" s="830"/>
      <c r="Z672" s="830"/>
      <c r="AA672" s="830"/>
      <c r="AB672" s="830"/>
      <c r="AC672" s="830"/>
      <c r="AD672" s="830"/>
      <c r="AE672" s="830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86.4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86.4</v>
      </c>
      <c r="E673" s="46">
        <f>IFERROR(Y110*1,"0")+IFERROR(Y111*1,"0")+IFERROR(Y112*1,"0")+IFERROR(Y116*1,"0")+IFERROR(Y117*1,"0")+IFERROR(Y118*1,"0")+IFERROR(Y119*1,"0")+IFERROR(Y120*1,"0")+IFERROR(Y121*1,"0")</f>
        <v>32.400000000000006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37.800000000000004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86.399999999999991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28.799999999999997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0</v>
      </c>
      <c r="V673" s="46">
        <f>IFERROR(Y407*1,"0")+IFERROR(Y411*1,"0")+IFERROR(Y412*1,"0")+IFERROR(Y413*1,"0")</f>
        <v>0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480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115.2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211.20000000000002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64,60"/>
        <filter val="1 226,62"/>
        <filter val="1 301,62"/>
        <filter val="12,00"/>
        <filter val="120,00"/>
        <filter val="126,72"/>
        <filter val="16,00"/>
        <filter val="18,00"/>
        <filter val="186,00"/>
        <filter val="24,00"/>
        <filter val="240,00"/>
        <filter val="28,80"/>
        <filter val="3"/>
        <filter val="32,40"/>
        <filter val="36,00"/>
        <filter val="360,00"/>
        <filter val="37,80"/>
        <filter val="42,24"/>
        <filter val="8,00"/>
        <filter val="84,48"/>
        <filter val="86,40"/>
      </filters>
    </filterColumn>
    <filterColumn colId="29" showButton="0"/>
    <filterColumn colId="30" showButton="0"/>
  </autoFilter>
  <mergeCells count="1188"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Q13:R13"/>
    <mergeCell ref="D389:E389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17:E18"/>
    <mergeCell ref="D642:E642"/>
    <mergeCell ref="D471:E471"/>
    <mergeCell ref="D542:E542"/>
    <mergeCell ref="P71:T71"/>
    <mergeCell ref="P313:T313"/>
    <mergeCell ref="F17:F18"/>
    <mergeCell ref="P497:T497"/>
    <mergeCell ref="N17:N18"/>
    <mergeCell ref="D478:E478"/>
    <mergeCell ref="P110:T110"/>
    <mergeCell ref="A541:Z541"/>
    <mergeCell ref="A646:Z646"/>
    <mergeCell ref="P52:T52"/>
    <mergeCell ref="M17:M18"/>
    <mergeCell ref="O17:O18"/>
    <mergeCell ref="P178:T178"/>
    <mergeCell ref="P34:T34"/>
    <mergeCell ref="P105:T105"/>
    <mergeCell ref="D86:E86"/>
    <mergeCell ref="P201:T201"/>
    <mergeCell ref="X17:X18"/>
    <mergeCell ref="D110:E110"/>
    <mergeCell ref="D286:E286"/>
    <mergeCell ref="P216:V216"/>
    <mergeCell ref="Y17:Y18"/>
    <mergeCell ref="U17:V17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P132:V132"/>
    <mergeCell ref="P72:T72"/>
    <mergeCell ref="P199:T199"/>
    <mergeCell ref="D120:E120"/>
    <mergeCell ref="P671:P672"/>
    <mergeCell ref="P661:V661"/>
    <mergeCell ref="P650:V650"/>
    <mergeCell ref="P131:V131"/>
    <mergeCell ref="P174:V174"/>
    <mergeCell ref="P588:T588"/>
    <mergeCell ref="P481:V481"/>
    <mergeCell ref="P189:V189"/>
    <mergeCell ref="A483:Z483"/>
    <mergeCell ref="D605:E605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P579:T579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A93:Z93"/>
    <mergeCell ref="D318:E318"/>
    <mergeCell ref="D177:E177"/>
    <mergeCell ref="P585:V585"/>
    <mergeCell ref="P414:V414"/>
    <mergeCell ref="P523:V523"/>
    <mergeCell ref="P354:T354"/>
    <mergeCell ref="P352:V352"/>
    <mergeCell ref="P365:T365"/>
    <mergeCell ref="D226:E226"/>
    <mergeCell ref="D105:E105"/>
    <mergeCell ref="A549:Z549"/>
    <mergeCell ref="A536:Z536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AD671:AD672"/>
    <mergeCell ref="P652:T652"/>
    <mergeCell ref="H671:H672"/>
    <mergeCell ref="J671:J672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P637:V637"/>
    <mergeCell ref="P47:V47"/>
    <mergeCell ref="P560:T560"/>
    <mergeCell ref="P247:T247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A338:Z338"/>
    <mergeCell ref="A38:O39"/>
    <mergeCell ref="D27:E27"/>
    <mergeCell ref="P46:V46"/>
    <mergeCell ref="D595:E595"/>
    <mergeCell ref="D67:E67"/>
    <mergeCell ref="A140:Z140"/>
    <mergeCell ref="P521:T521"/>
    <mergeCell ref="D502:E502"/>
    <mergeCell ref="D302:E302"/>
    <mergeCell ref="D429:E429"/>
    <mergeCell ref="P173:T173"/>
    <mergeCell ref="D373:E373"/>
    <mergeCell ref="P557:T557"/>
    <mergeCell ref="D202:E202"/>
    <mergeCell ref="D500:E500"/>
    <mergeCell ref="P41:T41"/>
    <mergeCell ref="P250:V250"/>
    <mergeCell ref="A317:Z317"/>
    <mergeCell ref="A194:O195"/>
    <mergeCell ref="D452:E452"/>
    <mergeCell ref="P431:V431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A131:O132"/>
    <mergeCell ref="A40:Z40"/>
    <mergeCell ref="D374:E374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573:O574"/>
    <mergeCell ref="A432:Z432"/>
    <mergeCell ref="B671:B672"/>
    <mergeCell ref="P564:T564"/>
    <mergeCell ref="P393:T393"/>
    <mergeCell ref="A509:Z509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582:E582"/>
    <mergeCell ref="D533:E533"/>
    <mergeCell ref="P512:V512"/>
    <mergeCell ref="P319:V319"/>
    <mergeCell ref="P368:V368"/>
    <mergeCell ref="A251:Z251"/>
    <mergeCell ref="D96:E96"/>
    <mergeCell ref="D52:E52"/>
    <mergeCell ref="A138:O139"/>
    <mergeCell ref="P97:T97"/>
    <mergeCell ref="A512:O513"/>
    <mergeCell ref="A538:O539"/>
    <mergeCell ref="D590:E590"/>
    <mergeCell ref="A323:O324"/>
    <mergeCell ref="P112:T112"/>
    <mergeCell ref="A465:O466"/>
    <mergeCell ref="P568:V568"/>
    <mergeCell ref="D428:E428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P590:T590"/>
    <mergeCell ref="D340:E340"/>
    <mergeCell ref="D203:E203"/>
    <mergeCell ref="P165:V165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D652:E652"/>
    <mergeCell ref="D648:E648"/>
    <mergeCell ref="P629:T629"/>
    <mergeCell ref="D606:E606"/>
    <mergeCell ref="D603:E603"/>
    <mergeCell ref="P618:T618"/>
    <mergeCell ref="P605:T605"/>
    <mergeCell ref="P92:V92"/>
    <mergeCell ref="P257:T257"/>
    <mergeCell ref="P80:T80"/>
    <mergeCell ref="P641:T641"/>
    <mergeCell ref="P642:T642"/>
    <mergeCell ref="D623:E623"/>
    <mergeCell ref="A125:Z125"/>
    <mergeCell ref="P185:T185"/>
    <mergeCell ref="P581:T581"/>
    <mergeCell ref="P277:T277"/>
    <mergeCell ref="D220:E220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550:E550"/>
    <mergeCell ref="D639:E639"/>
    <mergeCell ref="D468:E468"/>
    <mergeCell ref="D577:E577"/>
    <mergeCell ref="D239:E239"/>
    <mergeCell ref="D266:E266"/>
    <mergeCell ref="D537:E537"/>
    <mergeCell ref="A593:Z593"/>
    <mergeCell ref="D458:E458"/>
    <mergeCell ref="D433:E433"/>
    <mergeCell ref="A418:Z418"/>
    <mergeCell ref="D283:E283"/>
    <mergeCell ref="P328:V328"/>
    <mergeCell ref="H17:H1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P544:T544"/>
    <mergeCell ref="P427:T427"/>
    <mergeCell ref="P283:T283"/>
    <mergeCell ref="D630:E630"/>
    <mergeCell ref="D350:E350"/>
    <mergeCell ref="P408:V408"/>
    <mergeCell ref="D396:E396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D72:E72"/>
    <mergeCell ref="P498:T498"/>
    <mergeCell ref="D235:E235"/>
    <mergeCell ref="P547:V547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L671:L672"/>
    <mergeCell ref="A540:Z540"/>
    <mergeCell ref="A638:Z638"/>
    <mergeCell ref="D345:E345"/>
    <mergeCell ref="P503:T503"/>
    <mergeCell ref="V6:W9"/>
    <mergeCell ref="P22:T22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118:E118"/>
    <mergeCell ref="P53:T53"/>
    <mergeCell ref="P495:T495"/>
    <mergeCell ref="D167:E167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Q12:R12"/>
    <mergeCell ref="A274:O275"/>
    <mergeCell ref="D90:E90"/>
    <mergeCell ref="P411:T411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P339:T339"/>
    <mergeCell ref="P268:T268"/>
    <mergeCell ref="P230:T230"/>
    <mergeCell ref="P168:T168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P556:T556"/>
    <mergeCell ref="P423:T423"/>
    <mergeCell ref="A546:O547"/>
    <mergeCell ref="P116:T116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H1:Q1"/>
    <mergeCell ref="D28:E28"/>
    <mergeCell ref="D55:E55"/>
    <mergeCell ref="P413:T413"/>
    <mergeCell ref="D30:E30"/>
    <mergeCell ref="P407:T407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667:V667"/>
    <mergeCell ref="P656:T656"/>
    <mergeCell ref="A627:Z627"/>
    <mergeCell ref="A392:Z392"/>
    <mergeCell ref="P259:T259"/>
    <mergeCell ref="A278:O279"/>
    <mergeCell ref="P175:V175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9:E69"/>
    <mergeCell ref="D498:E498"/>
    <mergeCell ref="D354:E354"/>
    <mergeCell ref="P240:T240"/>
    <mergeCell ref="A332:O333"/>
    <mergeCell ref="P460:V460"/>
    <mergeCell ref="P647:T647"/>
    <mergeCell ref="D313:E313"/>
    <mergeCell ref="D584:E584"/>
    <mergeCell ref="A174:O175"/>
    <mergeCell ref="D236:E236"/>
    <mergeCell ref="D117:E117"/>
    <mergeCell ref="D559:E559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D7:M7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365:E365"/>
    <mergeCell ref="Y670:AB670"/>
    <mergeCell ref="P106:V10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Z671:Z672"/>
    <mergeCell ref="P565:T565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A159:O160"/>
    <mergeCell ref="P29:T29"/>
    <mergeCell ref="P271:T271"/>
    <mergeCell ref="P535:V535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P217:V217"/>
    <mergeCell ref="A213:Z213"/>
    <mergeCell ref="P546:V546"/>
    <mergeCell ref="D81:E81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272:E272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258:E258"/>
    <mergeCell ref="D556:E556"/>
    <mergeCell ref="A358:Z358"/>
    <mergeCell ref="D494:E494"/>
    <mergeCell ref="D214:E214"/>
    <mergeCell ref="D284:E284"/>
    <mergeCell ref="P120:T120"/>
    <mergeCell ref="D259:E259"/>
    <mergeCell ref="D501:E501"/>
    <mergeCell ref="D495:E495"/>
    <mergeCell ref="D326:E326"/>
    <mergeCell ref="P398:V398"/>
    <mergeCell ref="P429:T429"/>
    <mergeCell ref="P258:T258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  <mergeCell ref="A65:Z65"/>
    <mergeCell ref="P609:V6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2024-12-05T10:59:03Z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