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F3B2CD-C653-4C1B-AF56-85BE1DE449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Y573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Y465" i="1" s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2" i="1"/>
  <c r="X341" i="1"/>
  <c r="BO340" i="1"/>
  <c r="BM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Z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Y262" i="1" s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Y194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88" i="1" l="1"/>
  <c r="BN388" i="1"/>
  <c r="BP393" i="1"/>
  <c r="BN393" i="1"/>
  <c r="Z393" i="1"/>
  <c r="BP422" i="1"/>
  <c r="BN422" i="1"/>
  <c r="Z422" i="1"/>
  <c r="BP454" i="1"/>
  <c r="BN454" i="1"/>
  <c r="Z454" i="1"/>
  <c r="BP491" i="1"/>
  <c r="BN491" i="1"/>
  <c r="Z491" i="1"/>
  <c r="BP511" i="1"/>
  <c r="BN511" i="1"/>
  <c r="Z511" i="1"/>
  <c r="BP515" i="1"/>
  <c r="BN515" i="1"/>
  <c r="Z515" i="1"/>
  <c r="BP562" i="1"/>
  <c r="BN562" i="1"/>
  <c r="Z562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4" i="1"/>
  <c r="X667" i="1"/>
  <c r="Z26" i="1"/>
  <c r="BN26" i="1"/>
  <c r="Z35" i="1"/>
  <c r="BN35" i="1"/>
  <c r="Z55" i="1"/>
  <c r="BN55" i="1"/>
  <c r="Z70" i="1"/>
  <c r="BN70" i="1"/>
  <c r="Z80" i="1"/>
  <c r="BN80" i="1"/>
  <c r="Y91" i="1"/>
  <c r="Z94" i="1"/>
  <c r="BN94" i="1"/>
  <c r="Z111" i="1"/>
  <c r="BN111" i="1"/>
  <c r="Z129" i="1"/>
  <c r="BN129" i="1"/>
  <c r="Z143" i="1"/>
  <c r="BN143" i="1"/>
  <c r="Z158" i="1"/>
  <c r="BN158" i="1"/>
  <c r="Z181" i="1"/>
  <c r="BN181" i="1"/>
  <c r="Z199" i="1"/>
  <c r="BN199" i="1"/>
  <c r="Z214" i="1"/>
  <c r="BN214" i="1"/>
  <c r="Z226" i="1"/>
  <c r="BN226" i="1"/>
  <c r="Y242" i="1"/>
  <c r="Z236" i="1"/>
  <c r="BN236" i="1"/>
  <c r="Z246" i="1"/>
  <c r="BN246" i="1"/>
  <c r="Z257" i="1"/>
  <c r="BN257" i="1"/>
  <c r="Z270" i="1"/>
  <c r="BN270" i="1"/>
  <c r="Z296" i="1"/>
  <c r="Z297" i="1" s="1"/>
  <c r="BN296" i="1"/>
  <c r="BP296" i="1"/>
  <c r="Y297" i="1"/>
  <c r="Z301" i="1"/>
  <c r="BN301" i="1"/>
  <c r="Z312" i="1"/>
  <c r="BN312" i="1"/>
  <c r="Z362" i="1"/>
  <c r="BN362" i="1"/>
  <c r="Z374" i="1"/>
  <c r="BN374" i="1"/>
  <c r="Z388" i="1"/>
  <c r="BP394" i="1"/>
  <c r="BN394" i="1"/>
  <c r="Z394" i="1"/>
  <c r="BP434" i="1"/>
  <c r="BN434" i="1"/>
  <c r="Z434" i="1"/>
  <c r="BP474" i="1"/>
  <c r="BN474" i="1"/>
  <c r="Z474" i="1"/>
  <c r="BP499" i="1"/>
  <c r="BN499" i="1"/>
  <c r="Z499" i="1"/>
  <c r="BP545" i="1"/>
  <c r="BN545" i="1"/>
  <c r="Z545" i="1"/>
  <c r="BP572" i="1"/>
  <c r="BN572" i="1"/>
  <c r="Z572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448" i="1"/>
  <c r="B673" i="1"/>
  <c r="X665" i="1"/>
  <c r="X663" i="1"/>
  <c r="Y38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Y83" i="1"/>
  <c r="Z86" i="1"/>
  <c r="BN86" i="1"/>
  <c r="Z90" i="1"/>
  <c r="BN90" i="1"/>
  <c r="Y100" i="1"/>
  <c r="Z96" i="1"/>
  <c r="BN96" i="1"/>
  <c r="Z104" i="1"/>
  <c r="BN104" i="1"/>
  <c r="Y114" i="1"/>
  <c r="Z117" i="1"/>
  <c r="BN117" i="1"/>
  <c r="Z127" i="1"/>
  <c r="BN127" i="1"/>
  <c r="Z135" i="1"/>
  <c r="BN135" i="1"/>
  <c r="Z141" i="1"/>
  <c r="BN141" i="1"/>
  <c r="BP141" i="1"/>
  <c r="Z145" i="1"/>
  <c r="BN145" i="1"/>
  <c r="Z151" i="1"/>
  <c r="BN151" i="1"/>
  <c r="Z162" i="1"/>
  <c r="BN162" i="1"/>
  <c r="BP162" i="1"/>
  <c r="Z179" i="1"/>
  <c r="BN179" i="1"/>
  <c r="Z185" i="1"/>
  <c r="BN185" i="1"/>
  <c r="BP185" i="1"/>
  <c r="Y188" i="1"/>
  <c r="Z193" i="1"/>
  <c r="Z194" i="1" s="1"/>
  <c r="BN193" i="1"/>
  <c r="BP193" i="1"/>
  <c r="Z197" i="1"/>
  <c r="BN197" i="1"/>
  <c r="BP197" i="1"/>
  <c r="Z201" i="1"/>
  <c r="BN201" i="1"/>
  <c r="Z210" i="1"/>
  <c r="BN210" i="1"/>
  <c r="Y216" i="1"/>
  <c r="Z220" i="1"/>
  <c r="BN220" i="1"/>
  <c r="Z224" i="1"/>
  <c r="BN224" i="1"/>
  <c r="Z230" i="1"/>
  <c r="BN230" i="1"/>
  <c r="BP230" i="1"/>
  <c r="Z234" i="1"/>
  <c r="BN234" i="1"/>
  <c r="Z238" i="1"/>
  <c r="BN238" i="1"/>
  <c r="Z244" i="1"/>
  <c r="BN244" i="1"/>
  <c r="BP244" i="1"/>
  <c r="Z248" i="1"/>
  <c r="BN248" i="1"/>
  <c r="K673" i="1"/>
  <c r="Z255" i="1"/>
  <c r="BN255" i="1"/>
  <c r="Z259" i="1"/>
  <c r="BN259" i="1"/>
  <c r="Z268" i="1"/>
  <c r="BN268" i="1"/>
  <c r="Z272" i="1"/>
  <c r="BN272" i="1"/>
  <c r="M673" i="1"/>
  <c r="Z285" i="1"/>
  <c r="BN285" i="1"/>
  <c r="BP287" i="1"/>
  <c r="BN287" i="1"/>
  <c r="BP291" i="1"/>
  <c r="BN291" i="1"/>
  <c r="Z291" i="1"/>
  <c r="BP310" i="1"/>
  <c r="BN310" i="1"/>
  <c r="Z310" i="1"/>
  <c r="U673" i="1"/>
  <c r="BP360" i="1"/>
  <c r="BN360" i="1"/>
  <c r="Z360" i="1"/>
  <c r="BP372" i="1"/>
  <c r="BN372" i="1"/>
  <c r="Z372" i="1"/>
  <c r="BP382" i="1"/>
  <c r="BN382" i="1"/>
  <c r="Z382" i="1"/>
  <c r="BP420" i="1"/>
  <c r="BN420" i="1"/>
  <c r="Z420" i="1"/>
  <c r="BP428" i="1"/>
  <c r="BN428" i="1"/>
  <c r="Z428" i="1"/>
  <c r="BP439" i="1"/>
  <c r="BN439" i="1"/>
  <c r="Z439" i="1"/>
  <c r="BP447" i="1"/>
  <c r="BN447" i="1"/>
  <c r="Z447" i="1"/>
  <c r="BP452" i="1"/>
  <c r="BN452" i="1"/>
  <c r="Z452" i="1"/>
  <c r="BP464" i="1"/>
  <c r="BN464" i="1"/>
  <c r="Z464" i="1"/>
  <c r="BP468" i="1"/>
  <c r="BN468" i="1"/>
  <c r="Z468" i="1"/>
  <c r="BP472" i="1"/>
  <c r="BN472" i="1"/>
  <c r="Z472" i="1"/>
  <c r="BP479" i="1"/>
  <c r="BN479" i="1"/>
  <c r="Z479" i="1"/>
  <c r="BP303" i="1"/>
  <c r="BN303" i="1"/>
  <c r="Z303" i="1"/>
  <c r="BP340" i="1"/>
  <c r="BN340" i="1"/>
  <c r="Z340" i="1"/>
  <c r="BP364" i="1"/>
  <c r="BN364" i="1"/>
  <c r="Z364" i="1"/>
  <c r="Y384" i="1"/>
  <c r="BP378" i="1"/>
  <c r="BN378" i="1"/>
  <c r="Z378" i="1"/>
  <c r="BP396" i="1"/>
  <c r="BN396" i="1"/>
  <c r="Z396" i="1"/>
  <c r="BP401" i="1"/>
  <c r="BN401" i="1"/>
  <c r="Z401" i="1"/>
  <c r="BP424" i="1"/>
  <c r="BN424" i="1"/>
  <c r="Z424" i="1"/>
  <c r="BP438" i="1"/>
  <c r="BN438" i="1"/>
  <c r="Z438" i="1"/>
  <c r="BP446" i="1"/>
  <c r="BN446" i="1"/>
  <c r="Z446" i="1"/>
  <c r="BP456" i="1"/>
  <c r="BN456" i="1"/>
  <c r="Z456" i="1"/>
  <c r="BP469" i="1"/>
  <c r="BN469" i="1"/>
  <c r="Z469" i="1"/>
  <c r="Y481" i="1"/>
  <c r="Y480" i="1"/>
  <c r="BP478" i="1"/>
  <c r="BN478" i="1"/>
  <c r="Z478" i="1"/>
  <c r="Z480" i="1" s="1"/>
  <c r="BP493" i="1"/>
  <c r="BN493" i="1"/>
  <c r="Z493" i="1"/>
  <c r="BP501" i="1"/>
  <c r="BN501" i="1"/>
  <c r="Z501" i="1"/>
  <c r="BP526" i="1"/>
  <c r="BN526" i="1"/>
  <c r="Z526" i="1"/>
  <c r="Y552" i="1"/>
  <c r="AB673" i="1"/>
  <c r="Y551" i="1"/>
  <c r="BP550" i="1"/>
  <c r="BN550" i="1"/>
  <c r="Z550" i="1"/>
  <c r="Z551" i="1" s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Y351" i="1"/>
  <c r="Y390" i="1"/>
  <c r="Y486" i="1"/>
  <c r="BP485" i="1"/>
  <c r="BN485" i="1"/>
  <c r="Z485" i="1"/>
  <c r="Z486" i="1" s="1"/>
  <c r="Y507" i="1"/>
  <c r="BP489" i="1"/>
  <c r="BN489" i="1"/>
  <c r="Z489" i="1"/>
  <c r="BP497" i="1"/>
  <c r="BN497" i="1"/>
  <c r="Z497" i="1"/>
  <c r="BP505" i="1"/>
  <c r="BN505" i="1"/>
  <c r="Z505" i="1"/>
  <c r="BP543" i="1"/>
  <c r="BN543" i="1"/>
  <c r="Z543" i="1"/>
  <c r="BP560" i="1"/>
  <c r="BN560" i="1"/>
  <c r="Z560" i="1"/>
  <c r="Y574" i="1"/>
  <c r="BP570" i="1"/>
  <c r="BN570" i="1"/>
  <c r="Z570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X666" i="1"/>
  <c r="H9" i="1"/>
  <c r="A10" i="1"/>
  <c r="Y24" i="1"/>
  <c r="Z27" i="1"/>
  <c r="BN27" i="1"/>
  <c r="Z30" i="1"/>
  <c r="BN30" i="1"/>
  <c r="Z31" i="1"/>
  <c r="BN31" i="1"/>
  <c r="Z34" i="1"/>
  <c r="BN34" i="1"/>
  <c r="Z36" i="1"/>
  <c r="BN36" i="1"/>
  <c r="Y39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BN67" i="1"/>
  <c r="Z69" i="1"/>
  <c r="BN69" i="1"/>
  <c r="Z71" i="1"/>
  <c r="BN71" i="1"/>
  <c r="Z73" i="1"/>
  <c r="BN73" i="1"/>
  <c r="Y76" i="1"/>
  <c r="Y82" i="1"/>
  <c r="Z79" i="1"/>
  <c r="Z82" i="1" s="1"/>
  <c r="BN79" i="1"/>
  <c r="BP79" i="1"/>
  <c r="Z81" i="1"/>
  <c r="BN81" i="1"/>
  <c r="BP87" i="1"/>
  <c r="BN87" i="1"/>
  <c r="Z87" i="1"/>
  <c r="BP95" i="1"/>
  <c r="BN95" i="1"/>
  <c r="Z95" i="1"/>
  <c r="BP99" i="1"/>
  <c r="BN99" i="1"/>
  <c r="Z99" i="1"/>
  <c r="Y101" i="1"/>
  <c r="Y106" i="1"/>
  <c r="BP103" i="1"/>
  <c r="BN103" i="1"/>
  <c r="Z103" i="1"/>
  <c r="BP112" i="1"/>
  <c r="BN112" i="1"/>
  <c r="Z112" i="1"/>
  <c r="Y122" i="1"/>
  <c r="BP116" i="1"/>
  <c r="BN116" i="1"/>
  <c r="Z116" i="1"/>
  <c r="BP121" i="1"/>
  <c r="BN121" i="1"/>
  <c r="Z121" i="1"/>
  <c r="Y123" i="1"/>
  <c r="F673" i="1"/>
  <c r="Y131" i="1"/>
  <c r="BP126" i="1"/>
  <c r="BN126" i="1"/>
  <c r="Z126" i="1"/>
  <c r="BP130" i="1"/>
  <c r="BN130" i="1"/>
  <c r="Z130" i="1"/>
  <c r="Y132" i="1"/>
  <c r="Y139" i="1"/>
  <c r="BP134" i="1"/>
  <c r="BN134" i="1"/>
  <c r="Z134" i="1"/>
  <c r="Y138" i="1"/>
  <c r="BP142" i="1"/>
  <c r="BN142" i="1"/>
  <c r="Z142" i="1"/>
  <c r="BP146" i="1"/>
  <c r="BN146" i="1"/>
  <c r="Z146" i="1"/>
  <c r="Y153" i="1"/>
  <c r="BP163" i="1"/>
  <c r="BN163" i="1"/>
  <c r="Z163" i="1"/>
  <c r="Z164" i="1" s="1"/>
  <c r="Y165" i="1"/>
  <c r="Y170" i="1"/>
  <c r="BP167" i="1"/>
  <c r="BN167" i="1"/>
  <c r="Z167" i="1"/>
  <c r="Z169" i="1" s="1"/>
  <c r="Y183" i="1"/>
  <c r="BP180" i="1"/>
  <c r="BN180" i="1"/>
  <c r="Z180" i="1"/>
  <c r="BP198" i="1"/>
  <c r="BN198" i="1"/>
  <c r="Z198" i="1"/>
  <c r="BP202" i="1"/>
  <c r="BN202" i="1"/>
  <c r="Z202" i="1"/>
  <c r="BP215" i="1"/>
  <c r="BN215" i="1"/>
  <c r="Z215" i="1"/>
  <c r="Z216" i="1" s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L673" i="1"/>
  <c r="Y274" i="1"/>
  <c r="BP265" i="1"/>
  <c r="BN265" i="1"/>
  <c r="Z265" i="1"/>
  <c r="Y275" i="1"/>
  <c r="BP269" i="1"/>
  <c r="BN269" i="1"/>
  <c r="Z269" i="1"/>
  <c r="BP273" i="1"/>
  <c r="BN273" i="1"/>
  <c r="Z273" i="1"/>
  <c r="F9" i="1"/>
  <c r="J9" i="1"/>
  <c r="Z22" i="1"/>
  <c r="Z23" i="1" s="1"/>
  <c r="BN22" i="1"/>
  <c r="BP22" i="1"/>
  <c r="Y23" i="1"/>
  <c r="Y58" i="1"/>
  <c r="Y75" i="1"/>
  <c r="Y92" i="1"/>
  <c r="BP85" i="1"/>
  <c r="BN85" i="1"/>
  <c r="Z85" i="1"/>
  <c r="Z91" i="1" s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Z113" i="1" s="1"/>
  <c r="BP118" i="1"/>
  <c r="BN118" i="1"/>
  <c r="Z118" i="1"/>
  <c r="BP128" i="1"/>
  <c r="BN128" i="1"/>
  <c r="Z128" i="1"/>
  <c r="BP136" i="1"/>
  <c r="BN136" i="1"/>
  <c r="Z136" i="1"/>
  <c r="BP144" i="1"/>
  <c r="BN144" i="1"/>
  <c r="Z144" i="1"/>
  <c r="Y148" i="1"/>
  <c r="BP152" i="1"/>
  <c r="BN152" i="1"/>
  <c r="Z152" i="1"/>
  <c r="Z153" i="1" s="1"/>
  <c r="Y154" i="1"/>
  <c r="G673" i="1"/>
  <c r="Y160" i="1"/>
  <c r="BP157" i="1"/>
  <c r="BN157" i="1"/>
  <c r="Z157" i="1"/>
  <c r="Z159" i="1" s="1"/>
  <c r="Z182" i="1"/>
  <c r="BP178" i="1"/>
  <c r="BN178" i="1"/>
  <c r="Z178" i="1"/>
  <c r="Y182" i="1"/>
  <c r="BP186" i="1"/>
  <c r="BN186" i="1"/>
  <c r="Z186" i="1"/>
  <c r="BP200" i="1"/>
  <c r="BN200" i="1"/>
  <c r="Z200" i="1"/>
  <c r="BP204" i="1"/>
  <c r="BN204" i="1"/>
  <c r="Z204" i="1"/>
  <c r="Y206" i="1"/>
  <c r="J673" i="1"/>
  <c r="Y212" i="1"/>
  <c r="BP209" i="1"/>
  <c r="BN209" i="1"/>
  <c r="Z209" i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Y241" i="1"/>
  <c r="BP245" i="1"/>
  <c r="BN245" i="1"/>
  <c r="Z245" i="1"/>
  <c r="Y249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Y279" i="1"/>
  <c r="Y292" i="1"/>
  <c r="Y304" i="1"/>
  <c r="Y315" i="1"/>
  <c r="Y320" i="1"/>
  <c r="Y324" i="1"/>
  <c r="Y328" i="1"/>
  <c r="Y333" i="1"/>
  <c r="Y337" i="1"/>
  <c r="Y341" i="1"/>
  <c r="Y352" i="1"/>
  <c r="Y356" i="1"/>
  <c r="Y369" i="1"/>
  <c r="Y375" i="1"/>
  <c r="Y385" i="1"/>
  <c r="Y391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BP441" i="1"/>
  <c r="BN441" i="1"/>
  <c r="Z441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Y567" i="1"/>
  <c r="BP561" i="1"/>
  <c r="BN561" i="1"/>
  <c r="Z561" i="1"/>
  <c r="BP565" i="1"/>
  <c r="BN565" i="1"/>
  <c r="Z565" i="1"/>
  <c r="T673" i="1"/>
  <c r="H673" i="1"/>
  <c r="Y175" i="1"/>
  <c r="I673" i="1"/>
  <c r="Y195" i="1"/>
  <c r="Y261" i="1"/>
  <c r="Z277" i="1"/>
  <c r="Z278" i="1" s="1"/>
  <c r="BN277" i="1"/>
  <c r="BP277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BN302" i="1"/>
  <c r="Y305" i="1"/>
  <c r="Q673" i="1"/>
  <c r="Z309" i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Z341" i="1" s="1"/>
  <c r="BN339" i="1"/>
  <c r="BP339" i="1"/>
  <c r="Z350" i="1"/>
  <c r="Z351" i="1" s="1"/>
  <c r="BN350" i="1"/>
  <c r="Z354" i="1"/>
  <c r="Z355" i="1" s="1"/>
  <c r="BN354" i="1"/>
  <c r="BP354" i="1"/>
  <c r="Z359" i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Z379" i="1"/>
  <c r="BN379" i="1"/>
  <c r="Z381" i="1"/>
  <c r="BN381" i="1"/>
  <c r="Z383" i="1"/>
  <c r="BN383" i="1"/>
  <c r="Z387" i="1"/>
  <c r="BN387" i="1"/>
  <c r="BP387" i="1"/>
  <c r="Z389" i="1"/>
  <c r="BN389" i="1"/>
  <c r="Y397" i="1"/>
  <c r="Z395" i="1"/>
  <c r="Z397" i="1" s="1"/>
  <c r="BN395" i="1"/>
  <c r="Y398" i="1"/>
  <c r="Y403" i="1"/>
  <c r="BP400" i="1"/>
  <c r="BN400" i="1"/>
  <c r="Z400" i="1"/>
  <c r="Z403" i="1" s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Y435" i="1"/>
  <c r="BP440" i="1"/>
  <c r="BN440" i="1"/>
  <c r="Z440" i="1"/>
  <c r="BP453" i="1"/>
  <c r="BN453" i="1"/>
  <c r="Z453" i="1"/>
  <c r="X673" i="1"/>
  <c r="Y461" i="1"/>
  <c r="BP457" i="1"/>
  <c r="BN457" i="1"/>
  <c r="Z457" i="1"/>
  <c r="BP470" i="1"/>
  <c r="BN470" i="1"/>
  <c r="Z470" i="1"/>
  <c r="Y475" i="1"/>
  <c r="BP473" i="1"/>
  <c r="BN473" i="1"/>
  <c r="Z473" i="1"/>
  <c r="BP577" i="1"/>
  <c r="BN577" i="1"/>
  <c r="Z577" i="1"/>
  <c r="BP581" i="1"/>
  <c r="BN581" i="1"/>
  <c r="Z581" i="1"/>
  <c r="Y585" i="1"/>
  <c r="BP589" i="1"/>
  <c r="BN589" i="1"/>
  <c r="Z589" i="1"/>
  <c r="Z591" i="1" s="1"/>
  <c r="Y591" i="1"/>
  <c r="Y442" i="1"/>
  <c r="Y443" i="1"/>
  <c r="Y449" i="1"/>
  <c r="BP445" i="1"/>
  <c r="BN445" i="1"/>
  <c r="Z445" i="1"/>
  <c r="Y460" i="1"/>
  <c r="BP455" i="1"/>
  <c r="BN455" i="1"/>
  <c r="Z455" i="1"/>
  <c r="BP459" i="1"/>
  <c r="BN459" i="1"/>
  <c r="Z459" i="1"/>
  <c r="Y466" i="1"/>
  <c r="BP463" i="1"/>
  <c r="BN463" i="1"/>
  <c r="Z463" i="1"/>
  <c r="Z465" i="1" s="1"/>
  <c r="Y476" i="1"/>
  <c r="BP471" i="1"/>
  <c r="BN471" i="1"/>
  <c r="Z471" i="1"/>
  <c r="BP490" i="1"/>
  <c r="BN490" i="1"/>
  <c r="Z490" i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BP571" i="1"/>
  <c r="BN571" i="1"/>
  <c r="Z571" i="1"/>
  <c r="Z573" i="1" s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608" i="1" l="1"/>
  <c r="Z649" i="1"/>
  <c r="Z448" i="1"/>
  <c r="Z442" i="1"/>
  <c r="Z304" i="1"/>
  <c r="Z261" i="1"/>
  <c r="Z249" i="1"/>
  <c r="Z211" i="1"/>
  <c r="Z188" i="1"/>
  <c r="Z507" i="1"/>
  <c r="Z585" i="1"/>
  <c r="Z314" i="1"/>
  <c r="Z148" i="1"/>
  <c r="Z100" i="1"/>
  <c r="Z75" i="1"/>
  <c r="Z57" i="1"/>
  <c r="Z38" i="1"/>
  <c r="Z625" i="1"/>
  <c r="Z615" i="1"/>
  <c r="Z475" i="1"/>
  <c r="Z460" i="1"/>
  <c r="Z390" i="1"/>
  <c r="Z384" i="1"/>
  <c r="Z567" i="1"/>
  <c r="Z241" i="1"/>
  <c r="Z205" i="1"/>
  <c r="Z636" i="1"/>
  <c r="Z430" i="1"/>
  <c r="Z375" i="1"/>
  <c r="Z368" i="1"/>
  <c r="Z292" i="1"/>
  <c r="Z546" i="1"/>
  <c r="Z414" i="1"/>
  <c r="Y665" i="1"/>
  <c r="Z138" i="1"/>
  <c r="Z131" i="1"/>
  <c r="Z106" i="1"/>
  <c r="Z530" i="1"/>
  <c r="Y667" i="1"/>
  <c r="Y664" i="1"/>
  <c r="Y666" i="1" s="1"/>
  <c r="Z274" i="1"/>
  <c r="Z227" i="1"/>
  <c r="Z122" i="1"/>
  <c r="Y663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<sst xmlns="http://schemas.openxmlformats.org/spreadsheetml/2006/main" count="3126" uniqueCount="1078">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</sst>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18" t="s">
        <v>0</v>
      </c>
      <c r="E1" s="839"/>
      <c r="F1" s="839"/>
      <c r="G1" s="12" t="s">
        <v>1</v>
      </c>
      <c r="H1" s="1118" t="s">
        <v>2</v>
      </c>
      <c r="I1" s="839"/>
      <c r="J1" s="839"/>
      <c r="K1" s="839"/>
      <c r="L1" s="839"/>
      <c r="M1" s="839"/>
      <c r="N1" s="839"/>
      <c r="O1" s="839"/>
      <c r="P1" s="839"/>
      <c r="Q1" s="839"/>
      <c r="R1" s="1177" t="s">
        <v>3</v>
      </c>
      <c r="S1" s="839"/>
      <c r="T1" s="8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82" t="s">
        <v>8</v>
      </c>
      <c r="B5" s="854"/>
      <c r="C5" s="821"/>
      <c r="D5" s="932"/>
      <c r="E5" s="934"/>
      <c r="F5" s="852" t="s">
        <v>9</v>
      </c>
      <c r="G5" s="821"/>
      <c r="H5" s="932" t="s">
        <v>1077</v>
      </c>
      <c r="I5" s="933"/>
      <c r="J5" s="933"/>
      <c r="K5" s="933"/>
      <c r="L5" s="933"/>
      <c r="M5" s="934"/>
      <c r="N5" s="58"/>
      <c r="P5" s="24" t="s">
        <v>10</v>
      </c>
      <c r="Q5" s="843">
        <v>45633</v>
      </c>
      <c r="R5" s="844"/>
      <c r="T5" s="1033" t="s">
        <v>11</v>
      </c>
      <c r="U5" s="1020"/>
      <c r="V5" s="1034" t="s">
        <v>12</v>
      </c>
      <c r="W5" s="844"/>
      <c r="AB5" s="51"/>
      <c r="AC5" s="51"/>
      <c r="AD5" s="51"/>
      <c r="AE5" s="51"/>
    </row>
    <row r="6" spans="1:32" s="771" customFormat="1" ht="24" customHeight="1" x14ac:dyDescent="0.2">
      <c r="A6" s="1082" t="s">
        <v>13</v>
      </c>
      <c r="B6" s="854"/>
      <c r="C6" s="821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44"/>
      <c r="N6" s="59"/>
      <c r="P6" s="24" t="s">
        <v>15</v>
      </c>
      <c r="Q6" s="834" t="str">
        <f>IF(Q5=0," ",CHOOSE(WEEKDAY(Q5,2),"Понедельник","Вторник","Среда","Четверг","Пятница","Суббота","Воскресенье"))</f>
        <v>Суббота</v>
      </c>
      <c r="R6" s="789"/>
      <c r="T6" s="1019" t="s">
        <v>16</v>
      </c>
      <c r="U6" s="1020"/>
      <c r="V6" s="1054" t="s">
        <v>17</v>
      </c>
      <c r="W6" s="105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042"/>
      <c r="N7" s="60"/>
      <c r="P7" s="24"/>
      <c r="Q7" s="42"/>
      <c r="R7" s="42"/>
      <c r="T7" s="792"/>
      <c r="U7" s="1020"/>
      <c r="V7" s="1056"/>
      <c r="W7" s="1057"/>
      <c r="AB7" s="51"/>
      <c r="AC7" s="51"/>
      <c r="AD7" s="51"/>
      <c r="AE7" s="51"/>
    </row>
    <row r="8" spans="1:32" s="771" customFormat="1" ht="25.5" customHeight="1" x14ac:dyDescent="0.2">
      <c r="A8" s="781" t="s">
        <v>18</v>
      </c>
      <c r="B8" s="782"/>
      <c r="C8" s="783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41">
        <v>0.41666666666666669</v>
      </c>
      <c r="R8" s="1042"/>
      <c r="T8" s="792"/>
      <c r="U8" s="1020"/>
      <c r="V8" s="1056"/>
      <c r="W8" s="1057"/>
      <c r="AB8" s="51"/>
      <c r="AC8" s="51"/>
      <c r="AD8" s="51"/>
      <c r="AE8" s="51"/>
    </row>
    <row r="9" spans="1:32" s="771" customFormat="1" ht="39.950000000000003" customHeight="1" x14ac:dyDescent="0.2">
      <c r="A9" s="7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73"/>
      <c r="E9" s="874"/>
      <c r="F9" s="7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970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69"/>
      <c r="P9" s="26" t="s">
        <v>21</v>
      </c>
      <c r="Q9" s="1107"/>
      <c r="R9" s="795"/>
      <c r="T9" s="792"/>
      <c r="U9" s="1020"/>
      <c r="V9" s="1058"/>
      <c r="W9" s="10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73"/>
      <c r="E10" s="874"/>
      <c r="F10" s="7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42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1017"/>
      <c r="R10" s="1018"/>
      <c r="U10" s="24" t="s">
        <v>23</v>
      </c>
      <c r="V10" s="1216" t="s">
        <v>24</v>
      </c>
      <c r="W10" s="105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96"/>
      <c r="R11" s="844"/>
      <c r="U11" s="24" t="s">
        <v>27</v>
      </c>
      <c r="V11" s="794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24" t="s">
        <v>29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21"/>
      <c r="N12" s="62"/>
      <c r="P12" s="24" t="s">
        <v>30</v>
      </c>
      <c r="Q12" s="1041"/>
      <c r="R12" s="1042"/>
      <c r="S12" s="23"/>
      <c r="U12" s="24"/>
      <c r="V12" s="839"/>
      <c r="W12" s="792"/>
      <c r="AB12" s="51"/>
      <c r="AC12" s="51"/>
      <c r="AD12" s="51"/>
      <c r="AE12" s="51"/>
    </row>
    <row r="13" spans="1:32" s="771" customFormat="1" ht="23.25" customHeight="1" x14ac:dyDescent="0.2">
      <c r="A13" s="1024" t="s">
        <v>31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21"/>
      <c r="N13" s="62"/>
      <c r="O13" s="26"/>
      <c r="P13" s="26" t="s">
        <v>32</v>
      </c>
      <c r="Q13" s="794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24" t="s">
        <v>33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25" t="s">
        <v>34</v>
      </c>
      <c r="B15" s="854"/>
      <c r="C15" s="854"/>
      <c r="D15" s="854"/>
      <c r="E15" s="854"/>
      <c r="F15" s="854"/>
      <c r="G15" s="854"/>
      <c r="H15" s="854"/>
      <c r="I15" s="854"/>
      <c r="J15" s="854"/>
      <c r="K15" s="854"/>
      <c r="L15" s="854"/>
      <c r="M15" s="821"/>
      <c r="N15" s="63"/>
      <c r="P15" s="1061" t="s">
        <v>35</v>
      </c>
      <c r="Q15" s="839"/>
      <c r="R15" s="839"/>
      <c r="S15" s="839"/>
      <c r="T15" s="8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2"/>
      <c r="Q16" s="1062"/>
      <c r="R16" s="1062"/>
      <c r="S16" s="1062"/>
      <c r="T16" s="10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1086" t="s">
        <v>38</v>
      </c>
      <c r="D17" s="804" t="s">
        <v>39</v>
      </c>
      <c r="E17" s="8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1123"/>
      <c r="R17" s="1123"/>
      <c r="S17" s="1123"/>
      <c r="T17" s="805"/>
      <c r="U17" s="820" t="s">
        <v>51</v>
      </c>
      <c r="V17" s="821"/>
      <c r="W17" s="804" t="s">
        <v>52</v>
      </c>
      <c r="X17" s="804" t="s">
        <v>53</v>
      </c>
      <c r="Y17" s="818" t="s">
        <v>54</v>
      </c>
      <c r="Z17" s="923" t="s">
        <v>55</v>
      </c>
      <c r="AA17" s="881" t="s">
        <v>56</v>
      </c>
      <c r="AB17" s="881" t="s">
        <v>57</v>
      </c>
      <c r="AC17" s="881" t="s">
        <v>58</v>
      </c>
      <c r="AD17" s="881" t="s">
        <v>59</v>
      </c>
      <c r="AE17" s="882"/>
      <c r="AF17" s="883"/>
      <c r="AG17" s="66"/>
      <c r="BD17" s="65" t="s">
        <v>60</v>
      </c>
    </row>
    <row r="18" spans="1:68" ht="14.25" customHeight="1" x14ac:dyDescent="0.2">
      <c r="A18" s="810"/>
      <c r="B18" s="810"/>
      <c r="C18" s="810"/>
      <c r="D18" s="806"/>
      <c r="E18" s="807"/>
      <c r="F18" s="810"/>
      <c r="G18" s="810"/>
      <c r="H18" s="810"/>
      <c r="I18" s="810"/>
      <c r="J18" s="810"/>
      <c r="K18" s="810"/>
      <c r="L18" s="810"/>
      <c r="M18" s="810"/>
      <c r="N18" s="810"/>
      <c r="O18" s="810"/>
      <c r="P18" s="806"/>
      <c r="Q18" s="1124"/>
      <c r="R18" s="1124"/>
      <c r="S18" s="1124"/>
      <c r="T18" s="807"/>
      <c r="U18" s="67" t="s">
        <v>61</v>
      </c>
      <c r="V18" s="67" t="s">
        <v>62</v>
      </c>
      <c r="W18" s="810"/>
      <c r="X18" s="810"/>
      <c r="Y18" s="819"/>
      <c r="Z18" s="924"/>
      <c r="AA18" s="926"/>
      <c r="AB18" s="926"/>
      <c r="AC18" s="926"/>
      <c r="AD18" s="884"/>
      <c r="AE18" s="885"/>
      <c r="AF18" s="886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30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8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3"/>
      <c r="P23" s="784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3"/>
      <c r="P24" s="784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8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9" t="s">
        <v>86</v>
      </c>
      <c r="Q29" s="786"/>
      <c r="R29" s="786"/>
      <c r="S29" s="786"/>
      <c r="T29" s="787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8">
        <v>4607091383935</v>
      </c>
      <c r="E30" s="789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6"/>
      <c r="R30" s="786"/>
      <c r="S30" s="786"/>
      <c r="T30" s="787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8">
        <v>4680115886278</v>
      </c>
      <c r="E31" s="789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4" t="s">
        <v>93</v>
      </c>
      <c r="Q31" s="786"/>
      <c r="R31" s="786"/>
      <c r="S31" s="786"/>
      <c r="T31" s="787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8">
        <v>4680115881990</v>
      </c>
      <c r="E32" s="789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8">
        <v>4680115886247</v>
      </c>
      <c r="E33" s="789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14" t="s">
        <v>100</v>
      </c>
      <c r="Q33" s="786"/>
      <c r="R33" s="786"/>
      <c r="S33" s="786"/>
      <c r="T33" s="787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8">
        <v>4680115881853</v>
      </c>
      <c r="E34" s="789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15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6"/>
      <c r="R34" s="786"/>
      <c r="S34" s="786"/>
      <c r="T34" s="787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8">
        <v>4607091383911</v>
      </c>
      <c r="E35" s="789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6"/>
      <c r="R35" s="786"/>
      <c r="S35" s="786"/>
      <c r="T35" s="787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8">
        <v>4680115885905</v>
      </c>
      <c r="E36" s="789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6"/>
      <c r="R36" s="786"/>
      <c r="S36" s="786"/>
      <c r="T36" s="787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8">
        <v>4607091388244</v>
      </c>
      <c r="E37" s="789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6"/>
      <c r="R37" s="786"/>
      <c r="S37" s="786"/>
      <c r="T37" s="787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2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3"/>
      <c r="P38" s="784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3"/>
      <c r="P39" s="784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8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8">
        <v>4607091388503</v>
      </c>
      <c r="E41" s="789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6"/>
      <c r="R41" s="786"/>
      <c r="S41" s="786"/>
      <c r="T41" s="787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3"/>
      <c r="P42" s="784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3"/>
      <c r="P43" s="784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8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8">
        <v>4607091389111</v>
      </c>
      <c r="E45" s="789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6"/>
      <c r="R45" s="786"/>
      <c r="S45" s="786"/>
      <c r="T45" s="787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2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3"/>
      <c r="P46" s="784" t="s">
        <v>71</v>
      </c>
      <c r="Q46" s="782"/>
      <c r="R46" s="782"/>
      <c r="S46" s="782"/>
      <c r="T46" s="782"/>
      <c r="U46" s="782"/>
      <c r="V46" s="783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3"/>
      <c r="P47" s="784" t="s">
        <v>71</v>
      </c>
      <c r="Q47" s="782"/>
      <c r="R47" s="782"/>
      <c r="S47" s="782"/>
      <c r="T47" s="782"/>
      <c r="U47" s="782"/>
      <c r="V47" s="783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57" t="s">
        <v>122</v>
      </c>
      <c r="B48" s="958"/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  <c r="O48" s="958"/>
      <c r="P48" s="958"/>
      <c r="Q48" s="958"/>
      <c r="R48" s="958"/>
      <c r="S48" s="958"/>
      <c r="T48" s="958"/>
      <c r="U48" s="958"/>
      <c r="V48" s="958"/>
      <c r="W48" s="958"/>
      <c r="X48" s="958"/>
      <c r="Y48" s="958"/>
      <c r="Z48" s="958"/>
      <c r="AA48" s="48"/>
      <c r="AB48" s="48"/>
      <c r="AC48" s="48"/>
    </row>
    <row r="49" spans="1:68" ht="16.5" hidden="1" customHeight="1" x14ac:dyDescent="0.25">
      <c r="A49" s="830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2"/>
      <c r="AB49" s="772"/>
      <c r="AC49" s="772"/>
    </row>
    <row r="50" spans="1:68" ht="14.25" hidden="1" customHeight="1" x14ac:dyDescent="0.25">
      <c r="A50" s="798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8">
        <v>4607091385670</v>
      </c>
      <c r="E51" s="789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6"/>
      <c r="R51" s="786"/>
      <c r="S51" s="786"/>
      <c r="T51" s="787"/>
      <c r="U51" s="34"/>
      <c r="V51" s="34"/>
      <c r="W51" s="35" t="s">
        <v>69</v>
      </c>
      <c r="X51" s="777">
        <v>1036.8</v>
      </c>
      <c r="Y51" s="778">
        <f t="shared" ref="Y51:Y56" si="6">IFERROR(IF(X51="",0,CEILING((X51/$H51),1)*$H51),"")</f>
        <v>1036.8000000000002</v>
      </c>
      <c r="Z51" s="36">
        <f>IFERROR(IF(Y51=0,"",ROUNDUP(Y51/H51,0)*0.02175),"")</f>
        <v>2.0880000000000001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1082.8799999999999</v>
      </c>
      <c r="BN51" s="64">
        <f t="shared" ref="BN51:BN56" si="8">IFERROR(Y51*I51/H51,"0")</f>
        <v>1082.8800000000001</v>
      </c>
      <c r="BO51" s="64">
        <f t="shared" ref="BO51:BO56" si="9">IFERROR(1/J51*(X51/H51),"0")</f>
        <v>1.714285714285714</v>
      </c>
      <c r="BP51" s="64">
        <f t="shared" ref="BP51:BP56" si="10">IFERROR(1/J51*(Y51/H51),"0")</f>
        <v>1.7142857142857144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8">
        <v>4607091385670</v>
      </c>
      <c r="E52" s="789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8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6"/>
      <c r="R52" s="786"/>
      <c r="S52" s="786"/>
      <c r="T52" s="787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8">
        <v>4680115883956</v>
      </c>
      <c r="E53" s="789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8">
        <v>4607091385687</v>
      </c>
      <c r="E54" s="789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6"/>
      <c r="R54" s="786"/>
      <c r="S54" s="786"/>
      <c r="T54" s="787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8">
        <v>4680115882539</v>
      </c>
      <c r="E55" s="789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11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8">
        <v>4680115883949</v>
      </c>
      <c r="E56" s="789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2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3"/>
      <c r="P57" s="784" t="s">
        <v>71</v>
      </c>
      <c r="Q57" s="782"/>
      <c r="R57" s="782"/>
      <c r="S57" s="782"/>
      <c r="T57" s="782"/>
      <c r="U57" s="782"/>
      <c r="V57" s="783"/>
      <c r="W57" s="37" t="s">
        <v>72</v>
      </c>
      <c r="X57" s="779">
        <f>IFERROR(X51/H51,"0")+IFERROR(X52/H52,"0")+IFERROR(X53/H53,"0")+IFERROR(X54/H54,"0")+IFERROR(X55/H55,"0")+IFERROR(X56/H56,"0")</f>
        <v>95.999999999999986</v>
      </c>
      <c r="Y57" s="779">
        <f>IFERROR(Y51/H51,"0")+IFERROR(Y52/H52,"0")+IFERROR(Y53/H53,"0")+IFERROR(Y54/H54,"0")+IFERROR(Y55/H55,"0")+IFERROR(Y56/H56,"0")</f>
        <v>96.000000000000014</v>
      </c>
      <c r="Z57" s="779">
        <f>IFERROR(IF(Z51="",0,Z51),"0")+IFERROR(IF(Z52="",0,Z52),"0")+IFERROR(IF(Z53="",0,Z53),"0")+IFERROR(IF(Z54="",0,Z54),"0")+IFERROR(IF(Z55="",0,Z55),"0")+IFERROR(IF(Z56="",0,Z56),"0")</f>
        <v>2.0880000000000001</v>
      </c>
      <c r="AA57" s="780"/>
      <c r="AB57" s="780"/>
      <c r="AC57" s="780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3"/>
      <c r="P58" s="784" t="s">
        <v>71</v>
      </c>
      <c r="Q58" s="782"/>
      <c r="R58" s="782"/>
      <c r="S58" s="782"/>
      <c r="T58" s="782"/>
      <c r="U58" s="782"/>
      <c r="V58" s="783"/>
      <c r="W58" s="37" t="s">
        <v>69</v>
      </c>
      <c r="X58" s="779">
        <f>IFERROR(SUM(X51:X56),"0")</f>
        <v>1036.8</v>
      </c>
      <c r="Y58" s="779">
        <f>IFERROR(SUM(Y51:Y56),"0")</f>
        <v>1036.8000000000002</v>
      </c>
      <c r="Z58" s="37"/>
      <c r="AA58" s="780"/>
      <c r="AB58" s="780"/>
      <c r="AC58" s="780"/>
    </row>
    <row r="59" spans="1:68" ht="14.25" hidden="1" customHeight="1" x14ac:dyDescent="0.25">
      <c r="A59" s="798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8">
        <v>4680115885233</v>
      </c>
      <c r="E60" s="789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6"/>
      <c r="R60" s="786"/>
      <c r="S60" s="786"/>
      <c r="T60" s="787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8">
        <v>4680115884915</v>
      </c>
      <c r="E61" s="789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2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3"/>
      <c r="P62" s="784" t="s">
        <v>71</v>
      </c>
      <c r="Q62" s="782"/>
      <c r="R62" s="782"/>
      <c r="S62" s="782"/>
      <c r="T62" s="782"/>
      <c r="U62" s="782"/>
      <c r="V62" s="783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3"/>
      <c r="P63" s="784" t="s">
        <v>71</v>
      </c>
      <c r="Q63" s="782"/>
      <c r="R63" s="782"/>
      <c r="S63" s="782"/>
      <c r="T63" s="782"/>
      <c r="U63" s="782"/>
      <c r="V63" s="783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830" t="s">
        <v>149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2"/>
      <c r="AB64" s="772"/>
      <c r="AC64" s="772"/>
    </row>
    <row r="65" spans="1:68" ht="14.25" hidden="1" customHeight="1" x14ac:dyDescent="0.25">
      <c r="A65" s="798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8">
        <v>4680115885882</v>
      </c>
      <c r="E66" s="789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7">
        <v>268.8</v>
      </c>
      <c r="Y66" s="778">
        <f t="shared" ref="Y66:Y74" si="11">IFERROR(IF(X66="",0,CEILING((X66/$H66),1)*$H66),"")</f>
        <v>268.79999999999995</v>
      </c>
      <c r="Z66" s="36">
        <f>IFERROR(IF(Y66=0,"",ROUNDUP(Y66/H66,0)*0.02175),"")</f>
        <v>0.52200000000000002</v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280.32</v>
      </c>
      <c r="BN66" s="64">
        <f t="shared" ref="BN66:BN74" si="13">IFERROR(Y66*I66/H66,"0")</f>
        <v>280.31999999999994</v>
      </c>
      <c r="BO66" s="64">
        <f t="shared" ref="BO66:BO74" si="14">IFERROR(1/J66*(X66/H66),"0")</f>
        <v>0.4285714285714286</v>
      </c>
      <c r="BP66" s="64">
        <f t="shared" ref="BP66:BP74" si="15">IFERROR(1/J66*(Y66/H66),"0")</f>
        <v>0.42857142857142849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8">
        <v>4680115881426</v>
      </c>
      <c r="E67" s="789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5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7">
        <v>259.2</v>
      </c>
      <c r="Y67" s="778">
        <f t="shared" si="11"/>
        <v>259.20000000000005</v>
      </c>
      <c r="Z67" s="36">
        <f>IFERROR(IF(Y67=0,"",ROUNDUP(Y67/H67,0)*0.02039),"")</f>
        <v>0.48935999999999996</v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270.71999999999997</v>
      </c>
      <c r="BN67" s="64">
        <f t="shared" si="13"/>
        <v>270.72000000000003</v>
      </c>
      <c r="BO67" s="64">
        <f t="shared" si="14"/>
        <v>0.49999999999999989</v>
      </c>
      <c r="BP67" s="64">
        <f t="shared" si="15"/>
        <v>0.5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8">
        <v>4680115881426</v>
      </c>
      <c r="E68" s="789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8">
        <v>4607091382952</v>
      </c>
      <c r="E69" s="789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6"/>
      <c r="R69" s="786"/>
      <c r="S69" s="786"/>
      <c r="T69" s="787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8">
        <v>4680115885899</v>
      </c>
      <c r="E70" s="789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8">
        <v>4680115880283</v>
      </c>
      <c r="E71" s="789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6"/>
      <c r="R71" s="786"/>
      <c r="S71" s="786"/>
      <c r="T71" s="787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8">
        <v>4680115882720</v>
      </c>
      <c r="E72" s="789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4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8">
        <v>4680115881525</v>
      </c>
      <c r="E73" s="789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8">
        <v>4680115881419</v>
      </c>
      <c r="E74" s="789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10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2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3"/>
      <c r="P75" s="784" t="s">
        <v>71</v>
      </c>
      <c r="Q75" s="782"/>
      <c r="R75" s="782"/>
      <c r="S75" s="782"/>
      <c r="T75" s="782"/>
      <c r="U75" s="782"/>
      <c r="V75" s="783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48</v>
      </c>
      <c r="Y75" s="779">
        <f>IFERROR(Y66/H66,"0")+IFERROR(Y67/H67,"0")+IFERROR(Y68/H68,"0")+IFERROR(Y69/H69,"0")+IFERROR(Y70/H70,"0")+IFERROR(Y71/H71,"0")+IFERROR(Y72/H72,"0")+IFERROR(Y73/H73,"0")+IFERROR(Y74/H74,"0")</f>
        <v>48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1.01136</v>
      </c>
      <c r="AA75" s="780"/>
      <c r="AB75" s="780"/>
      <c r="AC75" s="780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3"/>
      <c r="P76" s="784" t="s">
        <v>71</v>
      </c>
      <c r="Q76" s="782"/>
      <c r="R76" s="782"/>
      <c r="S76" s="782"/>
      <c r="T76" s="782"/>
      <c r="U76" s="782"/>
      <c r="V76" s="783"/>
      <c r="W76" s="37" t="s">
        <v>69</v>
      </c>
      <c r="X76" s="779">
        <f>IFERROR(SUM(X66:X74),"0")</f>
        <v>528</v>
      </c>
      <c r="Y76" s="779">
        <f>IFERROR(SUM(Y66:Y74),"0")</f>
        <v>528</v>
      </c>
      <c r="Z76" s="37"/>
      <c r="AA76" s="780"/>
      <c r="AB76" s="780"/>
      <c r="AC76" s="780"/>
    </row>
    <row r="77" spans="1:68" ht="14.25" hidden="1" customHeight="1" x14ac:dyDescent="0.25">
      <c r="A77" s="798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8">
        <v>4680115881440</v>
      </c>
      <c r="E78" s="789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7">
        <v>432</v>
      </c>
      <c r="Y78" s="778">
        <f>IFERROR(IF(X78="",0,CEILING((X78/$H78),1)*$H78),"")</f>
        <v>432</v>
      </c>
      <c r="Z78" s="36">
        <f>IFERROR(IF(Y78=0,"",ROUNDUP(Y78/H78,0)*0.02175),"")</f>
        <v>0.86999999999999988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451.2</v>
      </c>
      <c r="BN78" s="64">
        <f>IFERROR(Y78*I78/H78,"0")</f>
        <v>451.2</v>
      </c>
      <c r="BO78" s="64">
        <f>IFERROR(1/J78*(X78/H78),"0")</f>
        <v>0.71428571428571419</v>
      </c>
      <c r="BP78" s="64">
        <f>IFERROR(1/J78*(Y78/H78),"0")</f>
        <v>0.71428571428571419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8">
        <v>4680115882751</v>
      </c>
      <c r="E79" s="789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8">
        <v>4680115885950</v>
      </c>
      <c r="E80" s="789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8">
        <v>4680115881433</v>
      </c>
      <c r="E81" s="789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12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2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3"/>
      <c r="P82" s="784" t="s">
        <v>71</v>
      </c>
      <c r="Q82" s="782"/>
      <c r="R82" s="782"/>
      <c r="S82" s="782"/>
      <c r="T82" s="782"/>
      <c r="U82" s="782"/>
      <c r="V82" s="783"/>
      <c r="W82" s="37" t="s">
        <v>72</v>
      </c>
      <c r="X82" s="779">
        <f>IFERROR(X78/H78,"0")+IFERROR(X79/H79,"0")+IFERROR(X80/H80,"0")+IFERROR(X81/H81,"0")</f>
        <v>40</v>
      </c>
      <c r="Y82" s="779">
        <f>IFERROR(Y78/H78,"0")+IFERROR(Y79/H79,"0")+IFERROR(Y80/H80,"0")+IFERROR(Y81/H81,"0")</f>
        <v>40</v>
      </c>
      <c r="Z82" s="779">
        <f>IFERROR(IF(Z78="",0,Z78),"0")+IFERROR(IF(Z79="",0,Z79),"0")+IFERROR(IF(Z80="",0,Z80),"0")+IFERROR(IF(Z81="",0,Z81),"0")</f>
        <v>0.86999999999999988</v>
      </c>
      <c r="AA82" s="780"/>
      <c r="AB82" s="780"/>
      <c r="AC82" s="780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3"/>
      <c r="P83" s="784" t="s">
        <v>71</v>
      </c>
      <c r="Q83" s="782"/>
      <c r="R83" s="782"/>
      <c r="S83" s="782"/>
      <c r="T83" s="782"/>
      <c r="U83" s="782"/>
      <c r="V83" s="783"/>
      <c r="W83" s="37" t="s">
        <v>69</v>
      </c>
      <c r="X83" s="779">
        <f>IFERROR(SUM(X78:X81),"0")</f>
        <v>432</v>
      </c>
      <c r="Y83" s="779">
        <f>IFERROR(SUM(Y78:Y81),"0")</f>
        <v>432</v>
      </c>
      <c r="Z83" s="37"/>
      <c r="AA83" s="780"/>
      <c r="AB83" s="780"/>
      <c r="AC83" s="780"/>
    </row>
    <row r="84" spans="1:68" ht="14.25" hidden="1" customHeight="1" x14ac:dyDescent="0.25">
      <c r="A84" s="798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8">
        <v>4680115885066</v>
      </c>
      <c r="E85" s="789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8">
        <v>4680115885042</v>
      </c>
      <c r="E86" s="789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8">
        <v>4680115885080</v>
      </c>
      <c r="E87" s="789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8">
        <v>4680115885073</v>
      </c>
      <c r="E88" s="789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8">
        <v>4680115885059</v>
      </c>
      <c r="E89" s="789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9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8">
        <v>4680115885097</v>
      </c>
      <c r="E90" s="789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2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3"/>
      <c r="P91" s="784" t="s">
        <v>71</v>
      </c>
      <c r="Q91" s="782"/>
      <c r="R91" s="782"/>
      <c r="S91" s="782"/>
      <c r="T91" s="782"/>
      <c r="U91" s="782"/>
      <c r="V91" s="783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3"/>
      <c r="P92" s="784" t="s">
        <v>71</v>
      </c>
      <c r="Q92" s="782"/>
      <c r="R92" s="782"/>
      <c r="S92" s="782"/>
      <c r="T92" s="782"/>
      <c r="U92" s="782"/>
      <c r="V92" s="783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8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8">
        <v>4680115881891</v>
      </c>
      <c r="E94" s="789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2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8">
        <v>4680115885769</v>
      </c>
      <c r="E95" s="789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8">
        <v>4680115884410</v>
      </c>
      <c r="E96" s="789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8">
        <v>4680115885929</v>
      </c>
      <c r="E97" s="789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8">
        <v>4680115884403</v>
      </c>
      <c r="E98" s="789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8">
        <v>4680115884311</v>
      </c>
      <c r="E99" s="789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1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6"/>
      <c r="R99" s="786"/>
      <c r="S99" s="786"/>
      <c r="T99" s="787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2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3"/>
      <c r="P100" s="784" t="s">
        <v>71</v>
      </c>
      <c r="Q100" s="782"/>
      <c r="R100" s="782"/>
      <c r="S100" s="782"/>
      <c r="T100" s="782"/>
      <c r="U100" s="782"/>
      <c r="V100" s="783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3"/>
      <c r="P101" s="784" t="s">
        <v>71</v>
      </c>
      <c r="Q101" s="782"/>
      <c r="R101" s="782"/>
      <c r="S101" s="782"/>
      <c r="T101" s="782"/>
      <c r="U101" s="782"/>
      <c r="V101" s="783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8" t="s">
        <v>222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8">
        <v>4680115881532</v>
      </c>
      <c r="E103" s="789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77">
        <v>124.8</v>
      </c>
      <c r="Y103" s="778">
        <f>IFERROR(IF(X103="",0,CEILING((X103/$H103),1)*$H103),"")</f>
        <v>124.8</v>
      </c>
      <c r="Z103" s="36">
        <f>IFERROR(IF(Y103=0,"",ROUNDUP(Y103/H103,0)*0.02175),"")</f>
        <v>0.34799999999999998</v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132.47999999999999</v>
      </c>
      <c r="BN103" s="64">
        <f>IFERROR(Y103*I103/H103,"0")</f>
        <v>132.47999999999999</v>
      </c>
      <c r="BO103" s="64">
        <f>IFERROR(1/J103*(X103/H103),"0")</f>
        <v>0.2857142857142857</v>
      </c>
      <c r="BP103" s="64">
        <f>IFERROR(1/J103*(Y103/H103),"0")</f>
        <v>0.2857142857142857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8">
        <v>4680115881532</v>
      </c>
      <c r="E104" s="789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18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6"/>
      <c r="R104" s="786"/>
      <c r="S104" s="786"/>
      <c r="T104" s="787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8">
        <v>4680115881464</v>
      </c>
      <c r="E105" s="789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8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6"/>
      <c r="R105" s="786"/>
      <c r="S105" s="786"/>
      <c r="T105" s="787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2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3"/>
      <c r="P106" s="784" t="s">
        <v>71</v>
      </c>
      <c r="Q106" s="782"/>
      <c r="R106" s="782"/>
      <c r="S106" s="782"/>
      <c r="T106" s="782"/>
      <c r="U106" s="782"/>
      <c r="V106" s="783"/>
      <c r="W106" s="37" t="s">
        <v>72</v>
      </c>
      <c r="X106" s="779">
        <f>IFERROR(X103/H103,"0")+IFERROR(X104/H104,"0")+IFERROR(X105/H105,"0")</f>
        <v>16</v>
      </c>
      <c r="Y106" s="779">
        <f>IFERROR(Y103/H103,"0")+IFERROR(Y104/H104,"0")+IFERROR(Y105/H105,"0")</f>
        <v>16</v>
      </c>
      <c r="Z106" s="779">
        <f>IFERROR(IF(Z103="",0,Z103),"0")+IFERROR(IF(Z104="",0,Z104),"0")+IFERROR(IF(Z105="",0,Z105),"0")</f>
        <v>0.34799999999999998</v>
      </c>
      <c r="AA106" s="780"/>
      <c r="AB106" s="780"/>
      <c r="AC106" s="780"/>
    </row>
    <row r="107" spans="1:68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3"/>
      <c r="P107" s="784" t="s">
        <v>71</v>
      </c>
      <c r="Q107" s="782"/>
      <c r="R107" s="782"/>
      <c r="S107" s="782"/>
      <c r="T107" s="782"/>
      <c r="U107" s="782"/>
      <c r="V107" s="783"/>
      <c r="W107" s="37" t="s">
        <v>69</v>
      </c>
      <c r="X107" s="779">
        <f>IFERROR(SUM(X103:X105),"0")</f>
        <v>124.8</v>
      </c>
      <c r="Y107" s="779">
        <f>IFERROR(SUM(Y103:Y105),"0")</f>
        <v>124.8</v>
      </c>
      <c r="Z107" s="37"/>
      <c r="AA107" s="780"/>
      <c r="AB107" s="780"/>
      <c r="AC107" s="780"/>
    </row>
    <row r="108" spans="1:68" ht="16.5" hidden="1" customHeight="1" x14ac:dyDescent="0.25">
      <c r="A108" s="830" t="s">
        <v>230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2"/>
      <c r="AB108" s="772"/>
      <c r="AC108" s="772"/>
    </row>
    <row r="109" spans="1:68" ht="14.25" hidden="1" customHeight="1" x14ac:dyDescent="0.25">
      <c r="A109" s="798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8">
        <v>4680115881327</v>
      </c>
      <c r="E110" s="789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8">
        <v>4680115881518</v>
      </c>
      <c r="E111" s="789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6"/>
      <c r="R111" s="786"/>
      <c r="S111" s="786"/>
      <c r="T111" s="787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8">
        <v>4680115881303</v>
      </c>
      <c r="E112" s="789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9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2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3"/>
      <c r="P113" s="784" t="s">
        <v>71</v>
      </c>
      <c r="Q113" s="782"/>
      <c r="R113" s="782"/>
      <c r="S113" s="782"/>
      <c r="T113" s="782"/>
      <c r="U113" s="782"/>
      <c r="V113" s="783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3"/>
      <c r="P114" s="784" t="s">
        <v>71</v>
      </c>
      <c r="Q114" s="782"/>
      <c r="R114" s="782"/>
      <c r="S114" s="782"/>
      <c r="T114" s="782"/>
      <c r="U114" s="782"/>
      <c r="V114" s="783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8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8">
        <v>4607091386967</v>
      </c>
      <c r="E116" s="789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8">
        <v>4607091386967</v>
      </c>
      <c r="E117" s="789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1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6"/>
      <c r="R117" s="786"/>
      <c r="S117" s="786"/>
      <c r="T117" s="787"/>
      <c r="U117" s="34"/>
      <c r="V117" s="34"/>
      <c r="W117" s="35" t="s">
        <v>69</v>
      </c>
      <c r="X117" s="777">
        <v>324</v>
      </c>
      <c r="Y117" s="778">
        <f t="shared" si="26"/>
        <v>324</v>
      </c>
      <c r="Z117" s="36">
        <f>IFERROR(IF(Y117=0,"",ROUNDUP(Y117/H117,0)*0.02175),"")</f>
        <v>0.86999999999999988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346.56</v>
      </c>
      <c r="BN117" s="64">
        <f t="shared" si="28"/>
        <v>346.56</v>
      </c>
      <c r="BO117" s="64">
        <f t="shared" si="29"/>
        <v>0.71428571428571419</v>
      </c>
      <c r="BP117" s="64">
        <f t="shared" si="30"/>
        <v>0.71428571428571419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8">
        <v>4607091385731</v>
      </c>
      <c r="E118" s="789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6"/>
      <c r="R118" s="786"/>
      <c r="S118" s="786"/>
      <c r="T118" s="787"/>
      <c r="U118" s="34"/>
      <c r="V118" s="34"/>
      <c r="W118" s="35" t="s">
        <v>69</v>
      </c>
      <c r="X118" s="777">
        <v>32.4</v>
      </c>
      <c r="Y118" s="778">
        <f t="shared" si="26"/>
        <v>32.400000000000006</v>
      </c>
      <c r="Z118" s="36">
        <f>IFERROR(IF(Y118=0,"",ROUNDUP(Y118/H118,0)*0.00753),"")</f>
        <v>9.0359999999999996E-2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35.663999999999994</v>
      </c>
      <c r="BN118" s="64">
        <f t="shared" si="28"/>
        <v>35.664000000000001</v>
      </c>
      <c r="BO118" s="64">
        <f t="shared" si="29"/>
        <v>7.6923076923076913E-2</v>
      </c>
      <c r="BP118" s="64">
        <f t="shared" si="30"/>
        <v>7.6923076923076927E-2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8">
        <v>4680115880894</v>
      </c>
      <c r="E119" s="789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6"/>
      <c r="R119" s="786"/>
      <c r="S119" s="786"/>
      <c r="T119" s="787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8">
        <v>4680115880214</v>
      </c>
      <c r="E120" s="789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1205" t="s">
        <v>250</v>
      </c>
      <c r="Q120" s="786"/>
      <c r="R120" s="786"/>
      <c r="S120" s="786"/>
      <c r="T120" s="787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8">
        <v>4680115880214</v>
      </c>
      <c r="E121" s="789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8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2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3"/>
      <c r="P122" s="784" t="s">
        <v>71</v>
      </c>
      <c r="Q122" s="782"/>
      <c r="R122" s="782"/>
      <c r="S122" s="782"/>
      <c r="T122" s="782"/>
      <c r="U122" s="782"/>
      <c r="V122" s="783"/>
      <c r="W122" s="37" t="s">
        <v>72</v>
      </c>
      <c r="X122" s="779">
        <f>IFERROR(X116/H116,"0")+IFERROR(X117/H117,"0")+IFERROR(X118/H118,"0")+IFERROR(X119/H119,"0")+IFERROR(X120/H120,"0")+IFERROR(X121/H121,"0")</f>
        <v>52</v>
      </c>
      <c r="Y122" s="779">
        <f>IFERROR(Y116/H116,"0")+IFERROR(Y117/H117,"0")+IFERROR(Y118/H118,"0")+IFERROR(Y119/H119,"0")+IFERROR(Y120/H120,"0")+IFERROR(Y121/H121,"0")</f>
        <v>52</v>
      </c>
      <c r="Z122" s="779">
        <f>IFERROR(IF(Z116="",0,Z116),"0")+IFERROR(IF(Z117="",0,Z117),"0")+IFERROR(IF(Z118="",0,Z118),"0")+IFERROR(IF(Z119="",0,Z119),"0")+IFERROR(IF(Z120="",0,Z120),"0")+IFERROR(IF(Z121="",0,Z121),"0")</f>
        <v>0.96035999999999988</v>
      </c>
      <c r="AA122" s="780"/>
      <c r="AB122" s="780"/>
      <c r="AC122" s="780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3"/>
      <c r="P123" s="784" t="s">
        <v>71</v>
      </c>
      <c r="Q123" s="782"/>
      <c r="R123" s="782"/>
      <c r="S123" s="782"/>
      <c r="T123" s="782"/>
      <c r="U123" s="782"/>
      <c r="V123" s="783"/>
      <c r="W123" s="37" t="s">
        <v>69</v>
      </c>
      <c r="X123" s="779">
        <f>IFERROR(SUM(X116:X121),"0")</f>
        <v>356.4</v>
      </c>
      <c r="Y123" s="779">
        <f>IFERROR(SUM(Y116:Y121),"0")</f>
        <v>356.4</v>
      </c>
      <c r="Z123" s="37"/>
      <c r="AA123" s="780"/>
      <c r="AB123" s="780"/>
      <c r="AC123" s="780"/>
    </row>
    <row r="124" spans="1:68" ht="16.5" hidden="1" customHeight="1" x14ac:dyDescent="0.25">
      <c r="A124" s="830" t="s">
        <v>254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2"/>
      <c r="AB124" s="772"/>
      <c r="AC124" s="772"/>
    </row>
    <row r="125" spans="1:68" ht="14.25" hidden="1" customHeight="1" x14ac:dyDescent="0.25">
      <c r="A125" s="798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8">
        <v>4680115882133</v>
      </c>
      <c r="E126" s="789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7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6"/>
      <c r="R126" s="786"/>
      <c r="S126" s="786"/>
      <c r="T126" s="787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8">
        <v>4680115882133</v>
      </c>
      <c r="E127" s="789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7">
        <v>432</v>
      </c>
      <c r="Y127" s="778">
        <f>IFERROR(IF(X127="",0,CEILING((X127/$H127),1)*$H127),"")</f>
        <v>432</v>
      </c>
      <c r="Z127" s="36">
        <f>IFERROR(IF(Y127=0,"",ROUNDUP(Y127/H127,0)*0.02175),"")</f>
        <v>0.86999999999999988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451.2</v>
      </c>
      <c r="BN127" s="64">
        <f>IFERROR(Y127*I127/H127,"0")</f>
        <v>451.2</v>
      </c>
      <c r="BO127" s="64">
        <f>IFERROR(1/J127*(X127/H127),"0")</f>
        <v>0.71428571428571419</v>
      </c>
      <c r="BP127" s="64">
        <f>IFERROR(1/J127*(Y127/H127),"0")</f>
        <v>0.71428571428571419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8">
        <v>4680115880269</v>
      </c>
      <c r="E128" s="789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8">
        <v>4680115880429</v>
      </c>
      <c r="E129" s="789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6"/>
      <c r="R129" s="786"/>
      <c r="S129" s="786"/>
      <c r="T129" s="787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8">
        <v>4680115881457</v>
      </c>
      <c r="E130" s="789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6"/>
      <c r="R130" s="786"/>
      <c r="S130" s="786"/>
      <c r="T130" s="787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2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3"/>
      <c r="P131" s="784" t="s">
        <v>71</v>
      </c>
      <c r="Q131" s="782"/>
      <c r="R131" s="782"/>
      <c r="S131" s="782"/>
      <c r="T131" s="782"/>
      <c r="U131" s="782"/>
      <c r="V131" s="783"/>
      <c r="W131" s="37" t="s">
        <v>72</v>
      </c>
      <c r="X131" s="779">
        <f>IFERROR(X126/H126,"0")+IFERROR(X127/H127,"0")+IFERROR(X128/H128,"0")+IFERROR(X129/H129,"0")+IFERROR(X130/H130,"0")</f>
        <v>40</v>
      </c>
      <c r="Y131" s="779">
        <f>IFERROR(Y126/H126,"0")+IFERROR(Y127/H127,"0")+IFERROR(Y128/H128,"0")+IFERROR(Y129/H129,"0")+IFERROR(Y130/H130,"0")</f>
        <v>40</v>
      </c>
      <c r="Z131" s="779">
        <f>IFERROR(IF(Z126="",0,Z126),"0")+IFERROR(IF(Z127="",0,Z127),"0")+IFERROR(IF(Z128="",0,Z128),"0")+IFERROR(IF(Z129="",0,Z129),"0")+IFERROR(IF(Z130="",0,Z130),"0")</f>
        <v>0.86999999999999988</v>
      </c>
      <c r="AA131" s="780"/>
      <c r="AB131" s="780"/>
      <c r="AC131" s="780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3"/>
      <c r="P132" s="784" t="s">
        <v>71</v>
      </c>
      <c r="Q132" s="782"/>
      <c r="R132" s="782"/>
      <c r="S132" s="782"/>
      <c r="T132" s="782"/>
      <c r="U132" s="782"/>
      <c r="V132" s="783"/>
      <c r="W132" s="37" t="s">
        <v>69</v>
      </c>
      <c r="X132" s="779">
        <f>IFERROR(SUM(X126:X130),"0")</f>
        <v>432</v>
      </c>
      <c r="Y132" s="779">
        <f>IFERROR(SUM(Y126:Y130),"0")</f>
        <v>432</v>
      </c>
      <c r="Z132" s="37"/>
      <c r="AA132" s="780"/>
      <c r="AB132" s="780"/>
      <c r="AC132" s="780"/>
    </row>
    <row r="133" spans="1:68" ht="14.25" hidden="1" customHeight="1" x14ac:dyDescent="0.25">
      <c r="A133" s="798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8">
        <v>4680115881488</v>
      </c>
      <c r="E134" s="789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3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8">
        <v>4680115882775</v>
      </c>
      <c r="E135" s="789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7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8">
        <v>4680115882775</v>
      </c>
      <c r="E136" s="789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8">
        <v>4680115880658</v>
      </c>
      <c r="E137" s="789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6"/>
      <c r="R137" s="786"/>
      <c r="S137" s="786"/>
      <c r="T137" s="787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0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803"/>
      <c r="P138" s="784" t="s">
        <v>71</v>
      </c>
      <c r="Q138" s="782"/>
      <c r="R138" s="782"/>
      <c r="S138" s="782"/>
      <c r="T138" s="782"/>
      <c r="U138" s="782"/>
      <c r="V138" s="783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2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3"/>
      <c r="P139" s="784" t="s">
        <v>71</v>
      </c>
      <c r="Q139" s="782"/>
      <c r="R139" s="782"/>
      <c r="S139" s="782"/>
      <c r="T139" s="782"/>
      <c r="U139" s="782"/>
      <c r="V139" s="783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8" t="s">
        <v>73</v>
      </c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792"/>
      <c r="P140" s="792"/>
      <c r="Q140" s="792"/>
      <c r="R140" s="792"/>
      <c r="S140" s="792"/>
      <c r="T140" s="792"/>
      <c r="U140" s="792"/>
      <c r="V140" s="792"/>
      <c r="W140" s="792"/>
      <c r="X140" s="792"/>
      <c r="Y140" s="792"/>
      <c r="Z140" s="792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8">
        <v>4607091385168</v>
      </c>
      <c r="E141" s="789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8">
        <v>4607091385168</v>
      </c>
      <c r="E142" s="789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6"/>
      <c r="R142" s="786"/>
      <c r="S142" s="786"/>
      <c r="T142" s="787"/>
      <c r="U142" s="34"/>
      <c r="V142" s="34"/>
      <c r="W142" s="35" t="s">
        <v>69</v>
      </c>
      <c r="X142" s="777">
        <v>453.6</v>
      </c>
      <c r="Y142" s="778">
        <f t="shared" si="31"/>
        <v>453.59999999999997</v>
      </c>
      <c r="Z142" s="36">
        <f>IFERROR(IF(Y142=0,"",ROUNDUP(Y142/H142,0)*0.02175),"")</f>
        <v>1.218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484.84800000000001</v>
      </c>
      <c r="BN142" s="64">
        <f t="shared" si="33"/>
        <v>484.84799999999996</v>
      </c>
      <c r="BO142" s="64">
        <f t="shared" si="34"/>
        <v>1</v>
      </c>
      <c r="BP142" s="64">
        <f t="shared" si="35"/>
        <v>1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8">
        <v>4680115884540</v>
      </c>
      <c r="E143" s="789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98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8">
        <v>4607091383256</v>
      </c>
      <c r="E144" s="789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8">
        <v>4607091385748</v>
      </c>
      <c r="E145" s="789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9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6"/>
      <c r="R145" s="786"/>
      <c r="S145" s="786"/>
      <c r="T145" s="787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8">
        <v>4680115884533</v>
      </c>
      <c r="E146" s="789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6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6"/>
      <c r="R146" s="786"/>
      <c r="S146" s="786"/>
      <c r="T146" s="787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8">
        <v>4680115882645</v>
      </c>
      <c r="E147" s="789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6"/>
      <c r="R147" s="786"/>
      <c r="S147" s="786"/>
      <c r="T147" s="787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803"/>
      <c r="P148" s="784" t="s">
        <v>71</v>
      </c>
      <c r="Q148" s="782"/>
      <c r="R148" s="782"/>
      <c r="S148" s="782"/>
      <c r="T148" s="782"/>
      <c r="U148" s="782"/>
      <c r="V148" s="783"/>
      <c r="W148" s="37" t="s">
        <v>72</v>
      </c>
      <c r="X148" s="779">
        <f>IFERROR(X141/H141,"0")+IFERROR(X142/H142,"0")+IFERROR(X143/H143,"0")+IFERROR(X144/H144,"0")+IFERROR(X145/H145,"0")+IFERROR(X146/H146,"0")+IFERROR(X147/H147,"0")</f>
        <v>56.000000000000007</v>
      </c>
      <c r="Y148" s="779">
        <f>IFERROR(Y141/H141,"0")+IFERROR(Y142/H142,"0")+IFERROR(Y143/H143,"0")+IFERROR(Y144/H144,"0")+IFERROR(Y145/H145,"0")+IFERROR(Y146/H146,"0")+IFERROR(Y147/H147,"0")</f>
        <v>56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1.218</v>
      </c>
      <c r="AA148" s="780"/>
      <c r="AB148" s="780"/>
      <c r="AC148" s="780"/>
    </row>
    <row r="149" spans="1:68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3"/>
      <c r="P149" s="784" t="s">
        <v>71</v>
      </c>
      <c r="Q149" s="782"/>
      <c r="R149" s="782"/>
      <c r="S149" s="782"/>
      <c r="T149" s="782"/>
      <c r="U149" s="782"/>
      <c r="V149" s="783"/>
      <c r="W149" s="37" t="s">
        <v>69</v>
      </c>
      <c r="X149" s="779">
        <f>IFERROR(SUM(X141:X147),"0")</f>
        <v>453.6</v>
      </c>
      <c r="Y149" s="779">
        <f>IFERROR(SUM(Y141:Y147),"0")</f>
        <v>453.59999999999997</v>
      </c>
      <c r="Z149" s="37"/>
      <c r="AA149" s="780"/>
      <c r="AB149" s="780"/>
      <c r="AC149" s="780"/>
    </row>
    <row r="150" spans="1:68" ht="14.25" hidden="1" customHeight="1" x14ac:dyDescent="0.25">
      <c r="A150" s="798" t="s">
        <v>222</v>
      </c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2"/>
      <c r="P150" s="792"/>
      <c r="Q150" s="792"/>
      <c r="R150" s="792"/>
      <c r="S150" s="792"/>
      <c r="T150" s="792"/>
      <c r="U150" s="792"/>
      <c r="V150" s="792"/>
      <c r="W150" s="792"/>
      <c r="X150" s="792"/>
      <c r="Y150" s="792"/>
      <c r="Z150" s="792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8">
        <v>4680115882652</v>
      </c>
      <c r="E151" s="789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6"/>
      <c r="R151" s="786"/>
      <c r="S151" s="786"/>
      <c r="T151" s="787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8">
        <v>4680115880238</v>
      </c>
      <c r="E152" s="789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6"/>
      <c r="R152" s="786"/>
      <c r="S152" s="786"/>
      <c r="T152" s="787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803"/>
      <c r="P153" s="784" t="s">
        <v>71</v>
      </c>
      <c r="Q153" s="782"/>
      <c r="R153" s="782"/>
      <c r="S153" s="782"/>
      <c r="T153" s="782"/>
      <c r="U153" s="782"/>
      <c r="V153" s="783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2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3"/>
      <c r="P154" s="784" t="s">
        <v>71</v>
      </c>
      <c r="Q154" s="782"/>
      <c r="R154" s="782"/>
      <c r="S154" s="782"/>
      <c r="T154" s="782"/>
      <c r="U154" s="782"/>
      <c r="V154" s="783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830" t="s">
        <v>300</v>
      </c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792"/>
      <c r="P155" s="792"/>
      <c r="Q155" s="792"/>
      <c r="R155" s="792"/>
      <c r="S155" s="792"/>
      <c r="T155" s="792"/>
      <c r="U155" s="792"/>
      <c r="V155" s="792"/>
      <c r="W155" s="792"/>
      <c r="X155" s="792"/>
      <c r="Y155" s="792"/>
      <c r="Z155" s="792"/>
      <c r="AA155" s="772"/>
      <c r="AB155" s="772"/>
      <c r="AC155" s="772"/>
    </row>
    <row r="156" spans="1:68" ht="14.25" hidden="1" customHeight="1" x14ac:dyDescent="0.25">
      <c r="A156" s="798" t="s">
        <v>124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8">
        <v>4680115882577</v>
      </c>
      <c r="E157" s="789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2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8">
        <v>4680115882577</v>
      </c>
      <c r="E158" s="789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6"/>
      <c r="R158" s="786"/>
      <c r="S158" s="786"/>
      <c r="T158" s="787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0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803"/>
      <c r="P159" s="784" t="s">
        <v>71</v>
      </c>
      <c r="Q159" s="782"/>
      <c r="R159" s="782"/>
      <c r="S159" s="782"/>
      <c r="T159" s="782"/>
      <c r="U159" s="782"/>
      <c r="V159" s="783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2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3"/>
      <c r="P160" s="784" t="s">
        <v>71</v>
      </c>
      <c r="Q160" s="782"/>
      <c r="R160" s="782"/>
      <c r="S160" s="782"/>
      <c r="T160" s="782"/>
      <c r="U160" s="782"/>
      <c r="V160" s="783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8" t="s">
        <v>64</v>
      </c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2"/>
      <c r="P161" s="792"/>
      <c r="Q161" s="792"/>
      <c r="R161" s="792"/>
      <c r="S161" s="792"/>
      <c r="T161" s="792"/>
      <c r="U161" s="792"/>
      <c r="V161" s="792"/>
      <c r="W161" s="792"/>
      <c r="X161" s="792"/>
      <c r="Y161" s="792"/>
      <c r="Z161" s="792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8">
        <v>4680115883444</v>
      </c>
      <c r="E162" s="789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8">
        <v>4680115883444</v>
      </c>
      <c r="E163" s="789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6"/>
      <c r="R163" s="786"/>
      <c r="S163" s="786"/>
      <c r="T163" s="787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803"/>
      <c r="P164" s="784" t="s">
        <v>71</v>
      </c>
      <c r="Q164" s="782"/>
      <c r="R164" s="782"/>
      <c r="S164" s="782"/>
      <c r="T164" s="782"/>
      <c r="U164" s="782"/>
      <c r="V164" s="783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2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3"/>
      <c r="P165" s="784" t="s">
        <v>71</v>
      </c>
      <c r="Q165" s="782"/>
      <c r="R165" s="782"/>
      <c r="S165" s="782"/>
      <c r="T165" s="782"/>
      <c r="U165" s="782"/>
      <c r="V165" s="783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8" t="s">
        <v>73</v>
      </c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2"/>
      <c r="P166" s="792"/>
      <c r="Q166" s="792"/>
      <c r="R166" s="792"/>
      <c r="S166" s="792"/>
      <c r="T166" s="792"/>
      <c r="U166" s="792"/>
      <c r="V166" s="792"/>
      <c r="W166" s="792"/>
      <c r="X166" s="792"/>
      <c r="Y166" s="792"/>
      <c r="Z166" s="792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8">
        <v>4680115882584</v>
      </c>
      <c r="E167" s="789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8">
        <v>4680115882584</v>
      </c>
      <c r="E168" s="789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0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803"/>
      <c r="P169" s="784" t="s">
        <v>71</v>
      </c>
      <c r="Q169" s="782"/>
      <c r="R169" s="782"/>
      <c r="S169" s="782"/>
      <c r="T169" s="782"/>
      <c r="U169" s="782"/>
      <c r="V169" s="783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2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3"/>
      <c r="P170" s="784" t="s">
        <v>71</v>
      </c>
      <c r="Q170" s="782"/>
      <c r="R170" s="782"/>
      <c r="S170" s="782"/>
      <c r="T170" s="782"/>
      <c r="U170" s="782"/>
      <c r="V170" s="783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830" t="s">
        <v>122</v>
      </c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2"/>
      <c r="P171" s="792"/>
      <c r="Q171" s="792"/>
      <c r="R171" s="792"/>
      <c r="S171" s="792"/>
      <c r="T171" s="792"/>
      <c r="U171" s="792"/>
      <c r="V171" s="792"/>
      <c r="W171" s="792"/>
      <c r="X171" s="792"/>
      <c r="Y171" s="792"/>
      <c r="Z171" s="792"/>
      <c r="AA171" s="772"/>
      <c r="AB171" s="772"/>
      <c r="AC171" s="772"/>
    </row>
    <row r="172" spans="1:68" ht="14.25" hidden="1" customHeight="1" x14ac:dyDescent="0.25">
      <c r="A172" s="798" t="s">
        <v>124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8">
        <v>4607091384604</v>
      </c>
      <c r="E173" s="789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803"/>
      <c r="P174" s="784" t="s">
        <v>71</v>
      </c>
      <c r="Q174" s="782"/>
      <c r="R174" s="782"/>
      <c r="S174" s="782"/>
      <c r="T174" s="782"/>
      <c r="U174" s="782"/>
      <c r="V174" s="783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2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3"/>
      <c r="P175" s="784" t="s">
        <v>71</v>
      </c>
      <c r="Q175" s="782"/>
      <c r="R175" s="782"/>
      <c r="S175" s="782"/>
      <c r="T175" s="782"/>
      <c r="U175" s="782"/>
      <c r="V175" s="783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8" t="s">
        <v>64</v>
      </c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792"/>
      <c r="P176" s="792"/>
      <c r="Q176" s="792"/>
      <c r="R176" s="792"/>
      <c r="S176" s="792"/>
      <c r="T176" s="792"/>
      <c r="U176" s="792"/>
      <c r="V176" s="792"/>
      <c r="W176" s="792"/>
      <c r="X176" s="792"/>
      <c r="Y176" s="792"/>
      <c r="Z176" s="792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8">
        <v>4607091387667</v>
      </c>
      <c r="E177" s="789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8">
        <v>4607091387636</v>
      </c>
      <c r="E178" s="789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8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8">
        <v>4607091382426</v>
      </c>
      <c r="E179" s="789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8">
        <v>4607091386547</v>
      </c>
      <c r="E180" s="789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8">
        <v>4607091382464</v>
      </c>
      <c r="E181" s="789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803"/>
      <c r="P182" s="784" t="s">
        <v>71</v>
      </c>
      <c r="Q182" s="782"/>
      <c r="R182" s="782"/>
      <c r="S182" s="782"/>
      <c r="T182" s="782"/>
      <c r="U182" s="782"/>
      <c r="V182" s="783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2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3"/>
      <c r="P183" s="784" t="s">
        <v>71</v>
      </c>
      <c r="Q183" s="782"/>
      <c r="R183" s="782"/>
      <c r="S183" s="782"/>
      <c r="T183" s="782"/>
      <c r="U183" s="782"/>
      <c r="V183" s="783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8" t="s">
        <v>73</v>
      </c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2"/>
      <c r="P184" s="792"/>
      <c r="Q184" s="792"/>
      <c r="R184" s="792"/>
      <c r="S184" s="792"/>
      <c r="T184" s="792"/>
      <c r="U184" s="792"/>
      <c r="V184" s="792"/>
      <c r="W184" s="792"/>
      <c r="X184" s="792"/>
      <c r="Y184" s="792"/>
      <c r="Z184" s="792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8">
        <v>4607091385304</v>
      </c>
      <c r="E185" s="789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77">
        <v>134.4</v>
      </c>
      <c r="Y185" s="778">
        <f>IFERROR(IF(X185="",0,CEILING((X185/$H185),1)*$H185),"")</f>
        <v>134.4</v>
      </c>
      <c r="Z185" s="36">
        <f>IFERROR(IF(Y185=0,"",ROUNDUP(Y185/H185,0)*0.02175),"")</f>
        <v>0.34799999999999998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143.42400000000001</v>
      </c>
      <c r="BN185" s="64">
        <f>IFERROR(Y185*I185/H185,"0")</f>
        <v>143.42400000000001</v>
      </c>
      <c r="BO185" s="64">
        <f>IFERROR(1/J185*(X185/H185),"0")</f>
        <v>0.2857142857142857</v>
      </c>
      <c r="BP185" s="64">
        <f>IFERROR(1/J185*(Y185/H185),"0")</f>
        <v>0.2857142857142857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8">
        <v>4607091386264</v>
      </c>
      <c r="E186" s="789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6"/>
      <c r="R186" s="786"/>
      <c r="S186" s="786"/>
      <c r="T186" s="787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8">
        <v>4607091385427</v>
      </c>
      <c r="E187" s="789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6"/>
      <c r="R187" s="786"/>
      <c r="S187" s="786"/>
      <c r="T187" s="787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803"/>
      <c r="P188" s="784" t="s">
        <v>71</v>
      </c>
      <c r="Q188" s="782"/>
      <c r="R188" s="782"/>
      <c r="S188" s="782"/>
      <c r="T188" s="782"/>
      <c r="U188" s="782"/>
      <c r="V188" s="783"/>
      <c r="W188" s="37" t="s">
        <v>72</v>
      </c>
      <c r="X188" s="779">
        <f>IFERROR(X185/H185,"0")+IFERROR(X186/H186,"0")+IFERROR(X187/H187,"0")</f>
        <v>16</v>
      </c>
      <c r="Y188" s="779">
        <f>IFERROR(Y185/H185,"0")+IFERROR(Y186/H186,"0")+IFERROR(Y187/H187,"0")</f>
        <v>16</v>
      </c>
      <c r="Z188" s="779">
        <f>IFERROR(IF(Z185="",0,Z185),"0")+IFERROR(IF(Z186="",0,Z186),"0")+IFERROR(IF(Z187="",0,Z187),"0")</f>
        <v>0.34799999999999998</v>
      </c>
      <c r="AA188" s="780"/>
      <c r="AB188" s="780"/>
      <c r="AC188" s="780"/>
    </row>
    <row r="189" spans="1:68" x14ac:dyDescent="0.2">
      <c r="A189" s="792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3"/>
      <c r="P189" s="784" t="s">
        <v>71</v>
      </c>
      <c r="Q189" s="782"/>
      <c r="R189" s="782"/>
      <c r="S189" s="782"/>
      <c r="T189" s="782"/>
      <c r="U189" s="782"/>
      <c r="V189" s="783"/>
      <c r="W189" s="37" t="s">
        <v>69</v>
      </c>
      <c r="X189" s="779">
        <f>IFERROR(SUM(X185:X187),"0")</f>
        <v>134.4</v>
      </c>
      <c r="Y189" s="779">
        <f>IFERROR(SUM(Y185:Y187),"0")</f>
        <v>134.4</v>
      </c>
      <c r="Z189" s="37"/>
      <c r="AA189" s="780"/>
      <c r="AB189" s="780"/>
      <c r="AC189" s="780"/>
    </row>
    <row r="190" spans="1:68" ht="27.75" hidden="1" customHeight="1" x14ac:dyDescent="0.2">
      <c r="A190" s="957" t="s">
        <v>336</v>
      </c>
      <c r="B190" s="958"/>
      <c r="C190" s="958"/>
      <c r="D190" s="958"/>
      <c r="E190" s="958"/>
      <c r="F190" s="958"/>
      <c r="G190" s="958"/>
      <c r="H190" s="958"/>
      <c r="I190" s="958"/>
      <c r="J190" s="958"/>
      <c r="K190" s="958"/>
      <c r="L190" s="958"/>
      <c r="M190" s="958"/>
      <c r="N190" s="958"/>
      <c r="O190" s="958"/>
      <c r="P190" s="958"/>
      <c r="Q190" s="958"/>
      <c r="R190" s="958"/>
      <c r="S190" s="958"/>
      <c r="T190" s="958"/>
      <c r="U190" s="958"/>
      <c r="V190" s="958"/>
      <c r="W190" s="958"/>
      <c r="X190" s="958"/>
      <c r="Y190" s="958"/>
      <c r="Z190" s="958"/>
      <c r="AA190" s="48"/>
      <c r="AB190" s="48"/>
      <c r="AC190" s="48"/>
    </row>
    <row r="191" spans="1:68" ht="16.5" hidden="1" customHeight="1" x14ac:dyDescent="0.25">
      <c r="A191" s="830" t="s">
        <v>337</v>
      </c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2"/>
      <c r="P191" s="792"/>
      <c r="Q191" s="792"/>
      <c r="R191" s="792"/>
      <c r="S191" s="792"/>
      <c r="T191" s="792"/>
      <c r="U191" s="792"/>
      <c r="V191" s="792"/>
      <c r="W191" s="792"/>
      <c r="X191" s="792"/>
      <c r="Y191" s="792"/>
      <c r="Z191" s="792"/>
      <c r="AA191" s="772"/>
      <c r="AB191" s="772"/>
      <c r="AC191" s="772"/>
    </row>
    <row r="192" spans="1:68" ht="14.25" hidden="1" customHeight="1" x14ac:dyDescent="0.25">
      <c r="A192" s="798" t="s">
        <v>180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8">
        <v>4680115886223</v>
      </c>
      <c r="E193" s="789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6"/>
      <c r="R193" s="786"/>
      <c r="S193" s="786"/>
      <c r="T193" s="787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0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803"/>
      <c r="P194" s="784" t="s">
        <v>71</v>
      </c>
      <c r="Q194" s="782"/>
      <c r="R194" s="782"/>
      <c r="S194" s="782"/>
      <c r="T194" s="782"/>
      <c r="U194" s="782"/>
      <c r="V194" s="783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2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3"/>
      <c r="P195" s="784" t="s">
        <v>71</v>
      </c>
      <c r="Q195" s="782"/>
      <c r="R195" s="782"/>
      <c r="S195" s="782"/>
      <c r="T195" s="782"/>
      <c r="U195" s="782"/>
      <c r="V195" s="783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8" t="s">
        <v>64</v>
      </c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792"/>
      <c r="P196" s="792"/>
      <c r="Q196" s="792"/>
      <c r="R196" s="792"/>
      <c r="S196" s="792"/>
      <c r="T196" s="792"/>
      <c r="U196" s="792"/>
      <c r="V196" s="792"/>
      <c r="W196" s="792"/>
      <c r="X196" s="792"/>
      <c r="Y196" s="792"/>
      <c r="Z196" s="792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8">
        <v>4680115880993</v>
      </c>
      <c r="E197" s="789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6"/>
      <c r="R197" s="786"/>
      <c r="S197" s="786"/>
      <c r="T197" s="787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8">
        <v>4680115881761</v>
      </c>
      <c r="E198" s="789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8">
        <v>4680115881563</v>
      </c>
      <c r="E199" s="789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6"/>
      <c r="R199" s="786"/>
      <c r="S199" s="786"/>
      <c r="T199" s="787"/>
      <c r="U199" s="34"/>
      <c r="V199" s="34"/>
      <c r="W199" s="35" t="s">
        <v>69</v>
      </c>
      <c r="X199" s="777">
        <v>151.19999999999999</v>
      </c>
      <c r="Y199" s="778">
        <f t="shared" si="36"/>
        <v>151.20000000000002</v>
      </c>
      <c r="Z199" s="36">
        <f>IFERROR(IF(Y199=0,"",ROUNDUP(Y199/H199,0)*0.00753),"")</f>
        <v>0.27107999999999999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158.39999999999998</v>
      </c>
      <c r="BN199" s="64">
        <f t="shared" si="38"/>
        <v>158.4</v>
      </c>
      <c r="BO199" s="64">
        <f t="shared" si="39"/>
        <v>0.23076923076923073</v>
      </c>
      <c r="BP199" s="64">
        <f t="shared" si="40"/>
        <v>0.23076923076923075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8">
        <v>4680115880986</v>
      </c>
      <c r="E200" s="789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6"/>
      <c r="R200" s="786"/>
      <c r="S200" s="786"/>
      <c r="T200" s="787"/>
      <c r="U200" s="34"/>
      <c r="V200" s="34"/>
      <c r="W200" s="35" t="s">
        <v>69</v>
      </c>
      <c r="X200" s="777">
        <v>75.599999999999994</v>
      </c>
      <c r="Y200" s="778">
        <f t="shared" si="36"/>
        <v>75.600000000000009</v>
      </c>
      <c r="Z200" s="36">
        <f>IFERROR(IF(Y200=0,"",ROUNDUP(Y200/H200,0)*0.00502),"")</f>
        <v>0.18071999999999999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80.279999999999987</v>
      </c>
      <c r="BN200" s="64">
        <f t="shared" si="38"/>
        <v>80.28</v>
      </c>
      <c r="BO200" s="64">
        <f t="shared" si="39"/>
        <v>0.15384615384615383</v>
      </c>
      <c r="BP200" s="64">
        <f t="shared" si="40"/>
        <v>0.15384615384615385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8">
        <v>4680115881785</v>
      </c>
      <c r="E201" s="789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8">
        <v>4680115881679</v>
      </c>
      <c r="E202" s="789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77">
        <v>264.60000000000002</v>
      </c>
      <c r="Y202" s="778">
        <f t="shared" si="36"/>
        <v>264.60000000000002</v>
      </c>
      <c r="Z202" s="36">
        <f>IFERROR(IF(Y202=0,"",ROUNDUP(Y202/H202,0)*0.00502),"")</f>
        <v>0.63251999999999997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277.20000000000005</v>
      </c>
      <c r="BN202" s="64">
        <f t="shared" si="38"/>
        <v>277.20000000000005</v>
      </c>
      <c r="BO202" s="64">
        <f t="shared" si="39"/>
        <v>0.53846153846153855</v>
      </c>
      <c r="BP202" s="64">
        <f t="shared" si="40"/>
        <v>0.53846153846153855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8">
        <v>4680115880191</v>
      </c>
      <c r="E203" s="789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6"/>
      <c r="R203" s="786"/>
      <c r="S203" s="786"/>
      <c r="T203" s="787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8">
        <v>4680115883963</v>
      </c>
      <c r="E204" s="789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6"/>
      <c r="R204" s="786"/>
      <c r="S204" s="786"/>
      <c r="T204" s="787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803"/>
      <c r="P205" s="784" t="s">
        <v>71</v>
      </c>
      <c r="Q205" s="782"/>
      <c r="R205" s="782"/>
      <c r="S205" s="782"/>
      <c r="T205" s="782"/>
      <c r="U205" s="782"/>
      <c r="V205" s="783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198</v>
      </c>
      <c r="Y205" s="779">
        <f>IFERROR(Y197/H197,"0")+IFERROR(Y198/H198,"0")+IFERROR(Y199/H199,"0")+IFERROR(Y200/H200,"0")+IFERROR(Y201/H201,"0")+IFERROR(Y202/H202,"0")+IFERROR(Y203/H203,"0")+IFERROR(Y204/H204,"0")</f>
        <v>198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1.08432</v>
      </c>
      <c r="AA205" s="780"/>
      <c r="AB205" s="780"/>
      <c r="AC205" s="780"/>
    </row>
    <row r="206" spans="1:68" x14ac:dyDescent="0.2">
      <c r="A206" s="792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3"/>
      <c r="P206" s="784" t="s">
        <v>71</v>
      </c>
      <c r="Q206" s="782"/>
      <c r="R206" s="782"/>
      <c r="S206" s="782"/>
      <c r="T206" s="782"/>
      <c r="U206" s="782"/>
      <c r="V206" s="783"/>
      <c r="W206" s="37" t="s">
        <v>69</v>
      </c>
      <c r="X206" s="779">
        <f>IFERROR(SUM(X197:X204),"0")</f>
        <v>491.4</v>
      </c>
      <c r="Y206" s="779">
        <f>IFERROR(SUM(Y197:Y204),"0")</f>
        <v>491.40000000000003</v>
      </c>
      <c r="Z206" s="37"/>
      <c r="AA206" s="780"/>
      <c r="AB206" s="780"/>
      <c r="AC206" s="780"/>
    </row>
    <row r="207" spans="1:68" ht="16.5" hidden="1" customHeight="1" x14ac:dyDescent="0.25">
      <c r="A207" s="830" t="s">
        <v>361</v>
      </c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2"/>
      <c r="P207" s="792"/>
      <c r="Q207" s="792"/>
      <c r="R207" s="792"/>
      <c r="S207" s="792"/>
      <c r="T207" s="792"/>
      <c r="U207" s="792"/>
      <c r="V207" s="792"/>
      <c r="W207" s="792"/>
      <c r="X207" s="792"/>
      <c r="Y207" s="792"/>
      <c r="Z207" s="792"/>
      <c r="AA207" s="772"/>
      <c r="AB207" s="772"/>
      <c r="AC207" s="772"/>
    </row>
    <row r="208" spans="1:68" ht="14.25" hidden="1" customHeight="1" x14ac:dyDescent="0.25">
      <c r="A208" s="798" t="s">
        <v>124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8">
        <v>4680115881402</v>
      </c>
      <c r="E209" s="789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6"/>
      <c r="R209" s="786"/>
      <c r="S209" s="786"/>
      <c r="T209" s="787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8">
        <v>4680115881396</v>
      </c>
      <c r="E210" s="789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6"/>
      <c r="R210" s="786"/>
      <c r="S210" s="786"/>
      <c r="T210" s="787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0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03"/>
      <c r="P211" s="784" t="s">
        <v>71</v>
      </c>
      <c r="Q211" s="782"/>
      <c r="R211" s="782"/>
      <c r="S211" s="782"/>
      <c r="T211" s="782"/>
      <c r="U211" s="782"/>
      <c r="V211" s="783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2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3"/>
      <c r="P212" s="784" t="s">
        <v>71</v>
      </c>
      <c r="Q212" s="782"/>
      <c r="R212" s="782"/>
      <c r="S212" s="782"/>
      <c r="T212" s="782"/>
      <c r="U212" s="782"/>
      <c r="V212" s="783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8" t="s">
        <v>180</v>
      </c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2"/>
      <c r="P213" s="792"/>
      <c r="Q213" s="792"/>
      <c r="R213" s="792"/>
      <c r="S213" s="792"/>
      <c r="T213" s="792"/>
      <c r="U213" s="792"/>
      <c r="V213" s="792"/>
      <c r="W213" s="792"/>
      <c r="X213" s="792"/>
      <c r="Y213" s="792"/>
      <c r="Z213" s="792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8">
        <v>4680115882935</v>
      </c>
      <c r="E214" s="789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9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8">
        <v>4680115880764</v>
      </c>
      <c r="E215" s="789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6"/>
      <c r="R215" s="786"/>
      <c r="S215" s="786"/>
      <c r="T215" s="787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0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803"/>
      <c r="P216" s="784" t="s">
        <v>71</v>
      </c>
      <c r="Q216" s="782"/>
      <c r="R216" s="782"/>
      <c r="S216" s="782"/>
      <c r="T216" s="782"/>
      <c r="U216" s="782"/>
      <c r="V216" s="783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2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3"/>
      <c r="P217" s="784" t="s">
        <v>71</v>
      </c>
      <c r="Q217" s="782"/>
      <c r="R217" s="782"/>
      <c r="S217" s="782"/>
      <c r="T217" s="782"/>
      <c r="U217" s="782"/>
      <c r="V217" s="783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8" t="s">
        <v>64</v>
      </c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792"/>
      <c r="P218" s="792"/>
      <c r="Q218" s="792"/>
      <c r="R218" s="792"/>
      <c r="S218" s="792"/>
      <c r="T218" s="792"/>
      <c r="U218" s="792"/>
      <c r="V218" s="792"/>
      <c r="W218" s="792"/>
      <c r="X218" s="792"/>
      <c r="Y218" s="792"/>
      <c r="Z218" s="792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8">
        <v>4680115882683</v>
      </c>
      <c r="E219" s="789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7">
        <v>194.4</v>
      </c>
      <c r="Y219" s="778">
        <f t="shared" ref="Y219:Y226" si="41">IFERROR(IF(X219="",0,CEILING((X219/$H219),1)*$H219),"")</f>
        <v>194.4</v>
      </c>
      <c r="Z219" s="36">
        <f>IFERROR(IF(Y219=0,"",ROUNDUP(Y219/H219,0)*0.00902),"")</f>
        <v>0.32472000000000001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201.96</v>
      </c>
      <c r="BN219" s="64">
        <f t="shared" ref="BN219:BN226" si="43">IFERROR(Y219*I219/H219,"0")</f>
        <v>201.96</v>
      </c>
      <c r="BO219" s="64">
        <f t="shared" ref="BO219:BO226" si="44">IFERROR(1/J219*(X219/H219),"0")</f>
        <v>0.27272727272727271</v>
      </c>
      <c r="BP219" s="64">
        <f t="shared" ref="BP219:BP226" si="45">IFERROR(1/J219*(Y219/H219),"0")</f>
        <v>0.27272727272727271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8">
        <v>4680115882690</v>
      </c>
      <c r="E220" s="789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8">
        <v>4680115882669</v>
      </c>
      <c r="E221" s="789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8">
        <v>4680115882676</v>
      </c>
      <c r="E222" s="789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8">
        <v>4680115884014</v>
      </c>
      <c r="E223" s="789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8">
        <v>4680115884007</v>
      </c>
      <c r="E224" s="789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8">
        <v>4680115884038</v>
      </c>
      <c r="E225" s="789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8">
        <v>4680115884021</v>
      </c>
      <c r="E226" s="789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803"/>
      <c r="P227" s="784" t="s">
        <v>71</v>
      </c>
      <c r="Q227" s="782"/>
      <c r="R227" s="782"/>
      <c r="S227" s="782"/>
      <c r="T227" s="782"/>
      <c r="U227" s="782"/>
      <c r="V227" s="783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36</v>
      </c>
      <c r="Y227" s="779">
        <f>IFERROR(Y219/H219,"0")+IFERROR(Y220/H220,"0")+IFERROR(Y221/H221,"0")+IFERROR(Y222/H222,"0")+IFERROR(Y223/H223,"0")+IFERROR(Y224/H224,"0")+IFERROR(Y225/H225,"0")+IFERROR(Y226/H226,"0")</f>
        <v>36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0.32472000000000001</v>
      </c>
      <c r="AA227" s="780"/>
      <c r="AB227" s="780"/>
      <c r="AC227" s="780"/>
    </row>
    <row r="228" spans="1:68" x14ac:dyDescent="0.2">
      <c r="A228" s="792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3"/>
      <c r="P228" s="784" t="s">
        <v>71</v>
      </c>
      <c r="Q228" s="782"/>
      <c r="R228" s="782"/>
      <c r="S228" s="782"/>
      <c r="T228" s="782"/>
      <c r="U228" s="782"/>
      <c r="V228" s="783"/>
      <c r="W228" s="37" t="s">
        <v>69</v>
      </c>
      <c r="X228" s="779">
        <f>IFERROR(SUM(X219:X226),"0")</f>
        <v>194.4</v>
      </c>
      <c r="Y228" s="779">
        <f>IFERROR(SUM(Y219:Y226),"0")</f>
        <v>194.4</v>
      </c>
      <c r="Z228" s="37"/>
      <c r="AA228" s="780"/>
      <c r="AB228" s="780"/>
      <c r="AC228" s="780"/>
    </row>
    <row r="229" spans="1:68" ht="14.25" hidden="1" customHeight="1" x14ac:dyDescent="0.25">
      <c r="A229" s="798" t="s">
        <v>73</v>
      </c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792"/>
      <c r="P229" s="792"/>
      <c r="Q229" s="792"/>
      <c r="R229" s="792"/>
      <c r="S229" s="792"/>
      <c r="T229" s="792"/>
      <c r="U229" s="792"/>
      <c r="V229" s="792"/>
      <c r="W229" s="792"/>
      <c r="X229" s="792"/>
      <c r="Y229" s="792"/>
      <c r="Z229" s="792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8">
        <v>4680115881594</v>
      </c>
      <c r="E230" s="789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8">
        <v>4680115880962</v>
      </c>
      <c r="E231" s="789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6"/>
      <c r="R231" s="786"/>
      <c r="S231" s="786"/>
      <c r="T231" s="787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8">
        <v>4680115881617</v>
      </c>
      <c r="E232" s="789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6"/>
      <c r="R232" s="786"/>
      <c r="S232" s="786"/>
      <c r="T232" s="787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8">
        <v>4680115880573</v>
      </c>
      <c r="E233" s="789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7">
        <v>765.6</v>
      </c>
      <c r="Y233" s="778">
        <f t="shared" si="46"/>
        <v>765.59999999999991</v>
      </c>
      <c r="Z233" s="36">
        <f>IFERROR(IF(Y233=0,"",ROUNDUP(Y233/H233,0)*0.02175),"")</f>
        <v>1.9139999999999999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815.23200000000008</v>
      </c>
      <c r="BN233" s="64">
        <f t="shared" si="48"/>
        <v>815.23199999999997</v>
      </c>
      <c r="BO233" s="64">
        <f t="shared" si="49"/>
        <v>1.5714285714285716</v>
      </c>
      <c r="BP233" s="64">
        <f t="shared" si="50"/>
        <v>1.5714285714285714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8">
        <v>4680115882195</v>
      </c>
      <c r="E234" s="789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8">
        <v>4680115882607</v>
      </c>
      <c r="E235" s="789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9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8">
        <v>4680115880092</v>
      </c>
      <c r="E236" s="789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77">
        <v>172.8</v>
      </c>
      <c r="Y236" s="778">
        <f t="shared" si="46"/>
        <v>172.79999999999998</v>
      </c>
      <c r="Z236" s="36">
        <f t="shared" si="51"/>
        <v>0.54215999999999998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192.38400000000004</v>
      </c>
      <c r="BN236" s="64">
        <f t="shared" si="48"/>
        <v>192.38399999999999</v>
      </c>
      <c r="BO236" s="64">
        <f t="shared" si="49"/>
        <v>0.46153846153846162</v>
      </c>
      <c r="BP236" s="64">
        <f t="shared" si="50"/>
        <v>0.46153846153846151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8">
        <v>4680115880221</v>
      </c>
      <c r="E237" s="789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7">
        <v>57.6</v>
      </c>
      <c r="Y237" s="778">
        <f t="shared" si="46"/>
        <v>57.599999999999994</v>
      </c>
      <c r="Z237" s="36">
        <f t="shared" si="51"/>
        <v>0.18071999999999999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64.128000000000014</v>
      </c>
      <c r="BN237" s="64">
        <f t="shared" si="48"/>
        <v>64.128</v>
      </c>
      <c r="BO237" s="64">
        <f t="shared" si="49"/>
        <v>0.15384615384615385</v>
      </c>
      <c r="BP237" s="64">
        <f t="shared" si="50"/>
        <v>0.15384615384615385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8">
        <v>4680115882942</v>
      </c>
      <c r="E238" s="789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8">
        <v>4680115880504</v>
      </c>
      <c r="E239" s="789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6"/>
      <c r="R239" s="786"/>
      <c r="S239" s="786"/>
      <c r="T239" s="787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8">
        <v>4680115882164</v>
      </c>
      <c r="E240" s="789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7">
        <v>57.6</v>
      </c>
      <c r="Y240" s="778">
        <f t="shared" si="46"/>
        <v>57.599999999999994</v>
      </c>
      <c r="Z240" s="36">
        <f t="shared" si="51"/>
        <v>0.18071999999999999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64.272000000000006</v>
      </c>
      <c r="BN240" s="64">
        <f t="shared" si="48"/>
        <v>64.271999999999991</v>
      </c>
      <c r="BO240" s="64">
        <f t="shared" si="49"/>
        <v>0.15384615384615385</v>
      </c>
      <c r="BP240" s="64">
        <f t="shared" si="50"/>
        <v>0.15384615384615385</v>
      </c>
    </row>
    <row r="241" spans="1:68" x14ac:dyDescent="0.2">
      <c r="A241" s="80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803"/>
      <c r="P241" s="784" t="s">
        <v>71</v>
      </c>
      <c r="Q241" s="782"/>
      <c r="R241" s="782"/>
      <c r="S241" s="782"/>
      <c r="T241" s="782"/>
      <c r="U241" s="782"/>
      <c r="V241" s="783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208.00000000000003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2.8175999999999997</v>
      </c>
      <c r="AA241" s="780"/>
      <c r="AB241" s="780"/>
      <c r="AC241" s="780"/>
    </row>
    <row r="242" spans="1:68" x14ac:dyDescent="0.2">
      <c r="A242" s="792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3"/>
      <c r="P242" s="784" t="s">
        <v>71</v>
      </c>
      <c r="Q242" s="782"/>
      <c r="R242" s="782"/>
      <c r="S242" s="782"/>
      <c r="T242" s="782"/>
      <c r="U242" s="782"/>
      <c r="V242" s="783"/>
      <c r="W242" s="37" t="s">
        <v>69</v>
      </c>
      <c r="X242" s="779">
        <f>IFERROR(SUM(X230:X240),"0")</f>
        <v>1053.6000000000001</v>
      </c>
      <c r="Y242" s="779">
        <f>IFERROR(SUM(Y230:Y240),"0")</f>
        <v>1053.5999999999999</v>
      </c>
      <c r="Z242" s="37"/>
      <c r="AA242" s="780"/>
      <c r="AB242" s="780"/>
      <c r="AC242" s="780"/>
    </row>
    <row r="243" spans="1:68" ht="14.25" hidden="1" customHeight="1" x14ac:dyDescent="0.25">
      <c r="A243" s="798" t="s">
        <v>222</v>
      </c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792"/>
      <c r="P243" s="792"/>
      <c r="Q243" s="792"/>
      <c r="R243" s="792"/>
      <c r="S243" s="792"/>
      <c r="T243" s="792"/>
      <c r="U243" s="792"/>
      <c r="V243" s="792"/>
      <c r="W243" s="792"/>
      <c r="X243" s="792"/>
      <c r="Y243" s="792"/>
      <c r="Z243" s="792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8">
        <v>4680115882874</v>
      </c>
      <c r="E244" s="789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8">
        <v>4680115882874</v>
      </c>
      <c r="E245" s="789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8">
        <v>4680115884434</v>
      </c>
      <c r="E246" s="789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8">
        <v>4680115880818</v>
      </c>
      <c r="E247" s="789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9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8">
        <v>4680115880801</v>
      </c>
      <c r="E248" s="789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9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0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803"/>
      <c r="P249" s="784" t="s">
        <v>71</v>
      </c>
      <c r="Q249" s="782"/>
      <c r="R249" s="782"/>
      <c r="S249" s="782"/>
      <c r="T249" s="782"/>
      <c r="U249" s="782"/>
      <c r="V249" s="783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2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3"/>
      <c r="P250" s="784" t="s">
        <v>71</v>
      </c>
      <c r="Q250" s="782"/>
      <c r="R250" s="782"/>
      <c r="S250" s="782"/>
      <c r="T250" s="782"/>
      <c r="U250" s="782"/>
      <c r="V250" s="783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830" t="s">
        <v>436</v>
      </c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792"/>
      <c r="P251" s="792"/>
      <c r="Q251" s="792"/>
      <c r="R251" s="792"/>
      <c r="S251" s="792"/>
      <c r="T251" s="792"/>
      <c r="U251" s="792"/>
      <c r="V251" s="792"/>
      <c r="W251" s="792"/>
      <c r="X251" s="792"/>
      <c r="Y251" s="792"/>
      <c r="Z251" s="792"/>
      <c r="AA251" s="772"/>
      <c r="AB251" s="772"/>
      <c r="AC251" s="772"/>
    </row>
    <row r="252" spans="1:68" ht="14.25" hidden="1" customHeight="1" x14ac:dyDescent="0.25">
      <c r="A252" s="798" t="s">
        <v>124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8">
        <v>4680115884274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8">
        <v>4680115884274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8">
        <v>4680115884298</v>
      </c>
      <c r="E255" s="789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8">
        <v>4680115884250</v>
      </c>
      <c r="E256" s="789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4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8">
        <v>4680115884250</v>
      </c>
      <c r="E257" s="789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8">
        <v>4680115884281</v>
      </c>
      <c r="E258" s="789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2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8">
        <v>4680115884199</v>
      </c>
      <c r="E259" s="789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8">
        <v>4680115884267</v>
      </c>
      <c r="E260" s="789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9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0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803"/>
      <c r="P261" s="784" t="s">
        <v>71</v>
      </c>
      <c r="Q261" s="782"/>
      <c r="R261" s="782"/>
      <c r="S261" s="782"/>
      <c r="T261" s="782"/>
      <c r="U261" s="782"/>
      <c r="V261" s="783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2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3"/>
      <c r="P262" s="784" t="s">
        <v>71</v>
      </c>
      <c r="Q262" s="782"/>
      <c r="R262" s="782"/>
      <c r="S262" s="782"/>
      <c r="T262" s="782"/>
      <c r="U262" s="782"/>
      <c r="V262" s="783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830" t="s">
        <v>457</v>
      </c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792"/>
      <c r="P263" s="792"/>
      <c r="Q263" s="792"/>
      <c r="R263" s="792"/>
      <c r="S263" s="792"/>
      <c r="T263" s="792"/>
      <c r="U263" s="792"/>
      <c r="V263" s="792"/>
      <c r="W263" s="792"/>
      <c r="X263" s="792"/>
      <c r="Y263" s="792"/>
      <c r="Z263" s="792"/>
      <c r="AA263" s="772"/>
      <c r="AB263" s="772"/>
      <c r="AC263" s="772"/>
    </row>
    <row r="264" spans="1:68" ht="14.25" hidden="1" customHeight="1" x14ac:dyDescent="0.25">
      <c r="A264" s="798" t="s">
        <v>124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8">
        <v>4680115884137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2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8">
        <v>4680115884137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8">
        <v>4680115884236</v>
      </c>
      <c r="E267" s="789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8">
        <v>4680115884175</v>
      </c>
      <c r="E268" s="789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0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8">
        <v>4680115884175</v>
      </c>
      <c r="E269" s="789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8">
        <v>4680115884144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9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8">
        <v>4680115885288</v>
      </c>
      <c r="E271" s="789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8">
        <v>4680115884182</v>
      </c>
      <c r="E272" s="789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8">
        <v>4680115884205</v>
      </c>
      <c r="E273" s="789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6"/>
      <c r="R273" s="786"/>
      <c r="S273" s="786"/>
      <c r="T273" s="787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0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803"/>
      <c r="P274" s="784" t="s">
        <v>71</v>
      </c>
      <c r="Q274" s="782"/>
      <c r="R274" s="782"/>
      <c r="S274" s="782"/>
      <c r="T274" s="782"/>
      <c r="U274" s="782"/>
      <c r="V274" s="783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2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3"/>
      <c r="P275" s="784" t="s">
        <v>71</v>
      </c>
      <c r="Q275" s="782"/>
      <c r="R275" s="782"/>
      <c r="S275" s="782"/>
      <c r="T275" s="782"/>
      <c r="U275" s="782"/>
      <c r="V275" s="783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8" t="s">
        <v>180</v>
      </c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2"/>
      <c r="P276" s="792"/>
      <c r="Q276" s="792"/>
      <c r="R276" s="792"/>
      <c r="S276" s="792"/>
      <c r="T276" s="792"/>
      <c r="U276" s="792"/>
      <c r="V276" s="792"/>
      <c r="W276" s="792"/>
      <c r="X276" s="792"/>
      <c r="Y276" s="792"/>
      <c r="Z276" s="792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8">
        <v>4680115885721</v>
      </c>
      <c r="E277" s="789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1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0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803"/>
      <c r="P278" s="784" t="s">
        <v>71</v>
      </c>
      <c r="Q278" s="782"/>
      <c r="R278" s="782"/>
      <c r="S278" s="782"/>
      <c r="T278" s="782"/>
      <c r="U278" s="782"/>
      <c r="V278" s="783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2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3"/>
      <c r="P279" s="784" t="s">
        <v>71</v>
      </c>
      <c r="Q279" s="782"/>
      <c r="R279" s="782"/>
      <c r="S279" s="782"/>
      <c r="T279" s="782"/>
      <c r="U279" s="782"/>
      <c r="V279" s="783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830" t="s">
        <v>481</v>
      </c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792"/>
      <c r="P280" s="792"/>
      <c r="Q280" s="792"/>
      <c r="R280" s="792"/>
      <c r="S280" s="792"/>
      <c r="T280" s="792"/>
      <c r="U280" s="792"/>
      <c r="V280" s="792"/>
      <c r="W280" s="792"/>
      <c r="X280" s="792"/>
      <c r="Y280" s="792"/>
      <c r="Z280" s="792"/>
      <c r="AA280" s="772"/>
      <c r="AB280" s="772"/>
      <c r="AC280" s="772"/>
    </row>
    <row r="281" spans="1:68" ht="14.25" hidden="1" customHeight="1" x14ac:dyDescent="0.25">
      <c r="A281" s="798" t="s">
        <v>124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8">
        <v>4607091387452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0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8">
        <v>4680115885837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3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8">
        <v>4680115885806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8">
        <v>4680115885806</v>
      </c>
      <c r="E285" s="789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6"/>
      <c r="R285" s="786"/>
      <c r="S285" s="786"/>
      <c r="T285" s="787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8">
        <v>4607091385984</v>
      </c>
      <c r="E286" s="789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6"/>
      <c r="R286" s="786"/>
      <c r="S286" s="786"/>
      <c r="T286" s="787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8">
        <v>4680115885851</v>
      </c>
      <c r="E287" s="789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6"/>
      <c r="R287" s="786"/>
      <c r="S287" s="786"/>
      <c r="T287" s="787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8">
        <v>4607091387469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6"/>
      <c r="R288" s="786"/>
      <c r="S288" s="786"/>
      <c r="T288" s="787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8">
        <v>4680115885844</v>
      </c>
      <c r="E289" s="789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8">
        <v>4607091387438</v>
      </c>
      <c r="E290" s="789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6"/>
      <c r="R290" s="786"/>
      <c r="S290" s="786"/>
      <c r="T290" s="787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8">
        <v>4680115885820</v>
      </c>
      <c r="E291" s="789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6"/>
      <c r="R291" s="786"/>
      <c r="S291" s="786"/>
      <c r="T291" s="787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0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803"/>
      <c r="P292" s="784" t="s">
        <v>71</v>
      </c>
      <c r="Q292" s="782"/>
      <c r="R292" s="782"/>
      <c r="S292" s="782"/>
      <c r="T292" s="782"/>
      <c r="U292" s="782"/>
      <c r="V292" s="783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2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3"/>
      <c r="P293" s="784" t="s">
        <v>71</v>
      </c>
      <c r="Q293" s="782"/>
      <c r="R293" s="782"/>
      <c r="S293" s="782"/>
      <c r="T293" s="782"/>
      <c r="U293" s="782"/>
      <c r="V293" s="783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830" t="s">
        <v>508</v>
      </c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2"/>
      <c r="P294" s="792"/>
      <c r="Q294" s="792"/>
      <c r="R294" s="792"/>
      <c r="S294" s="792"/>
      <c r="T294" s="792"/>
      <c r="U294" s="792"/>
      <c r="V294" s="792"/>
      <c r="W294" s="792"/>
      <c r="X294" s="792"/>
      <c r="Y294" s="792"/>
      <c r="Z294" s="792"/>
      <c r="AA294" s="772"/>
      <c r="AB294" s="772"/>
      <c r="AC294" s="772"/>
    </row>
    <row r="295" spans="1:68" ht="14.25" hidden="1" customHeight="1" x14ac:dyDescent="0.25">
      <c r="A295" s="798" t="s">
        <v>124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8">
        <v>4680115885707</v>
      </c>
      <c r="E296" s="789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0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803"/>
      <c r="P297" s="784" t="s">
        <v>71</v>
      </c>
      <c r="Q297" s="782"/>
      <c r="R297" s="782"/>
      <c r="S297" s="782"/>
      <c r="T297" s="782"/>
      <c r="U297" s="782"/>
      <c r="V297" s="783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2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3"/>
      <c r="P298" s="784" t="s">
        <v>71</v>
      </c>
      <c r="Q298" s="782"/>
      <c r="R298" s="782"/>
      <c r="S298" s="782"/>
      <c r="T298" s="782"/>
      <c r="U298" s="782"/>
      <c r="V298" s="783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830" t="s">
        <v>511</v>
      </c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792"/>
      <c r="P299" s="792"/>
      <c r="Q299" s="792"/>
      <c r="R299" s="792"/>
      <c r="S299" s="792"/>
      <c r="T299" s="792"/>
      <c r="U299" s="792"/>
      <c r="V299" s="792"/>
      <c r="W299" s="792"/>
      <c r="X299" s="792"/>
      <c r="Y299" s="792"/>
      <c r="Z299" s="792"/>
      <c r="AA299" s="772"/>
      <c r="AB299" s="772"/>
      <c r="AC299" s="772"/>
    </row>
    <row r="300" spans="1:68" ht="14.25" hidden="1" customHeight="1" x14ac:dyDescent="0.25">
      <c r="A300" s="798" t="s">
        <v>124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8">
        <v>4607091383423</v>
      </c>
      <c r="E301" s="789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8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6"/>
      <c r="R301" s="786"/>
      <c r="S301" s="786"/>
      <c r="T301" s="787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8">
        <v>4680115885691</v>
      </c>
      <c r="E302" s="789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8">
        <v>4680115885660</v>
      </c>
      <c r="E303" s="789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0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803"/>
      <c r="P304" s="784" t="s">
        <v>71</v>
      </c>
      <c r="Q304" s="782"/>
      <c r="R304" s="782"/>
      <c r="S304" s="782"/>
      <c r="T304" s="782"/>
      <c r="U304" s="782"/>
      <c r="V304" s="783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2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3"/>
      <c r="P305" s="784" t="s">
        <v>71</v>
      </c>
      <c r="Q305" s="782"/>
      <c r="R305" s="782"/>
      <c r="S305" s="782"/>
      <c r="T305" s="782"/>
      <c r="U305" s="782"/>
      <c r="V305" s="783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830" t="s">
        <v>520</v>
      </c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792"/>
      <c r="P306" s="792"/>
      <c r="Q306" s="792"/>
      <c r="R306" s="792"/>
      <c r="S306" s="792"/>
      <c r="T306" s="792"/>
      <c r="U306" s="792"/>
      <c r="V306" s="792"/>
      <c r="W306" s="792"/>
      <c r="X306" s="792"/>
      <c r="Y306" s="792"/>
      <c r="Z306" s="792"/>
      <c r="AA306" s="772"/>
      <c r="AB306" s="772"/>
      <c r="AC306" s="772"/>
    </row>
    <row r="307" spans="1:68" ht="14.25" hidden="1" customHeight="1" x14ac:dyDescent="0.25">
      <c r="A307" s="798" t="s">
        <v>73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8">
        <v>4680115881556</v>
      </c>
      <c r="E308" s="789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6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6"/>
      <c r="R308" s="786"/>
      <c r="S308" s="786"/>
      <c r="T308" s="787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8">
        <v>4680115881037</v>
      </c>
      <c r="E309" s="789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8">
        <v>4680115886186</v>
      </c>
      <c r="E310" s="789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8">
        <v>4680115881228</v>
      </c>
      <c r="E311" s="789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6"/>
      <c r="R311" s="786"/>
      <c r="S311" s="786"/>
      <c r="T311" s="787"/>
      <c r="U311" s="34"/>
      <c r="V311" s="34"/>
      <c r="W311" s="35" t="s">
        <v>69</v>
      </c>
      <c r="X311" s="777">
        <v>316.8</v>
      </c>
      <c r="Y311" s="778">
        <f t="shared" si="67"/>
        <v>316.8</v>
      </c>
      <c r="Z311" s="36">
        <f>IFERROR(IF(Y311=0,"",ROUNDUP(Y311/H311,0)*0.00753),"")</f>
        <v>0.99396000000000007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352.70400000000006</v>
      </c>
      <c r="BN311" s="64">
        <f t="shared" si="69"/>
        <v>352.70400000000006</v>
      </c>
      <c r="BO311" s="64">
        <f t="shared" si="70"/>
        <v>0.84615384615384615</v>
      </c>
      <c r="BP311" s="64">
        <f t="shared" si="71"/>
        <v>0.84615384615384615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8">
        <v>4680115881211</v>
      </c>
      <c r="E312" s="789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11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77">
        <v>316.8</v>
      </c>
      <c r="Y312" s="778">
        <f t="shared" si="67"/>
        <v>316.8</v>
      </c>
      <c r="Z312" s="36">
        <f>IFERROR(IF(Y312=0,"",ROUNDUP(Y312/H312,0)*0.00753),"")</f>
        <v>0.99396000000000007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343.20000000000005</v>
      </c>
      <c r="BN312" s="64">
        <f t="shared" si="69"/>
        <v>343.20000000000005</v>
      </c>
      <c r="BO312" s="64">
        <f t="shared" si="70"/>
        <v>0.84615384615384615</v>
      </c>
      <c r="BP312" s="64">
        <f t="shared" si="71"/>
        <v>0.84615384615384615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8">
        <v>4680115881020</v>
      </c>
      <c r="E313" s="789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8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6"/>
      <c r="R313" s="786"/>
      <c r="S313" s="786"/>
      <c r="T313" s="787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803"/>
      <c r="P314" s="784" t="s">
        <v>71</v>
      </c>
      <c r="Q314" s="782"/>
      <c r="R314" s="782"/>
      <c r="S314" s="782"/>
      <c r="T314" s="782"/>
      <c r="U314" s="782"/>
      <c r="V314" s="783"/>
      <c r="W314" s="37" t="s">
        <v>72</v>
      </c>
      <c r="X314" s="779">
        <f>IFERROR(X308/H308,"0")+IFERROR(X309/H309,"0")+IFERROR(X310/H310,"0")+IFERROR(X311/H311,"0")+IFERROR(X312/H312,"0")+IFERROR(X313/H313,"0")</f>
        <v>264</v>
      </c>
      <c r="Y314" s="779">
        <f>IFERROR(Y308/H308,"0")+IFERROR(Y309/H309,"0")+IFERROR(Y310/H310,"0")+IFERROR(Y311/H311,"0")+IFERROR(Y312/H312,"0")+IFERROR(Y313/H313,"0")</f>
        <v>264</v>
      </c>
      <c r="Z314" s="779">
        <f>IFERROR(IF(Z308="",0,Z308),"0")+IFERROR(IF(Z309="",0,Z309),"0")+IFERROR(IF(Z310="",0,Z310),"0")+IFERROR(IF(Z311="",0,Z311),"0")+IFERROR(IF(Z312="",0,Z312),"0")+IFERROR(IF(Z313="",0,Z313),"0")</f>
        <v>1.9879200000000001</v>
      </c>
      <c r="AA314" s="780"/>
      <c r="AB314" s="780"/>
      <c r="AC314" s="780"/>
    </row>
    <row r="315" spans="1:68" x14ac:dyDescent="0.2">
      <c r="A315" s="792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3"/>
      <c r="P315" s="784" t="s">
        <v>71</v>
      </c>
      <c r="Q315" s="782"/>
      <c r="R315" s="782"/>
      <c r="S315" s="782"/>
      <c r="T315" s="782"/>
      <c r="U315" s="782"/>
      <c r="V315" s="783"/>
      <c r="W315" s="37" t="s">
        <v>69</v>
      </c>
      <c r="X315" s="779">
        <f>IFERROR(SUM(X308:X313),"0")</f>
        <v>633.6</v>
      </c>
      <c r="Y315" s="779">
        <f>IFERROR(SUM(Y308:Y313),"0")</f>
        <v>633.6</v>
      </c>
      <c r="Z315" s="37"/>
      <c r="AA315" s="780"/>
      <c r="AB315" s="780"/>
      <c r="AC315" s="780"/>
    </row>
    <row r="316" spans="1:68" ht="16.5" hidden="1" customHeight="1" x14ac:dyDescent="0.25">
      <c r="A316" s="830" t="s">
        <v>536</v>
      </c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2"/>
      <c r="P316" s="792"/>
      <c r="Q316" s="792"/>
      <c r="R316" s="792"/>
      <c r="S316" s="792"/>
      <c r="T316" s="792"/>
      <c r="U316" s="792"/>
      <c r="V316" s="792"/>
      <c r="W316" s="792"/>
      <c r="X316" s="792"/>
      <c r="Y316" s="792"/>
      <c r="Z316" s="792"/>
      <c r="AA316" s="772"/>
      <c r="AB316" s="772"/>
      <c r="AC316" s="772"/>
    </row>
    <row r="317" spans="1:68" ht="14.25" hidden="1" customHeight="1" x14ac:dyDescent="0.25">
      <c r="A317" s="798" t="s">
        <v>124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8">
        <v>4607091389296</v>
      </c>
      <c r="E318" s="789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6"/>
      <c r="R318" s="786"/>
      <c r="S318" s="786"/>
      <c r="T318" s="787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0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803"/>
      <c r="P319" s="784" t="s">
        <v>71</v>
      </c>
      <c r="Q319" s="782"/>
      <c r="R319" s="782"/>
      <c r="S319" s="782"/>
      <c r="T319" s="782"/>
      <c r="U319" s="782"/>
      <c r="V319" s="783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3"/>
      <c r="P320" s="784" t="s">
        <v>71</v>
      </c>
      <c r="Q320" s="782"/>
      <c r="R320" s="782"/>
      <c r="S320" s="782"/>
      <c r="T320" s="782"/>
      <c r="U320" s="782"/>
      <c r="V320" s="783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8" t="s">
        <v>64</v>
      </c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2"/>
      <c r="P321" s="792"/>
      <c r="Q321" s="792"/>
      <c r="R321" s="792"/>
      <c r="S321" s="792"/>
      <c r="T321" s="792"/>
      <c r="U321" s="792"/>
      <c r="V321" s="792"/>
      <c r="W321" s="792"/>
      <c r="X321" s="792"/>
      <c r="Y321" s="792"/>
      <c r="Z321" s="792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8">
        <v>4680115880344</v>
      </c>
      <c r="E322" s="789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99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6"/>
      <c r="R322" s="786"/>
      <c r="S322" s="786"/>
      <c r="T322" s="787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0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803"/>
      <c r="P323" s="784" t="s">
        <v>71</v>
      </c>
      <c r="Q323" s="782"/>
      <c r="R323" s="782"/>
      <c r="S323" s="782"/>
      <c r="T323" s="782"/>
      <c r="U323" s="782"/>
      <c r="V323" s="783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3"/>
      <c r="P324" s="784" t="s">
        <v>71</v>
      </c>
      <c r="Q324" s="782"/>
      <c r="R324" s="782"/>
      <c r="S324" s="782"/>
      <c r="T324" s="782"/>
      <c r="U324" s="782"/>
      <c r="V324" s="783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8" t="s">
        <v>73</v>
      </c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2"/>
      <c r="P325" s="792"/>
      <c r="Q325" s="792"/>
      <c r="R325" s="792"/>
      <c r="S325" s="792"/>
      <c r="T325" s="792"/>
      <c r="U325" s="792"/>
      <c r="V325" s="792"/>
      <c r="W325" s="792"/>
      <c r="X325" s="792"/>
      <c r="Y325" s="792"/>
      <c r="Z325" s="792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8">
        <v>4680115884618</v>
      </c>
      <c r="E326" s="789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6"/>
      <c r="R326" s="786"/>
      <c r="S326" s="786"/>
      <c r="T326" s="787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803"/>
      <c r="P327" s="784" t="s">
        <v>71</v>
      </c>
      <c r="Q327" s="782"/>
      <c r="R327" s="782"/>
      <c r="S327" s="782"/>
      <c r="T327" s="782"/>
      <c r="U327" s="782"/>
      <c r="V327" s="783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2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3"/>
      <c r="P328" s="784" t="s">
        <v>71</v>
      </c>
      <c r="Q328" s="782"/>
      <c r="R328" s="782"/>
      <c r="S328" s="782"/>
      <c r="T328" s="782"/>
      <c r="U328" s="782"/>
      <c r="V328" s="783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830" t="s">
        <v>546</v>
      </c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2"/>
      <c r="P329" s="792"/>
      <c r="Q329" s="792"/>
      <c r="R329" s="792"/>
      <c r="S329" s="792"/>
      <c r="T329" s="792"/>
      <c r="U329" s="792"/>
      <c r="V329" s="792"/>
      <c r="W329" s="792"/>
      <c r="X329" s="792"/>
      <c r="Y329" s="792"/>
      <c r="Z329" s="792"/>
      <c r="AA329" s="772"/>
      <c r="AB329" s="772"/>
      <c r="AC329" s="772"/>
    </row>
    <row r="330" spans="1:68" ht="14.25" hidden="1" customHeight="1" x14ac:dyDescent="0.25">
      <c r="A330" s="798" t="s">
        <v>124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8">
        <v>4607091389807</v>
      </c>
      <c r="E331" s="789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6"/>
      <c r="R331" s="786"/>
      <c r="S331" s="786"/>
      <c r="T331" s="787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0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803"/>
      <c r="P332" s="784" t="s">
        <v>71</v>
      </c>
      <c r="Q332" s="782"/>
      <c r="R332" s="782"/>
      <c r="S332" s="782"/>
      <c r="T332" s="782"/>
      <c r="U332" s="782"/>
      <c r="V332" s="783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3"/>
      <c r="P333" s="784" t="s">
        <v>71</v>
      </c>
      <c r="Q333" s="782"/>
      <c r="R333" s="782"/>
      <c r="S333" s="782"/>
      <c r="T333" s="782"/>
      <c r="U333" s="782"/>
      <c r="V333" s="783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8" t="s">
        <v>64</v>
      </c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2"/>
      <c r="P334" s="792"/>
      <c r="Q334" s="792"/>
      <c r="R334" s="792"/>
      <c r="S334" s="792"/>
      <c r="T334" s="792"/>
      <c r="U334" s="792"/>
      <c r="V334" s="792"/>
      <c r="W334" s="792"/>
      <c r="X334" s="792"/>
      <c r="Y334" s="792"/>
      <c r="Z334" s="792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8">
        <v>4680115880481</v>
      </c>
      <c r="E335" s="789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1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6"/>
      <c r="R335" s="786"/>
      <c r="S335" s="786"/>
      <c r="T335" s="787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803"/>
      <c r="P336" s="784" t="s">
        <v>71</v>
      </c>
      <c r="Q336" s="782"/>
      <c r="R336" s="782"/>
      <c r="S336" s="782"/>
      <c r="T336" s="782"/>
      <c r="U336" s="782"/>
      <c r="V336" s="783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2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3"/>
      <c r="P337" s="784" t="s">
        <v>71</v>
      </c>
      <c r="Q337" s="782"/>
      <c r="R337" s="782"/>
      <c r="S337" s="782"/>
      <c r="T337" s="782"/>
      <c r="U337" s="782"/>
      <c r="V337" s="783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8" t="s">
        <v>73</v>
      </c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2"/>
      <c r="P338" s="792"/>
      <c r="Q338" s="792"/>
      <c r="R338" s="792"/>
      <c r="S338" s="792"/>
      <c r="T338" s="792"/>
      <c r="U338" s="792"/>
      <c r="V338" s="792"/>
      <c r="W338" s="792"/>
      <c r="X338" s="792"/>
      <c r="Y338" s="792"/>
      <c r="Z338" s="792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8">
        <v>4680115880412</v>
      </c>
      <c r="E339" s="789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0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8">
        <v>4680115880511</v>
      </c>
      <c r="E340" s="789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6"/>
      <c r="R340" s="786"/>
      <c r="S340" s="786"/>
      <c r="T340" s="787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0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803"/>
      <c r="P341" s="784" t="s">
        <v>71</v>
      </c>
      <c r="Q341" s="782"/>
      <c r="R341" s="782"/>
      <c r="S341" s="782"/>
      <c r="T341" s="782"/>
      <c r="U341" s="782"/>
      <c r="V341" s="783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2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3"/>
      <c r="P342" s="784" t="s">
        <v>71</v>
      </c>
      <c r="Q342" s="782"/>
      <c r="R342" s="782"/>
      <c r="S342" s="782"/>
      <c r="T342" s="782"/>
      <c r="U342" s="782"/>
      <c r="V342" s="783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830" t="s">
        <v>559</v>
      </c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2"/>
      <c r="P343" s="792"/>
      <c r="Q343" s="792"/>
      <c r="R343" s="792"/>
      <c r="S343" s="792"/>
      <c r="T343" s="792"/>
      <c r="U343" s="792"/>
      <c r="V343" s="792"/>
      <c r="W343" s="792"/>
      <c r="X343" s="792"/>
      <c r="Y343" s="792"/>
      <c r="Z343" s="792"/>
      <c r="AA343" s="772"/>
      <c r="AB343" s="772"/>
      <c r="AC343" s="772"/>
    </row>
    <row r="344" spans="1:68" ht="14.25" hidden="1" customHeight="1" x14ac:dyDescent="0.25">
      <c r="A344" s="798" t="s">
        <v>124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8">
        <v>4680115882973</v>
      </c>
      <c r="E345" s="789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94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0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803"/>
      <c r="P346" s="784" t="s">
        <v>71</v>
      </c>
      <c r="Q346" s="782"/>
      <c r="R346" s="782"/>
      <c r="S346" s="782"/>
      <c r="T346" s="782"/>
      <c r="U346" s="782"/>
      <c r="V346" s="783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2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3"/>
      <c r="P347" s="784" t="s">
        <v>71</v>
      </c>
      <c r="Q347" s="782"/>
      <c r="R347" s="782"/>
      <c r="S347" s="782"/>
      <c r="T347" s="782"/>
      <c r="U347" s="782"/>
      <c r="V347" s="783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8" t="s">
        <v>64</v>
      </c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2"/>
      <c r="P348" s="792"/>
      <c r="Q348" s="792"/>
      <c r="R348" s="792"/>
      <c r="S348" s="792"/>
      <c r="T348" s="792"/>
      <c r="U348" s="792"/>
      <c r="V348" s="792"/>
      <c r="W348" s="792"/>
      <c r="X348" s="792"/>
      <c r="Y348" s="792"/>
      <c r="Z348" s="792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8">
        <v>4607091389845</v>
      </c>
      <c r="E349" s="789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6"/>
      <c r="R349" s="786"/>
      <c r="S349" s="786"/>
      <c r="T349" s="787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8">
        <v>4680115882881</v>
      </c>
      <c r="E350" s="789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6"/>
      <c r="R350" s="786"/>
      <c r="S350" s="786"/>
      <c r="T350" s="787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803"/>
      <c r="P351" s="784" t="s">
        <v>71</v>
      </c>
      <c r="Q351" s="782"/>
      <c r="R351" s="782"/>
      <c r="S351" s="782"/>
      <c r="T351" s="782"/>
      <c r="U351" s="782"/>
      <c r="V351" s="783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2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3"/>
      <c r="P352" s="784" t="s">
        <v>71</v>
      </c>
      <c r="Q352" s="782"/>
      <c r="R352" s="782"/>
      <c r="S352" s="782"/>
      <c r="T352" s="782"/>
      <c r="U352" s="782"/>
      <c r="V352" s="783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8" t="s">
        <v>73</v>
      </c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2"/>
      <c r="P353" s="792"/>
      <c r="Q353" s="792"/>
      <c r="R353" s="792"/>
      <c r="S353" s="792"/>
      <c r="T353" s="792"/>
      <c r="U353" s="792"/>
      <c r="V353" s="792"/>
      <c r="W353" s="792"/>
      <c r="X353" s="792"/>
      <c r="Y353" s="792"/>
      <c r="Z353" s="792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8">
        <v>4680115883390</v>
      </c>
      <c r="E354" s="789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9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0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803"/>
      <c r="P355" s="784" t="s">
        <v>71</v>
      </c>
      <c r="Q355" s="782"/>
      <c r="R355" s="782"/>
      <c r="S355" s="782"/>
      <c r="T355" s="782"/>
      <c r="U355" s="782"/>
      <c r="V355" s="783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2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3"/>
      <c r="P356" s="784" t="s">
        <v>71</v>
      </c>
      <c r="Q356" s="782"/>
      <c r="R356" s="782"/>
      <c r="S356" s="782"/>
      <c r="T356" s="782"/>
      <c r="U356" s="782"/>
      <c r="V356" s="783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830" t="s">
        <v>570</v>
      </c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792"/>
      <c r="P357" s="792"/>
      <c r="Q357" s="792"/>
      <c r="R357" s="792"/>
      <c r="S357" s="792"/>
      <c r="T357" s="792"/>
      <c r="U357" s="792"/>
      <c r="V357" s="792"/>
      <c r="W357" s="792"/>
      <c r="X357" s="792"/>
      <c r="Y357" s="792"/>
      <c r="Z357" s="792"/>
      <c r="AA357" s="772"/>
      <c r="AB357" s="772"/>
      <c r="AC357" s="772"/>
    </row>
    <row r="358" spans="1:68" ht="14.25" hidden="1" customHeight="1" x14ac:dyDescent="0.25">
      <c r="A358" s="798" t="s">
        <v>124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8">
        <v>4680115885615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7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8">
        <v>4680115885554</v>
      </c>
      <c r="E360" s="789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7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8">
        <v>4680115885554</v>
      </c>
      <c r="E361" s="789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8">
        <v>4680115885646</v>
      </c>
      <c r="E362" s="789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8">
        <v>4680115885622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8">
        <v>4680115881938</v>
      </c>
      <c r="E364" s="789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8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8">
        <v>4607091387346</v>
      </c>
      <c r="E365" s="789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8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8">
        <v>4607091386011</v>
      </c>
      <c r="E366" s="789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8">
        <v>4680115885608</v>
      </c>
      <c r="E367" s="789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6"/>
      <c r="R367" s="786"/>
      <c r="S367" s="786"/>
      <c r="T367" s="787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0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803"/>
      <c r="P368" s="784" t="s">
        <v>71</v>
      </c>
      <c r="Q368" s="782"/>
      <c r="R368" s="782"/>
      <c r="S368" s="782"/>
      <c r="T368" s="782"/>
      <c r="U368" s="782"/>
      <c r="V368" s="783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2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3"/>
      <c r="P369" s="784" t="s">
        <v>71</v>
      </c>
      <c r="Q369" s="782"/>
      <c r="R369" s="782"/>
      <c r="S369" s="782"/>
      <c r="T369" s="782"/>
      <c r="U369" s="782"/>
      <c r="V369" s="783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8" t="s">
        <v>64</v>
      </c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2"/>
      <c r="P370" s="792"/>
      <c r="Q370" s="792"/>
      <c r="R370" s="792"/>
      <c r="S370" s="792"/>
      <c r="T370" s="792"/>
      <c r="U370" s="792"/>
      <c r="V370" s="792"/>
      <c r="W370" s="792"/>
      <c r="X370" s="792"/>
      <c r="Y370" s="792"/>
      <c r="Z370" s="792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8">
        <v>4607091387193</v>
      </c>
      <c r="E371" s="789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8">
        <v>4607091387230</v>
      </c>
      <c r="E372" s="789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8">
        <v>4607091387292</v>
      </c>
      <c r="E373" s="789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8">
        <v>4607091387285</v>
      </c>
      <c r="E374" s="789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6"/>
      <c r="R374" s="786"/>
      <c r="S374" s="786"/>
      <c r="T374" s="787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803"/>
      <c r="P375" s="784" t="s">
        <v>71</v>
      </c>
      <c r="Q375" s="782"/>
      <c r="R375" s="782"/>
      <c r="S375" s="782"/>
      <c r="T375" s="782"/>
      <c r="U375" s="782"/>
      <c r="V375" s="783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2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3"/>
      <c r="P376" s="784" t="s">
        <v>71</v>
      </c>
      <c r="Q376" s="782"/>
      <c r="R376" s="782"/>
      <c r="S376" s="782"/>
      <c r="T376" s="782"/>
      <c r="U376" s="782"/>
      <c r="V376" s="783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8" t="s">
        <v>73</v>
      </c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792"/>
      <c r="P377" s="792"/>
      <c r="Q377" s="792"/>
      <c r="R377" s="792"/>
      <c r="S377" s="792"/>
      <c r="T377" s="792"/>
      <c r="U377" s="792"/>
      <c r="V377" s="792"/>
      <c r="W377" s="792"/>
      <c r="X377" s="792"/>
      <c r="Y377" s="792"/>
      <c r="Z377" s="792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8">
        <v>4607091387766</v>
      </c>
      <c r="E378" s="789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1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6"/>
      <c r="R378" s="786"/>
      <c r="S378" s="786"/>
      <c r="T378" s="787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8">
        <v>4607091387957</v>
      </c>
      <c r="E379" s="789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8">
        <v>4607091387964</v>
      </c>
      <c r="E380" s="789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9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6"/>
      <c r="R380" s="786"/>
      <c r="S380" s="786"/>
      <c r="T380" s="787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8">
        <v>4680115884588</v>
      </c>
      <c r="E381" s="789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6"/>
      <c r="R381" s="786"/>
      <c r="S381" s="786"/>
      <c r="T381" s="787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8">
        <v>4607091387537</v>
      </c>
      <c r="E382" s="789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8">
        <v>4607091387513</v>
      </c>
      <c r="E383" s="789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6"/>
      <c r="R383" s="786"/>
      <c r="S383" s="786"/>
      <c r="T383" s="787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0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803"/>
      <c r="P384" s="784" t="s">
        <v>71</v>
      </c>
      <c r="Q384" s="782"/>
      <c r="R384" s="782"/>
      <c r="S384" s="782"/>
      <c r="T384" s="782"/>
      <c r="U384" s="782"/>
      <c r="V384" s="783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3"/>
      <c r="P385" s="784" t="s">
        <v>71</v>
      </c>
      <c r="Q385" s="782"/>
      <c r="R385" s="782"/>
      <c r="S385" s="782"/>
      <c r="T385" s="782"/>
      <c r="U385" s="782"/>
      <c r="V385" s="783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8" t="s">
        <v>222</v>
      </c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2"/>
      <c r="P386" s="792"/>
      <c r="Q386" s="792"/>
      <c r="R386" s="792"/>
      <c r="S386" s="792"/>
      <c r="T386" s="792"/>
      <c r="U386" s="792"/>
      <c r="V386" s="792"/>
      <c r="W386" s="792"/>
      <c r="X386" s="792"/>
      <c r="Y386" s="792"/>
      <c r="Z386" s="792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8">
        <v>4607091380880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7">
        <v>201.6</v>
      </c>
      <c r="Y387" s="778">
        <f>IFERROR(IF(X387="",0,CEILING((X387/$H387),1)*$H387),"")</f>
        <v>201.60000000000002</v>
      </c>
      <c r="Z387" s="36">
        <f>IFERROR(IF(Y387=0,"",ROUNDUP(Y387/H387,0)*0.02175),"")</f>
        <v>0.52200000000000002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215.136</v>
      </c>
      <c r="BN387" s="64">
        <f>IFERROR(Y387*I387/H387,"0")</f>
        <v>215.13600000000002</v>
      </c>
      <c r="BO387" s="64">
        <f>IFERROR(1/J387*(X387/H387),"0")</f>
        <v>0.42857142857142855</v>
      </c>
      <c r="BP387" s="64">
        <f>IFERROR(1/J387*(Y387/H387),"0")</f>
        <v>0.42857142857142855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8">
        <v>4607091384482</v>
      </c>
      <c r="E388" s="789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6"/>
      <c r="R388" s="786"/>
      <c r="S388" s="786"/>
      <c r="T388" s="787"/>
      <c r="U388" s="34"/>
      <c r="V388" s="34"/>
      <c r="W388" s="35" t="s">
        <v>69</v>
      </c>
      <c r="X388" s="777">
        <v>124.8</v>
      </c>
      <c r="Y388" s="778">
        <f>IFERROR(IF(X388="",0,CEILING((X388/$H388),1)*$H388),"")</f>
        <v>124.8</v>
      </c>
      <c r="Z388" s="36">
        <f>IFERROR(IF(Y388=0,"",ROUNDUP(Y388/H388,0)*0.02175),"")</f>
        <v>0.34799999999999998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133.82400000000001</v>
      </c>
      <c r="BN388" s="64">
        <f>IFERROR(Y388*I388/H388,"0")</f>
        <v>133.82400000000001</v>
      </c>
      <c r="BO388" s="64">
        <f>IFERROR(1/J388*(X388/H388),"0")</f>
        <v>0.2857142857142857</v>
      </c>
      <c r="BP388" s="64">
        <f>IFERROR(1/J388*(Y388/H388),"0")</f>
        <v>0.2857142857142857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8">
        <v>4607091380897</v>
      </c>
      <c r="E389" s="789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1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6"/>
      <c r="R389" s="786"/>
      <c r="S389" s="786"/>
      <c r="T389" s="787"/>
      <c r="U389" s="34"/>
      <c r="V389" s="34"/>
      <c r="W389" s="35" t="s">
        <v>69</v>
      </c>
      <c r="X389" s="777">
        <v>67.2</v>
      </c>
      <c r="Y389" s="778">
        <f>IFERROR(IF(X389="",0,CEILING((X389/$H389),1)*$H389),"")</f>
        <v>67.2</v>
      </c>
      <c r="Z389" s="36">
        <f>IFERROR(IF(Y389=0,"",ROUNDUP(Y389/H389,0)*0.02175),"")</f>
        <v>0.17399999999999999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71.712000000000003</v>
      </c>
      <c r="BN389" s="64">
        <f>IFERROR(Y389*I389/H389,"0")</f>
        <v>71.712000000000003</v>
      </c>
      <c r="BO389" s="64">
        <f>IFERROR(1/J389*(X389/H389),"0")</f>
        <v>0.14285714285714285</v>
      </c>
      <c r="BP389" s="64">
        <f>IFERROR(1/J389*(Y389/H389),"0")</f>
        <v>0.14285714285714285</v>
      </c>
    </row>
    <row r="390" spans="1:68" x14ac:dyDescent="0.2">
      <c r="A390" s="802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803"/>
      <c r="P390" s="784" t="s">
        <v>71</v>
      </c>
      <c r="Q390" s="782"/>
      <c r="R390" s="782"/>
      <c r="S390" s="782"/>
      <c r="T390" s="782"/>
      <c r="U390" s="782"/>
      <c r="V390" s="783"/>
      <c r="W390" s="37" t="s">
        <v>72</v>
      </c>
      <c r="X390" s="779">
        <f>IFERROR(X387/H387,"0")+IFERROR(X388/H388,"0")+IFERROR(X389/H389,"0")</f>
        <v>48</v>
      </c>
      <c r="Y390" s="779">
        <f>IFERROR(Y387/H387,"0")+IFERROR(Y388/H388,"0")+IFERROR(Y389/H389,"0")</f>
        <v>48</v>
      </c>
      <c r="Z390" s="779">
        <f>IFERROR(IF(Z387="",0,Z387),"0")+IFERROR(IF(Z388="",0,Z388),"0")+IFERROR(IF(Z389="",0,Z389),"0")</f>
        <v>1.044</v>
      </c>
      <c r="AA390" s="780"/>
      <c r="AB390" s="780"/>
      <c r="AC390" s="780"/>
    </row>
    <row r="391" spans="1:68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3"/>
      <c r="P391" s="784" t="s">
        <v>71</v>
      </c>
      <c r="Q391" s="782"/>
      <c r="R391" s="782"/>
      <c r="S391" s="782"/>
      <c r="T391" s="782"/>
      <c r="U391" s="782"/>
      <c r="V391" s="783"/>
      <c r="W391" s="37" t="s">
        <v>69</v>
      </c>
      <c r="X391" s="779">
        <f>IFERROR(SUM(X387:X389),"0")</f>
        <v>393.59999999999997</v>
      </c>
      <c r="Y391" s="779">
        <f>IFERROR(SUM(Y387:Y389),"0")</f>
        <v>393.6</v>
      </c>
      <c r="Z391" s="37"/>
      <c r="AA391" s="780"/>
      <c r="AB391" s="780"/>
      <c r="AC391" s="780"/>
    </row>
    <row r="392" spans="1:68" ht="14.25" hidden="1" customHeight="1" x14ac:dyDescent="0.25">
      <c r="A392" s="798" t="s">
        <v>113</v>
      </c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2"/>
      <c r="P392" s="792"/>
      <c r="Q392" s="792"/>
      <c r="R392" s="792"/>
      <c r="S392" s="792"/>
      <c r="T392" s="792"/>
      <c r="U392" s="792"/>
      <c r="V392" s="792"/>
      <c r="W392" s="792"/>
      <c r="X392" s="792"/>
      <c r="Y392" s="792"/>
      <c r="Z392" s="792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8">
        <v>4607091388374</v>
      </c>
      <c r="E393" s="789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62" t="s">
        <v>635</v>
      </c>
      <c r="Q393" s="786"/>
      <c r="R393" s="786"/>
      <c r="S393" s="786"/>
      <c r="T393" s="787"/>
      <c r="U393" s="34"/>
      <c r="V393" s="34"/>
      <c r="W393" s="35" t="s">
        <v>69</v>
      </c>
      <c r="X393" s="777">
        <v>36.479999999999997</v>
      </c>
      <c r="Y393" s="778">
        <f>IFERROR(IF(X393="",0,CEILING((X393/$H393),1)*$H393),"")</f>
        <v>36.480000000000004</v>
      </c>
      <c r="Z393" s="36">
        <f>IFERROR(IF(Y393=0,"",ROUNDUP(Y393/H393,0)*0.00753),"")</f>
        <v>9.0359999999999996E-2</v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39.359999999999992</v>
      </c>
      <c r="BN393" s="64">
        <f>IFERROR(Y393*I393/H393,"0")</f>
        <v>39.36</v>
      </c>
      <c r="BO393" s="64">
        <f>IFERROR(1/J393*(X393/H393),"0")</f>
        <v>7.6923076923076913E-2</v>
      </c>
      <c r="BP393" s="64">
        <f>IFERROR(1/J393*(Y393/H393),"0")</f>
        <v>7.6923076923076927E-2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8">
        <v>4607091388381</v>
      </c>
      <c r="E394" s="789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60" t="s">
        <v>639</v>
      </c>
      <c r="Q394" s="786"/>
      <c r="R394" s="786"/>
      <c r="S394" s="786"/>
      <c r="T394" s="787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8">
        <v>4607091383102</v>
      </c>
      <c r="E395" s="789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8">
        <v>4607091388404</v>
      </c>
      <c r="E396" s="789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7">
        <v>30.6</v>
      </c>
      <c r="Y396" s="778">
        <f>IFERROR(IF(X396="",0,CEILING((X396/$H396),1)*$H396),"")</f>
        <v>30.599999999999998</v>
      </c>
      <c r="Z396" s="36">
        <f>IFERROR(IF(Y396=0,"",ROUNDUP(Y396/H396,0)*0.00753),"")</f>
        <v>9.0359999999999996E-2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34.799999999999997</v>
      </c>
      <c r="BN396" s="64">
        <f>IFERROR(Y396*I396/H396,"0")</f>
        <v>34.799999999999997</v>
      </c>
      <c r="BO396" s="64">
        <f>IFERROR(1/J396*(X396/H396),"0")</f>
        <v>7.6923076923076927E-2</v>
      </c>
      <c r="BP396" s="64">
        <f>IFERROR(1/J396*(Y396/H396),"0")</f>
        <v>7.6923076923076927E-2</v>
      </c>
    </row>
    <row r="397" spans="1:68" x14ac:dyDescent="0.2">
      <c r="A397" s="802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803"/>
      <c r="P397" s="784" t="s">
        <v>71</v>
      </c>
      <c r="Q397" s="782"/>
      <c r="R397" s="782"/>
      <c r="S397" s="782"/>
      <c r="T397" s="782"/>
      <c r="U397" s="782"/>
      <c r="V397" s="783"/>
      <c r="W397" s="37" t="s">
        <v>72</v>
      </c>
      <c r="X397" s="779">
        <f>IFERROR(X393/H393,"0")+IFERROR(X394/H394,"0")+IFERROR(X395/H395,"0")+IFERROR(X396/H396,"0")</f>
        <v>24</v>
      </c>
      <c r="Y397" s="779">
        <f>IFERROR(Y393/H393,"0")+IFERROR(Y394/H394,"0")+IFERROR(Y395/H395,"0")+IFERROR(Y396/H396,"0")</f>
        <v>24</v>
      </c>
      <c r="Z397" s="779">
        <f>IFERROR(IF(Z393="",0,Z393),"0")+IFERROR(IF(Z394="",0,Z394),"0")+IFERROR(IF(Z395="",0,Z395),"0")+IFERROR(IF(Z396="",0,Z396),"0")</f>
        <v>0.18071999999999999</v>
      </c>
      <c r="AA397" s="780"/>
      <c r="AB397" s="780"/>
      <c r="AC397" s="780"/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3"/>
      <c r="P398" s="784" t="s">
        <v>71</v>
      </c>
      <c r="Q398" s="782"/>
      <c r="R398" s="782"/>
      <c r="S398" s="782"/>
      <c r="T398" s="782"/>
      <c r="U398" s="782"/>
      <c r="V398" s="783"/>
      <c r="W398" s="37" t="s">
        <v>69</v>
      </c>
      <c r="X398" s="779">
        <f>IFERROR(SUM(X393:X396),"0")</f>
        <v>67.08</v>
      </c>
      <c r="Y398" s="779">
        <f>IFERROR(SUM(Y393:Y396),"0")</f>
        <v>67.08</v>
      </c>
      <c r="Z398" s="37"/>
      <c r="AA398" s="780"/>
      <c r="AB398" s="780"/>
      <c r="AC398" s="780"/>
    </row>
    <row r="399" spans="1:68" ht="14.25" hidden="1" customHeight="1" x14ac:dyDescent="0.25">
      <c r="A399" s="798" t="s">
        <v>645</v>
      </c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2"/>
      <c r="P399" s="792"/>
      <c r="Q399" s="792"/>
      <c r="R399" s="792"/>
      <c r="S399" s="792"/>
      <c r="T399" s="792"/>
      <c r="U399" s="792"/>
      <c r="V399" s="792"/>
      <c r="W399" s="792"/>
      <c r="X399" s="792"/>
      <c r="Y399" s="792"/>
      <c r="Z399" s="792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8">
        <v>4680115881808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1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8">
        <v>4680115881822</v>
      </c>
      <c r="E401" s="789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8">
        <v>4680115880016</v>
      </c>
      <c r="E402" s="789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803"/>
      <c r="P403" s="784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3"/>
      <c r="P404" s="784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830" t="s">
        <v>654</v>
      </c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2"/>
      <c r="P405" s="792"/>
      <c r="Q405" s="792"/>
      <c r="R405" s="792"/>
      <c r="S405" s="792"/>
      <c r="T405" s="792"/>
      <c r="U405" s="792"/>
      <c r="V405" s="792"/>
      <c r="W405" s="792"/>
      <c r="X405" s="792"/>
      <c r="Y405" s="792"/>
      <c r="Z405" s="792"/>
      <c r="AA405" s="772"/>
      <c r="AB405" s="772"/>
      <c r="AC405" s="772"/>
    </row>
    <row r="406" spans="1:68" ht="14.25" hidden="1" customHeight="1" x14ac:dyDescent="0.25">
      <c r="A406" s="798" t="s">
        <v>64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8">
        <v>4607091383836</v>
      </c>
      <c r="E407" s="789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02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803"/>
      <c r="P408" s="784" t="s">
        <v>71</v>
      </c>
      <c r="Q408" s="782"/>
      <c r="R408" s="782"/>
      <c r="S408" s="782"/>
      <c r="T408" s="782"/>
      <c r="U408" s="782"/>
      <c r="V408" s="783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3"/>
      <c r="P409" s="784" t="s">
        <v>71</v>
      </c>
      <c r="Q409" s="782"/>
      <c r="R409" s="782"/>
      <c r="S409" s="782"/>
      <c r="T409" s="782"/>
      <c r="U409" s="782"/>
      <c r="V409" s="783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8" t="s">
        <v>73</v>
      </c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2"/>
      <c r="P410" s="792"/>
      <c r="Q410" s="792"/>
      <c r="R410" s="792"/>
      <c r="S410" s="792"/>
      <c r="T410" s="792"/>
      <c r="U410" s="792"/>
      <c r="V410" s="792"/>
      <c r="W410" s="792"/>
      <c r="X410" s="792"/>
      <c r="Y410" s="792"/>
      <c r="Z410" s="792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8">
        <v>4607091387919</v>
      </c>
      <c r="E411" s="789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7">
        <v>64.8</v>
      </c>
      <c r="Y411" s="778">
        <f>IFERROR(IF(X411="",0,CEILING((X411/$H411),1)*$H411),"")</f>
        <v>64.8</v>
      </c>
      <c r="Z411" s="36">
        <f>IFERROR(IF(Y411=0,"",ROUNDUP(Y411/H411,0)*0.02175),"")</f>
        <v>0.17399999999999999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69.311999999999998</v>
      </c>
      <c r="BN411" s="64">
        <f>IFERROR(Y411*I411/H411,"0")</f>
        <v>69.311999999999998</v>
      </c>
      <c r="BO411" s="64">
        <f>IFERROR(1/J411*(X411/H411),"0")</f>
        <v>0.14285714285714285</v>
      </c>
      <c r="BP411" s="64">
        <f>IFERROR(1/J411*(Y411/H411),"0")</f>
        <v>0.14285714285714285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8">
        <v>4680115883604</v>
      </c>
      <c r="E412" s="789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8">
        <v>4680115883567</v>
      </c>
      <c r="E413" s="789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2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803"/>
      <c r="P414" s="784" t="s">
        <v>71</v>
      </c>
      <c r="Q414" s="782"/>
      <c r="R414" s="782"/>
      <c r="S414" s="782"/>
      <c r="T414" s="782"/>
      <c r="U414" s="782"/>
      <c r="V414" s="783"/>
      <c r="W414" s="37" t="s">
        <v>72</v>
      </c>
      <c r="X414" s="779">
        <f>IFERROR(X411/H411,"0")+IFERROR(X412/H412,"0")+IFERROR(X413/H413,"0")</f>
        <v>8</v>
      </c>
      <c r="Y414" s="779">
        <f>IFERROR(Y411/H411,"0")+IFERROR(Y412/H412,"0")+IFERROR(Y413/H413,"0")</f>
        <v>8</v>
      </c>
      <c r="Z414" s="779">
        <f>IFERROR(IF(Z411="",0,Z411),"0")+IFERROR(IF(Z412="",0,Z412),"0")+IFERROR(IF(Z413="",0,Z413),"0")</f>
        <v>0.17399999999999999</v>
      </c>
      <c r="AA414" s="780"/>
      <c r="AB414" s="780"/>
      <c r="AC414" s="780"/>
    </row>
    <row r="415" spans="1:68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3"/>
      <c r="P415" s="784" t="s">
        <v>71</v>
      </c>
      <c r="Q415" s="782"/>
      <c r="R415" s="782"/>
      <c r="S415" s="782"/>
      <c r="T415" s="782"/>
      <c r="U415" s="782"/>
      <c r="V415" s="783"/>
      <c r="W415" s="37" t="s">
        <v>69</v>
      </c>
      <c r="X415" s="779">
        <f>IFERROR(SUM(X411:X413),"0")</f>
        <v>64.8</v>
      </c>
      <c r="Y415" s="779">
        <f>IFERROR(SUM(Y411:Y413),"0")</f>
        <v>64.8</v>
      </c>
      <c r="Z415" s="37"/>
      <c r="AA415" s="780"/>
      <c r="AB415" s="780"/>
      <c r="AC415" s="780"/>
    </row>
    <row r="416" spans="1:68" ht="27.75" hidden="1" customHeight="1" x14ac:dyDescent="0.2">
      <c r="A416" s="957" t="s">
        <v>667</v>
      </c>
      <c r="B416" s="958"/>
      <c r="C416" s="958"/>
      <c r="D416" s="958"/>
      <c r="E416" s="958"/>
      <c r="F416" s="958"/>
      <c r="G416" s="958"/>
      <c r="H416" s="958"/>
      <c r="I416" s="958"/>
      <c r="J416" s="958"/>
      <c r="K416" s="958"/>
      <c r="L416" s="958"/>
      <c r="M416" s="958"/>
      <c r="N416" s="958"/>
      <c r="O416" s="958"/>
      <c r="P416" s="958"/>
      <c r="Q416" s="958"/>
      <c r="R416" s="958"/>
      <c r="S416" s="958"/>
      <c r="T416" s="958"/>
      <c r="U416" s="958"/>
      <c r="V416" s="958"/>
      <c r="W416" s="958"/>
      <c r="X416" s="958"/>
      <c r="Y416" s="958"/>
      <c r="Z416" s="958"/>
      <c r="AA416" s="48"/>
      <c r="AB416" s="48"/>
      <c r="AC416" s="48"/>
    </row>
    <row r="417" spans="1:68" ht="16.5" hidden="1" customHeight="1" x14ac:dyDescent="0.25">
      <c r="A417" s="830" t="s">
        <v>668</v>
      </c>
      <c r="B417" s="792"/>
      <c r="C417" s="792"/>
      <c r="D417" s="792"/>
      <c r="E417" s="792"/>
      <c r="F417" s="792"/>
      <c r="G417" s="792"/>
      <c r="H417" s="792"/>
      <c r="I417" s="792"/>
      <c r="J417" s="792"/>
      <c r="K417" s="792"/>
      <c r="L417" s="792"/>
      <c r="M417" s="792"/>
      <c r="N417" s="792"/>
      <c r="O417" s="792"/>
      <c r="P417" s="792"/>
      <c r="Q417" s="792"/>
      <c r="R417" s="792"/>
      <c r="S417" s="792"/>
      <c r="T417" s="792"/>
      <c r="U417" s="792"/>
      <c r="V417" s="792"/>
      <c r="W417" s="792"/>
      <c r="X417" s="792"/>
      <c r="Y417" s="792"/>
      <c r="Z417" s="792"/>
      <c r="AA417" s="772"/>
      <c r="AB417" s="772"/>
      <c r="AC417" s="772"/>
    </row>
    <row r="418" spans="1:68" ht="14.25" hidden="1" customHeight="1" x14ac:dyDescent="0.25">
      <c r="A418" s="798" t="s">
        <v>124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8">
        <v>4680115884847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7">
        <v>480</v>
      </c>
      <c r="Y419" s="778">
        <f t="shared" ref="Y419:Y429" si="82">IFERROR(IF(X419="",0,CEILING((X419/$H419),1)*$H419),"")</f>
        <v>480</v>
      </c>
      <c r="Z419" s="36">
        <f>IFERROR(IF(Y419=0,"",ROUNDUP(Y419/H419,0)*0.02039),"")</f>
        <v>0.65247999999999995</v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495.36</v>
      </c>
      <c r="BN419" s="64">
        <f t="shared" ref="BN419:BN429" si="84">IFERROR(Y419*I419/H419,"0")</f>
        <v>495.36</v>
      </c>
      <c r="BO419" s="64">
        <f t="shared" ref="BO419:BO429" si="85">IFERROR(1/J419*(X419/H419),"0")</f>
        <v>0.66666666666666663</v>
      </c>
      <c r="BP419" s="64">
        <f t="shared" ref="BP419:BP429" si="86">IFERROR(1/J419*(Y419/H419),"0")</f>
        <v>0.66666666666666663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4301011869</v>
      </c>
      <c r="D420" s="788">
        <v>4680115884847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8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8">
        <v>4680115884854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7">
        <v>480</v>
      </c>
      <c r="Y421" s="778">
        <f t="shared" si="82"/>
        <v>480</v>
      </c>
      <c r="Z421" s="36">
        <f>IFERROR(IF(Y421=0,"",ROUNDUP(Y421/H421,0)*0.02039),"")</f>
        <v>0.65247999999999995</v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495.36</v>
      </c>
      <c r="BN421" s="64">
        <f t="shared" si="84"/>
        <v>495.36</v>
      </c>
      <c r="BO421" s="64">
        <f t="shared" si="85"/>
        <v>0.66666666666666663</v>
      </c>
      <c r="BP421" s="64">
        <f t="shared" si="86"/>
        <v>0.66666666666666663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8">
        <v>4680115884854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8">
        <v>4607091383997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6"/>
      <c r="R423" s="786"/>
      <c r="S423" s="786"/>
      <c r="T423" s="787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8">
        <v>4680115884830</v>
      </c>
      <c r="E424" s="789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7">
        <v>840</v>
      </c>
      <c r="Y424" s="778">
        <f t="shared" si="82"/>
        <v>840</v>
      </c>
      <c r="Z424" s="36">
        <f>IFERROR(IF(Y424=0,"",ROUNDUP(Y424/H424,0)*0.02039),"")</f>
        <v>1.14184</v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866.88</v>
      </c>
      <c r="BN424" s="64">
        <f t="shared" si="84"/>
        <v>866.88</v>
      </c>
      <c r="BO424" s="64">
        <f t="shared" si="85"/>
        <v>1.1666666666666665</v>
      </c>
      <c r="BP424" s="64">
        <f t="shared" si="86"/>
        <v>1.1666666666666665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8">
        <v>4680115884830</v>
      </c>
      <c r="E425" s="789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6"/>
      <c r="R425" s="786"/>
      <c r="S425" s="786"/>
      <c r="T425" s="787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8">
        <v>4680115882638</v>
      </c>
      <c r="E426" s="789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1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8">
        <v>4680115884922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8">
        <v>4680115884878</v>
      </c>
      <c r="E428" s="789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2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8">
        <v>4680115884861</v>
      </c>
      <c r="E429" s="789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2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6"/>
      <c r="R429" s="786"/>
      <c r="S429" s="786"/>
      <c r="T429" s="787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803"/>
      <c r="P430" s="784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2.4467999999999996</v>
      </c>
      <c r="AA430" s="780"/>
      <c r="AB430" s="780"/>
      <c r="AC430" s="780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3"/>
      <c r="P431" s="784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IFERROR(SUM(X419:X429),"0")</f>
        <v>1800</v>
      </c>
      <c r="Y431" s="779">
        <f>IFERROR(SUM(Y419:Y429),"0")</f>
        <v>1800</v>
      </c>
      <c r="Z431" s="37"/>
      <c r="AA431" s="780"/>
      <c r="AB431" s="780"/>
      <c r="AC431" s="780"/>
    </row>
    <row r="432" spans="1:68" ht="14.25" hidden="1" customHeight="1" x14ac:dyDescent="0.25">
      <c r="A432" s="798" t="s">
        <v>180</v>
      </c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2"/>
      <c r="P432" s="792"/>
      <c r="Q432" s="792"/>
      <c r="R432" s="792"/>
      <c r="S432" s="792"/>
      <c r="T432" s="792"/>
      <c r="U432" s="792"/>
      <c r="V432" s="792"/>
      <c r="W432" s="792"/>
      <c r="X432" s="792"/>
      <c r="Y432" s="792"/>
      <c r="Z432" s="792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8">
        <v>4607091383980</v>
      </c>
      <c r="E433" s="789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6"/>
      <c r="R433" s="786"/>
      <c r="S433" s="786"/>
      <c r="T433" s="787"/>
      <c r="U433" s="34"/>
      <c r="V433" s="34"/>
      <c r="W433" s="35" t="s">
        <v>69</v>
      </c>
      <c r="X433" s="777">
        <v>360</v>
      </c>
      <c r="Y433" s="778">
        <f>IFERROR(IF(X433="",0,CEILING((X433/$H433),1)*$H433),"")</f>
        <v>360</v>
      </c>
      <c r="Z433" s="36">
        <f>IFERROR(IF(Y433=0,"",ROUNDUP(Y433/H433,0)*0.02175),"")</f>
        <v>0.52200000000000002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371.52000000000004</v>
      </c>
      <c r="BN433" s="64">
        <f>IFERROR(Y433*I433/H433,"0")</f>
        <v>371.52000000000004</v>
      </c>
      <c r="BO433" s="64">
        <f>IFERROR(1/J433*(X433/H433),"0")</f>
        <v>0.5</v>
      </c>
      <c r="BP433" s="64">
        <f>IFERROR(1/J433*(Y433/H433),"0")</f>
        <v>0.5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8">
        <v>4607091384178</v>
      </c>
      <c r="E434" s="789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6"/>
      <c r="R434" s="786"/>
      <c r="S434" s="786"/>
      <c r="T434" s="787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2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803"/>
      <c r="P435" s="784" t="s">
        <v>71</v>
      </c>
      <c r="Q435" s="782"/>
      <c r="R435" s="782"/>
      <c r="S435" s="782"/>
      <c r="T435" s="782"/>
      <c r="U435" s="782"/>
      <c r="V435" s="783"/>
      <c r="W435" s="37" t="s">
        <v>72</v>
      </c>
      <c r="X435" s="779">
        <f>IFERROR(X433/H433,"0")+IFERROR(X434/H434,"0")</f>
        <v>24</v>
      </c>
      <c r="Y435" s="779">
        <f>IFERROR(Y433/H433,"0")+IFERROR(Y434/H434,"0")</f>
        <v>24</v>
      </c>
      <c r="Z435" s="779">
        <f>IFERROR(IF(Z433="",0,Z433),"0")+IFERROR(IF(Z434="",0,Z434),"0")</f>
        <v>0.52200000000000002</v>
      </c>
      <c r="AA435" s="780"/>
      <c r="AB435" s="780"/>
      <c r="AC435" s="780"/>
    </row>
    <row r="436" spans="1:68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3"/>
      <c r="P436" s="784" t="s">
        <v>71</v>
      </c>
      <c r="Q436" s="782"/>
      <c r="R436" s="782"/>
      <c r="S436" s="782"/>
      <c r="T436" s="782"/>
      <c r="U436" s="782"/>
      <c r="V436" s="783"/>
      <c r="W436" s="37" t="s">
        <v>69</v>
      </c>
      <c r="X436" s="779">
        <f>IFERROR(SUM(X433:X434),"0")</f>
        <v>360</v>
      </c>
      <c r="Y436" s="779">
        <f>IFERROR(SUM(Y433:Y434),"0")</f>
        <v>360</v>
      </c>
      <c r="Z436" s="37"/>
      <c r="AA436" s="780"/>
      <c r="AB436" s="780"/>
      <c r="AC436" s="780"/>
    </row>
    <row r="437" spans="1:68" ht="14.25" hidden="1" customHeight="1" x14ac:dyDescent="0.25">
      <c r="A437" s="798" t="s">
        <v>73</v>
      </c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2"/>
      <c r="P437" s="792"/>
      <c r="Q437" s="792"/>
      <c r="R437" s="792"/>
      <c r="S437" s="792"/>
      <c r="T437" s="792"/>
      <c r="U437" s="792"/>
      <c r="V437" s="792"/>
      <c r="W437" s="792"/>
      <c r="X437" s="792"/>
      <c r="Y437" s="792"/>
      <c r="Z437" s="792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8">
        <v>4607091383928</v>
      </c>
      <c r="E438" s="789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4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6"/>
      <c r="R438" s="786"/>
      <c r="S438" s="786"/>
      <c r="T438" s="787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8">
        <v>4607091383928</v>
      </c>
      <c r="E439" s="789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91" t="s">
        <v>704</v>
      </c>
      <c r="Q439" s="786"/>
      <c r="R439" s="786"/>
      <c r="S439" s="786"/>
      <c r="T439" s="787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8">
        <v>4607091384260</v>
      </c>
      <c r="E440" s="789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2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6"/>
      <c r="R440" s="786"/>
      <c r="S440" s="786"/>
      <c r="T440" s="787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8">
        <v>4607091384260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979" t="s">
        <v>710</v>
      </c>
      <c r="Q441" s="786"/>
      <c r="R441" s="786"/>
      <c r="S441" s="786"/>
      <c r="T441" s="787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0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03"/>
      <c r="P442" s="784" t="s">
        <v>71</v>
      </c>
      <c r="Q442" s="782"/>
      <c r="R442" s="782"/>
      <c r="S442" s="782"/>
      <c r="T442" s="782"/>
      <c r="U442" s="782"/>
      <c r="V442" s="783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803"/>
      <c r="P443" s="784" t="s">
        <v>71</v>
      </c>
      <c r="Q443" s="782"/>
      <c r="R443" s="782"/>
      <c r="S443" s="782"/>
      <c r="T443" s="782"/>
      <c r="U443" s="782"/>
      <c r="V443" s="783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8" t="s">
        <v>222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8">
        <v>4607091384673</v>
      </c>
      <c r="E445" s="789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6"/>
      <c r="R445" s="786"/>
      <c r="S445" s="786"/>
      <c r="T445" s="787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8">
        <v>4607091384673</v>
      </c>
      <c r="E446" s="789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2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6"/>
      <c r="R446" s="786"/>
      <c r="S446" s="786"/>
      <c r="T446" s="787"/>
      <c r="U446" s="34"/>
      <c r="V446" s="34"/>
      <c r="W446" s="35" t="s">
        <v>69</v>
      </c>
      <c r="X446" s="777">
        <v>124.8</v>
      </c>
      <c r="Y446" s="778">
        <f>IFERROR(IF(X446="",0,CEILING((X446/$H446),1)*$H446),"")</f>
        <v>124.8</v>
      </c>
      <c r="Z446" s="36">
        <f>IFERROR(IF(Y446=0,"",ROUNDUP(Y446/H446,0)*0.02175),"")</f>
        <v>0.34799999999999998</v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133.82400000000001</v>
      </c>
      <c r="BN446" s="64">
        <f>IFERROR(Y446*I446/H446,"0")</f>
        <v>133.82400000000001</v>
      </c>
      <c r="BO446" s="64">
        <f>IFERROR(1/J446*(X446/H446),"0")</f>
        <v>0.2857142857142857</v>
      </c>
      <c r="BP446" s="64">
        <f>IFERROR(1/J446*(Y446/H446),"0")</f>
        <v>0.2857142857142857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8">
        <v>4607091384673</v>
      </c>
      <c r="E447" s="789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827" t="s">
        <v>718</v>
      </c>
      <c r="Q447" s="786"/>
      <c r="R447" s="786"/>
      <c r="S447" s="786"/>
      <c r="T447" s="787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2"/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803"/>
      <c r="P448" s="784" t="s">
        <v>71</v>
      </c>
      <c r="Q448" s="782"/>
      <c r="R448" s="782"/>
      <c r="S448" s="782"/>
      <c r="T448" s="782"/>
      <c r="U448" s="782"/>
      <c r="V448" s="783"/>
      <c r="W448" s="37" t="s">
        <v>72</v>
      </c>
      <c r="X448" s="779">
        <f>IFERROR(X445/H445,"0")+IFERROR(X446/H446,"0")+IFERROR(X447/H447,"0")</f>
        <v>16</v>
      </c>
      <c r="Y448" s="779">
        <f>IFERROR(Y445/H445,"0")+IFERROR(Y446/H446,"0")+IFERROR(Y447/H447,"0")</f>
        <v>16</v>
      </c>
      <c r="Z448" s="779">
        <f>IFERROR(IF(Z445="",0,Z445),"0")+IFERROR(IF(Z446="",0,Z446),"0")+IFERROR(IF(Z447="",0,Z447),"0")</f>
        <v>0.34799999999999998</v>
      </c>
      <c r="AA448" s="780"/>
      <c r="AB448" s="780"/>
      <c r="AC448" s="780"/>
    </row>
    <row r="449" spans="1:68" x14ac:dyDescent="0.2">
      <c r="A449" s="792"/>
      <c r="B449" s="792"/>
      <c r="C449" s="792"/>
      <c r="D449" s="792"/>
      <c r="E449" s="792"/>
      <c r="F449" s="792"/>
      <c r="G449" s="792"/>
      <c r="H449" s="792"/>
      <c r="I449" s="792"/>
      <c r="J449" s="792"/>
      <c r="K449" s="792"/>
      <c r="L449" s="792"/>
      <c r="M449" s="792"/>
      <c r="N449" s="792"/>
      <c r="O449" s="803"/>
      <c r="P449" s="784" t="s">
        <v>71</v>
      </c>
      <c r="Q449" s="782"/>
      <c r="R449" s="782"/>
      <c r="S449" s="782"/>
      <c r="T449" s="782"/>
      <c r="U449" s="782"/>
      <c r="V449" s="783"/>
      <c r="W449" s="37" t="s">
        <v>69</v>
      </c>
      <c r="X449" s="779">
        <f>IFERROR(SUM(X445:X447),"0")</f>
        <v>124.8</v>
      </c>
      <c r="Y449" s="779">
        <f>IFERROR(SUM(Y445:Y447),"0")</f>
        <v>124.8</v>
      </c>
      <c r="Z449" s="37"/>
      <c r="AA449" s="780"/>
      <c r="AB449" s="780"/>
      <c r="AC449" s="780"/>
    </row>
    <row r="450" spans="1:68" ht="16.5" hidden="1" customHeight="1" x14ac:dyDescent="0.25">
      <c r="A450" s="830" t="s">
        <v>720</v>
      </c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792"/>
      <c r="P450" s="792"/>
      <c r="Q450" s="792"/>
      <c r="R450" s="792"/>
      <c r="S450" s="792"/>
      <c r="T450" s="792"/>
      <c r="U450" s="792"/>
      <c r="V450" s="792"/>
      <c r="W450" s="792"/>
      <c r="X450" s="792"/>
      <c r="Y450" s="792"/>
      <c r="Z450" s="792"/>
      <c r="AA450" s="772"/>
      <c r="AB450" s="772"/>
      <c r="AC450" s="772"/>
    </row>
    <row r="451" spans="1:68" ht="14.25" hidden="1" customHeight="1" x14ac:dyDescent="0.25">
      <c r="A451" s="798" t="s">
        <v>124</v>
      </c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792"/>
      <c r="P451" s="792"/>
      <c r="Q451" s="792"/>
      <c r="R451" s="792"/>
      <c r="S451" s="792"/>
      <c r="T451" s="792"/>
      <c r="U451" s="792"/>
      <c r="V451" s="792"/>
      <c r="W451" s="792"/>
      <c r="X451" s="792"/>
      <c r="Y451" s="792"/>
      <c r="Z451" s="792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8">
        <v>4680115881907</v>
      </c>
      <c r="E452" s="789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1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8">
        <v>4680115881907</v>
      </c>
      <c r="E453" s="789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6"/>
      <c r="R453" s="786"/>
      <c r="S453" s="786"/>
      <c r="T453" s="787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8">
        <v>4680115883925</v>
      </c>
      <c r="E454" s="789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1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6"/>
      <c r="R454" s="786"/>
      <c r="S454" s="786"/>
      <c r="T454" s="787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8">
        <v>4680115883925</v>
      </c>
      <c r="E455" s="789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2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6"/>
      <c r="R455" s="786"/>
      <c r="S455" s="786"/>
      <c r="T455" s="787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8">
        <v>4607091384192</v>
      </c>
      <c r="E456" s="789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6"/>
      <c r="R456" s="786"/>
      <c r="S456" s="786"/>
      <c r="T456" s="787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8">
        <v>4680115884892</v>
      </c>
      <c r="E457" s="789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6"/>
      <c r="R457" s="786"/>
      <c r="S457" s="786"/>
      <c r="T457" s="787"/>
      <c r="U457" s="34"/>
      <c r="V457" s="34"/>
      <c r="W457" s="35" t="s">
        <v>69</v>
      </c>
      <c r="X457" s="777">
        <v>518.4</v>
      </c>
      <c r="Y457" s="778">
        <f t="shared" si="87"/>
        <v>518.40000000000009</v>
      </c>
      <c r="Z457" s="36">
        <f t="shared" si="88"/>
        <v>1.044</v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541.43999999999994</v>
      </c>
      <c r="BN457" s="64">
        <f t="shared" si="90"/>
        <v>541.44000000000005</v>
      </c>
      <c r="BO457" s="64">
        <f t="shared" si="91"/>
        <v>0.85714285714285698</v>
      </c>
      <c r="BP457" s="64">
        <f t="shared" si="92"/>
        <v>0.85714285714285721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8">
        <v>4680115884885</v>
      </c>
      <c r="E458" s="789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2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6"/>
      <c r="R458" s="786"/>
      <c r="S458" s="786"/>
      <c r="T458" s="787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8">
        <v>4680115884908</v>
      </c>
      <c r="E459" s="789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6"/>
      <c r="R459" s="786"/>
      <c r="S459" s="786"/>
      <c r="T459" s="787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803"/>
      <c r="P460" s="784" t="s">
        <v>71</v>
      </c>
      <c r="Q460" s="782"/>
      <c r="R460" s="782"/>
      <c r="S460" s="782"/>
      <c r="T460" s="782"/>
      <c r="U460" s="782"/>
      <c r="V460" s="783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47.999999999999993</v>
      </c>
      <c r="Y460" s="779">
        <f>IFERROR(Y452/H452,"0")+IFERROR(Y453/H453,"0")+IFERROR(Y454/H454,"0")+IFERROR(Y455/H455,"0")+IFERROR(Y456/H456,"0")+IFERROR(Y457/H457,"0")+IFERROR(Y458/H458,"0")+IFERROR(Y459/H459,"0")</f>
        <v>48.000000000000007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1.044</v>
      </c>
      <c r="AA460" s="780"/>
      <c r="AB460" s="780"/>
      <c r="AC460" s="780"/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803"/>
      <c r="P461" s="784" t="s">
        <v>71</v>
      </c>
      <c r="Q461" s="782"/>
      <c r="R461" s="782"/>
      <c r="S461" s="782"/>
      <c r="T461" s="782"/>
      <c r="U461" s="782"/>
      <c r="V461" s="783"/>
      <c r="W461" s="37" t="s">
        <v>69</v>
      </c>
      <c r="X461" s="779">
        <f>IFERROR(SUM(X452:X459),"0")</f>
        <v>518.4</v>
      </c>
      <c r="Y461" s="779">
        <f>IFERROR(SUM(Y452:Y459),"0")</f>
        <v>518.40000000000009</v>
      </c>
      <c r="Z461" s="37"/>
      <c r="AA461" s="780"/>
      <c r="AB461" s="780"/>
      <c r="AC461" s="780"/>
    </row>
    <row r="462" spans="1:68" ht="14.25" hidden="1" customHeight="1" x14ac:dyDescent="0.25">
      <c r="A462" s="798" t="s">
        <v>64</v>
      </c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2"/>
      <c r="P462" s="792"/>
      <c r="Q462" s="792"/>
      <c r="R462" s="792"/>
      <c r="S462" s="792"/>
      <c r="T462" s="792"/>
      <c r="U462" s="792"/>
      <c r="V462" s="792"/>
      <c r="W462" s="792"/>
      <c r="X462" s="792"/>
      <c r="Y462" s="792"/>
      <c r="Z462" s="792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8">
        <v>4607091384802</v>
      </c>
      <c r="E463" s="789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9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6"/>
      <c r="R463" s="786"/>
      <c r="S463" s="786"/>
      <c r="T463" s="787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8">
        <v>4607091384826</v>
      </c>
      <c r="E464" s="789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1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6"/>
      <c r="R464" s="786"/>
      <c r="S464" s="786"/>
      <c r="T464" s="787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02"/>
      <c r="B465" s="792"/>
      <c r="C465" s="792"/>
      <c r="D465" s="792"/>
      <c r="E465" s="792"/>
      <c r="F465" s="792"/>
      <c r="G465" s="792"/>
      <c r="H465" s="792"/>
      <c r="I465" s="792"/>
      <c r="J465" s="792"/>
      <c r="K465" s="792"/>
      <c r="L465" s="792"/>
      <c r="M465" s="792"/>
      <c r="N465" s="792"/>
      <c r="O465" s="803"/>
      <c r="P465" s="784" t="s">
        <v>71</v>
      </c>
      <c r="Q465" s="782"/>
      <c r="R465" s="782"/>
      <c r="S465" s="782"/>
      <c r="T465" s="782"/>
      <c r="U465" s="782"/>
      <c r="V465" s="783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2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803"/>
      <c r="P466" s="784" t="s">
        <v>71</v>
      </c>
      <c r="Q466" s="782"/>
      <c r="R466" s="782"/>
      <c r="S466" s="782"/>
      <c r="T466" s="782"/>
      <c r="U466" s="782"/>
      <c r="V466" s="783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8" t="s">
        <v>73</v>
      </c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2"/>
      <c r="P467" s="792"/>
      <c r="Q467" s="792"/>
      <c r="R467" s="792"/>
      <c r="S467" s="792"/>
      <c r="T467" s="792"/>
      <c r="U467" s="792"/>
      <c r="V467" s="792"/>
      <c r="W467" s="792"/>
      <c r="X467" s="792"/>
      <c r="Y467" s="792"/>
      <c r="Z467" s="792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8">
        <v>4607091384246</v>
      </c>
      <c r="E468" s="789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9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6"/>
      <c r="R468" s="786"/>
      <c r="S468" s="786"/>
      <c r="T468" s="787"/>
      <c r="U468" s="34"/>
      <c r="V468" s="34"/>
      <c r="W468" s="35" t="s">
        <v>69</v>
      </c>
      <c r="X468" s="777">
        <v>249.6</v>
      </c>
      <c r="Y468" s="778">
        <f t="shared" ref="Y468:Y474" si="93">IFERROR(IF(X468="",0,CEILING((X468/$H468),1)*$H468),"")</f>
        <v>249.6</v>
      </c>
      <c r="Z468" s="36">
        <f>IFERROR(IF(Y468=0,"",ROUNDUP(Y468/H468,0)*0.02175),"")</f>
        <v>0.69599999999999995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267.64800000000002</v>
      </c>
      <c r="BN468" s="64">
        <f t="shared" ref="BN468:BN474" si="95">IFERROR(Y468*I468/H468,"0")</f>
        <v>267.64800000000002</v>
      </c>
      <c r="BO468" s="64">
        <f t="shared" ref="BO468:BO474" si="96">IFERROR(1/J468*(X468/H468),"0")</f>
        <v>0.5714285714285714</v>
      </c>
      <c r="BP468" s="64">
        <f t="shared" ref="BP468:BP474" si="97">IFERROR(1/J468*(Y468/H468),"0")</f>
        <v>0.5714285714285714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8">
        <v>4607091384246</v>
      </c>
      <c r="E469" s="789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12" t="s">
        <v>748</v>
      </c>
      <c r="Q469" s="786"/>
      <c r="R469" s="786"/>
      <c r="S469" s="786"/>
      <c r="T469" s="787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8">
        <v>4680115881976</v>
      </c>
      <c r="E470" s="789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88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6"/>
      <c r="R470" s="786"/>
      <c r="S470" s="786"/>
      <c r="T470" s="787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8">
        <v>4680115881976</v>
      </c>
      <c r="E471" s="789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222" t="s">
        <v>754</v>
      </c>
      <c r="Q471" s="786"/>
      <c r="R471" s="786"/>
      <c r="S471" s="786"/>
      <c r="T471" s="787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8">
        <v>4607091384253</v>
      </c>
      <c r="E472" s="789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6"/>
      <c r="R472" s="786"/>
      <c r="S472" s="786"/>
      <c r="T472" s="787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8">
        <v>4607091384253</v>
      </c>
      <c r="E473" s="789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6"/>
      <c r="R473" s="786"/>
      <c r="S473" s="786"/>
      <c r="T473" s="787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8">
        <v>4680115881969</v>
      </c>
      <c r="E474" s="789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6"/>
      <c r="R474" s="786"/>
      <c r="S474" s="786"/>
      <c r="T474" s="787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803"/>
      <c r="P475" s="784" t="s">
        <v>71</v>
      </c>
      <c r="Q475" s="782"/>
      <c r="R475" s="782"/>
      <c r="S475" s="782"/>
      <c r="T475" s="782"/>
      <c r="U475" s="782"/>
      <c r="V475" s="783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32</v>
      </c>
      <c r="Y475" s="779">
        <f>IFERROR(Y468/H468,"0")+IFERROR(Y469/H469,"0")+IFERROR(Y470/H470,"0")+IFERROR(Y471/H471,"0")+IFERROR(Y472/H472,"0")+IFERROR(Y473/H473,"0")+IFERROR(Y474/H474,"0")</f>
        <v>32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0.69599999999999995</v>
      </c>
      <c r="AA475" s="780"/>
      <c r="AB475" s="780"/>
      <c r="AC475" s="780"/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803"/>
      <c r="P476" s="784" t="s">
        <v>71</v>
      </c>
      <c r="Q476" s="782"/>
      <c r="R476" s="782"/>
      <c r="S476" s="782"/>
      <c r="T476" s="782"/>
      <c r="U476" s="782"/>
      <c r="V476" s="783"/>
      <c r="W476" s="37" t="s">
        <v>69</v>
      </c>
      <c r="X476" s="779">
        <f>IFERROR(SUM(X468:X474),"0")</f>
        <v>249.6</v>
      </c>
      <c r="Y476" s="779">
        <f>IFERROR(SUM(Y468:Y474),"0")</f>
        <v>249.6</v>
      </c>
      <c r="Z476" s="37"/>
      <c r="AA476" s="780"/>
      <c r="AB476" s="780"/>
      <c r="AC476" s="780"/>
    </row>
    <row r="477" spans="1:68" ht="14.25" hidden="1" customHeight="1" x14ac:dyDescent="0.25">
      <c r="A477" s="798" t="s">
        <v>222</v>
      </c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2"/>
      <c r="P477" s="792"/>
      <c r="Q477" s="792"/>
      <c r="R477" s="792"/>
      <c r="S477" s="792"/>
      <c r="T477" s="792"/>
      <c r="U477" s="792"/>
      <c r="V477" s="792"/>
      <c r="W477" s="792"/>
      <c r="X477" s="792"/>
      <c r="Y477" s="792"/>
      <c r="Z477" s="792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8">
        <v>4607091389357</v>
      </c>
      <c r="E478" s="789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6"/>
      <c r="R478" s="786"/>
      <c r="S478" s="786"/>
      <c r="T478" s="787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8">
        <v>4607091389357</v>
      </c>
      <c r="E479" s="789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28" t="s">
        <v>766</v>
      </c>
      <c r="Q479" s="786"/>
      <c r="R479" s="786"/>
      <c r="S479" s="786"/>
      <c r="T479" s="787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0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803"/>
      <c r="P480" s="784" t="s">
        <v>71</v>
      </c>
      <c r="Q480" s="782"/>
      <c r="R480" s="782"/>
      <c r="S480" s="782"/>
      <c r="T480" s="782"/>
      <c r="U480" s="782"/>
      <c r="V480" s="783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803"/>
      <c r="P481" s="784" t="s">
        <v>71</v>
      </c>
      <c r="Q481" s="782"/>
      <c r="R481" s="782"/>
      <c r="S481" s="782"/>
      <c r="T481" s="782"/>
      <c r="U481" s="782"/>
      <c r="V481" s="783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57" t="s">
        <v>768</v>
      </c>
      <c r="B482" s="958"/>
      <c r="C482" s="958"/>
      <c r="D482" s="958"/>
      <c r="E482" s="958"/>
      <c r="F482" s="958"/>
      <c r="G482" s="958"/>
      <c r="H482" s="958"/>
      <c r="I482" s="958"/>
      <c r="J482" s="958"/>
      <c r="K482" s="958"/>
      <c r="L482" s="958"/>
      <c r="M482" s="958"/>
      <c r="N482" s="958"/>
      <c r="O482" s="958"/>
      <c r="P482" s="958"/>
      <c r="Q482" s="958"/>
      <c r="R482" s="958"/>
      <c r="S482" s="958"/>
      <c r="T482" s="958"/>
      <c r="U482" s="958"/>
      <c r="V482" s="958"/>
      <c r="W482" s="958"/>
      <c r="X482" s="958"/>
      <c r="Y482" s="958"/>
      <c r="Z482" s="958"/>
      <c r="AA482" s="48"/>
      <c r="AB482" s="48"/>
      <c r="AC482" s="48"/>
    </row>
    <row r="483" spans="1:68" ht="16.5" hidden="1" customHeight="1" x14ac:dyDescent="0.25">
      <c r="A483" s="830" t="s">
        <v>769</v>
      </c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2"/>
      <c r="P483" s="792"/>
      <c r="Q483" s="792"/>
      <c r="R483" s="792"/>
      <c r="S483" s="792"/>
      <c r="T483" s="792"/>
      <c r="U483" s="792"/>
      <c r="V483" s="792"/>
      <c r="W483" s="792"/>
      <c r="X483" s="792"/>
      <c r="Y483" s="792"/>
      <c r="Z483" s="792"/>
      <c r="AA483" s="772"/>
      <c r="AB483" s="772"/>
      <c r="AC483" s="772"/>
    </row>
    <row r="484" spans="1:68" ht="14.25" hidden="1" customHeight="1" x14ac:dyDescent="0.25">
      <c r="A484" s="798" t="s">
        <v>124</v>
      </c>
      <c r="B484" s="792"/>
      <c r="C484" s="792"/>
      <c r="D484" s="792"/>
      <c r="E484" s="792"/>
      <c r="F484" s="792"/>
      <c r="G484" s="792"/>
      <c r="H484" s="792"/>
      <c r="I484" s="792"/>
      <c r="J484" s="792"/>
      <c r="K484" s="792"/>
      <c r="L484" s="792"/>
      <c r="M484" s="792"/>
      <c r="N484" s="792"/>
      <c r="O484" s="792"/>
      <c r="P484" s="792"/>
      <c r="Q484" s="792"/>
      <c r="R484" s="792"/>
      <c r="S484" s="792"/>
      <c r="T484" s="792"/>
      <c r="U484" s="792"/>
      <c r="V484" s="792"/>
      <c r="W484" s="792"/>
      <c r="X484" s="792"/>
      <c r="Y484" s="792"/>
      <c r="Z484" s="792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8">
        <v>4607091389708</v>
      </c>
      <c r="E485" s="789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02"/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803"/>
      <c r="P486" s="784" t="s">
        <v>71</v>
      </c>
      <c r="Q486" s="782"/>
      <c r="R486" s="782"/>
      <c r="S486" s="782"/>
      <c r="T486" s="782"/>
      <c r="U486" s="782"/>
      <c r="V486" s="783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2"/>
      <c r="B487" s="792"/>
      <c r="C487" s="792"/>
      <c r="D487" s="792"/>
      <c r="E487" s="792"/>
      <c r="F487" s="792"/>
      <c r="G487" s="792"/>
      <c r="H487" s="792"/>
      <c r="I487" s="792"/>
      <c r="J487" s="792"/>
      <c r="K487" s="792"/>
      <c r="L487" s="792"/>
      <c r="M487" s="792"/>
      <c r="N487" s="792"/>
      <c r="O487" s="803"/>
      <c r="P487" s="784" t="s">
        <v>71</v>
      </c>
      <c r="Q487" s="782"/>
      <c r="R487" s="782"/>
      <c r="S487" s="782"/>
      <c r="T487" s="782"/>
      <c r="U487" s="782"/>
      <c r="V487" s="783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8" t="s">
        <v>64</v>
      </c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792"/>
      <c r="P488" s="792"/>
      <c r="Q488" s="792"/>
      <c r="R488" s="792"/>
      <c r="S488" s="792"/>
      <c r="T488" s="792"/>
      <c r="U488" s="792"/>
      <c r="V488" s="792"/>
      <c r="W488" s="792"/>
      <c r="X488" s="792"/>
      <c r="Y488" s="792"/>
      <c r="Z488" s="792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8">
        <v>4607091389753</v>
      </c>
      <c r="E489" s="789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8">
        <v>4607091389753</v>
      </c>
      <c r="E490" s="789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8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6"/>
      <c r="R490" s="786"/>
      <c r="S490" s="786"/>
      <c r="T490" s="787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8">
        <v>4607091389760</v>
      </c>
      <c r="E491" s="789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8">
        <v>4607091389746</v>
      </c>
      <c r="E492" s="789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8">
        <v>4607091389746</v>
      </c>
      <c r="E493" s="789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6"/>
      <c r="R493" s="786"/>
      <c r="S493" s="786"/>
      <c r="T493" s="787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8">
        <v>4680115883147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6"/>
      <c r="R494" s="786"/>
      <c r="S494" s="786"/>
      <c r="T494" s="787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8">
        <v>4607091384338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6"/>
      <c r="R495" s="786"/>
      <c r="S495" s="786"/>
      <c r="T495" s="787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8">
        <v>4607091384338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8">
        <v>4680115883154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8">
        <v>4680115883154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6"/>
      <c r="R498" s="786"/>
      <c r="S498" s="786"/>
      <c r="T498" s="787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8">
        <v>4607091389524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8">
        <v>4607091389524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8">
        <v>4680115883161</v>
      </c>
      <c r="E501" s="789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6"/>
      <c r="R501" s="786"/>
      <c r="S501" s="786"/>
      <c r="T501" s="787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8">
        <v>4607091389531</v>
      </c>
      <c r="E502" s="789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8">
        <v>4607091389531</v>
      </c>
      <c r="E503" s="789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8">
        <v>4607091384345</v>
      </c>
      <c r="E504" s="789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8">
        <v>4680115883185</v>
      </c>
      <c r="E505" s="789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6"/>
      <c r="R505" s="786"/>
      <c r="S505" s="786"/>
      <c r="T505" s="787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8">
        <v>4680115883185</v>
      </c>
      <c r="E506" s="789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9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6"/>
      <c r="R506" s="786"/>
      <c r="S506" s="786"/>
      <c r="T506" s="787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0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803"/>
      <c r="P507" s="784" t="s">
        <v>71</v>
      </c>
      <c r="Q507" s="782"/>
      <c r="R507" s="782"/>
      <c r="S507" s="782"/>
      <c r="T507" s="782"/>
      <c r="U507" s="782"/>
      <c r="V507" s="783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803"/>
      <c r="P508" s="784" t="s">
        <v>71</v>
      </c>
      <c r="Q508" s="782"/>
      <c r="R508" s="782"/>
      <c r="S508" s="782"/>
      <c r="T508" s="782"/>
      <c r="U508" s="782"/>
      <c r="V508" s="783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8" t="s">
        <v>73</v>
      </c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2"/>
      <c r="P509" s="792"/>
      <c r="Q509" s="792"/>
      <c r="R509" s="792"/>
      <c r="S509" s="792"/>
      <c r="T509" s="792"/>
      <c r="U509" s="792"/>
      <c r="V509" s="792"/>
      <c r="W509" s="792"/>
      <c r="X509" s="792"/>
      <c r="Y509" s="792"/>
      <c r="Z509" s="792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8">
        <v>4607091384352</v>
      </c>
      <c r="E510" s="789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6"/>
      <c r="R510" s="786"/>
      <c r="S510" s="786"/>
      <c r="T510" s="787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8">
        <v>4607091389654</v>
      </c>
      <c r="E511" s="789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9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6"/>
      <c r="R511" s="786"/>
      <c r="S511" s="786"/>
      <c r="T511" s="787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803"/>
      <c r="P512" s="784" t="s">
        <v>71</v>
      </c>
      <c r="Q512" s="782"/>
      <c r="R512" s="782"/>
      <c r="S512" s="782"/>
      <c r="T512" s="782"/>
      <c r="U512" s="782"/>
      <c r="V512" s="783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803"/>
      <c r="P513" s="784" t="s">
        <v>71</v>
      </c>
      <c r="Q513" s="782"/>
      <c r="R513" s="782"/>
      <c r="S513" s="782"/>
      <c r="T513" s="782"/>
      <c r="U513" s="782"/>
      <c r="V513" s="783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8" t="s">
        <v>113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8">
        <v>4680115884335</v>
      </c>
      <c r="E515" s="789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8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6"/>
      <c r="R515" s="786"/>
      <c r="S515" s="786"/>
      <c r="T515" s="787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8">
        <v>4680115884113</v>
      </c>
      <c r="E516" s="789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6"/>
      <c r="R516" s="786"/>
      <c r="S516" s="786"/>
      <c r="T516" s="787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803"/>
      <c r="P517" s="784" t="s">
        <v>71</v>
      </c>
      <c r="Q517" s="782"/>
      <c r="R517" s="782"/>
      <c r="S517" s="782"/>
      <c r="T517" s="782"/>
      <c r="U517" s="782"/>
      <c r="V517" s="783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803"/>
      <c r="P518" s="784" t="s">
        <v>71</v>
      </c>
      <c r="Q518" s="782"/>
      <c r="R518" s="782"/>
      <c r="S518" s="782"/>
      <c r="T518" s="782"/>
      <c r="U518" s="782"/>
      <c r="V518" s="783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830" t="s">
        <v>824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772"/>
      <c r="AB519" s="772"/>
      <c r="AC519" s="772"/>
    </row>
    <row r="520" spans="1:68" ht="14.25" hidden="1" customHeight="1" x14ac:dyDescent="0.25">
      <c r="A520" s="798" t="s">
        <v>180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8">
        <v>4607091389364</v>
      </c>
      <c r="E521" s="789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9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2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803"/>
      <c r="P522" s="784" t="s">
        <v>71</v>
      </c>
      <c r="Q522" s="782"/>
      <c r="R522" s="782"/>
      <c r="S522" s="782"/>
      <c r="T522" s="782"/>
      <c r="U522" s="782"/>
      <c r="V522" s="783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803"/>
      <c r="P523" s="784" t="s">
        <v>71</v>
      </c>
      <c r="Q523" s="782"/>
      <c r="R523" s="782"/>
      <c r="S523" s="782"/>
      <c r="T523" s="782"/>
      <c r="U523" s="782"/>
      <c r="V523" s="783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8" t="s">
        <v>64</v>
      </c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2"/>
      <c r="P524" s="792"/>
      <c r="Q524" s="792"/>
      <c r="R524" s="792"/>
      <c r="S524" s="792"/>
      <c r="T524" s="792"/>
      <c r="U524" s="792"/>
      <c r="V524" s="792"/>
      <c r="W524" s="792"/>
      <c r="X524" s="792"/>
      <c r="Y524" s="792"/>
      <c r="Z524" s="792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8">
        <v>4607091389739</v>
      </c>
      <c r="E525" s="789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1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8">
        <v>4607091389425</v>
      </c>
      <c r="E526" s="789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8">
        <v>4680115880771</v>
      </c>
      <c r="E527" s="789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6"/>
      <c r="R527" s="786"/>
      <c r="S527" s="786"/>
      <c r="T527" s="787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8">
        <v>4607091389500</v>
      </c>
      <c r="E529" s="789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0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803"/>
      <c r="P530" s="784" t="s">
        <v>71</v>
      </c>
      <c r="Q530" s="782"/>
      <c r="R530" s="782"/>
      <c r="S530" s="782"/>
      <c r="T530" s="782"/>
      <c r="U530" s="782"/>
      <c r="V530" s="783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803"/>
      <c r="P531" s="784" t="s">
        <v>71</v>
      </c>
      <c r="Q531" s="782"/>
      <c r="R531" s="782"/>
      <c r="S531" s="782"/>
      <c r="T531" s="782"/>
      <c r="U531" s="782"/>
      <c r="V531" s="783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8" t="s">
        <v>113</v>
      </c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2"/>
      <c r="P532" s="792"/>
      <c r="Q532" s="792"/>
      <c r="R532" s="792"/>
      <c r="S532" s="792"/>
      <c r="T532" s="792"/>
      <c r="U532" s="792"/>
      <c r="V532" s="792"/>
      <c r="W532" s="792"/>
      <c r="X532" s="792"/>
      <c r="Y532" s="792"/>
      <c r="Z532" s="792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8">
        <v>4680115884359</v>
      </c>
      <c r="E533" s="789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9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3"/>
      <c r="P534" s="784" t="s">
        <v>71</v>
      </c>
      <c r="Q534" s="782"/>
      <c r="R534" s="782"/>
      <c r="S534" s="782"/>
      <c r="T534" s="782"/>
      <c r="U534" s="782"/>
      <c r="V534" s="783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803"/>
      <c r="P535" s="784" t="s">
        <v>71</v>
      </c>
      <c r="Q535" s="782"/>
      <c r="R535" s="782"/>
      <c r="S535" s="782"/>
      <c r="T535" s="782"/>
      <c r="U535" s="782"/>
      <c r="V535" s="783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8" t="s">
        <v>842</v>
      </c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2"/>
      <c r="P536" s="792"/>
      <c r="Q536" s="792"/>
      <c r="R536" s="792"/>
      <c r="S536" s="792"/>
      <c r="T536" s="792"/>
      <c r="U536" s="792"/>
      <c r="V536" s="792"/>
      <c r="W536" s="792"/>
      <c r="X536" s="792"/>
      <c r="Y536" s="792"/>
      <c r="Z536" s="792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8">
        <v>4680115884564</v>
      </c>
      <c r="E537" s="789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3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0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3"/>
      <c r="P538" s="784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803"/>
      <c r="P539" s="784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30" t="s">
        <v>846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8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8">
        <v>4680115885189</v>
      </c>
      <c r="E542" s="789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8">
        <v>4680115885172</v>
      </c>
      <c r="E543" s="789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8">
        <v>4680115885110</v>
      </c>
      <c r="E544" s="789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8">
        <v>4680115885219</v>
      </c>
      <c r="E545" s="789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9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803"/>
      <c r="P546" s="784" t="s">
        <v>71</v>
      </c>
      <c r="Q546" s="782"/>
      <c r="R546" s="782"/>
      <c r="S546" s="782"/>
      <c r="T546" s="782"/>
      <c r="U546" s="782"/>
      <c r="V546" s="783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803"/>
      <c r="P547" s="784" t="s">
        <v>71</v>
      </c>
      <c r="Q547" s="782"/>
      <c r="R547" s="782"/>
      <c r="S547" s="782"/>
      <c r="T547" s="782"/>
      <c r="U547" s="782"/>
      <c r="V547" s="783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830" t="s">
        <v>858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2"/>
      <c r="AB548" s="772"/>
      <c r="AC548" s="772"/>
    </row>
    <row r="549" spans="1:68" ht="14.25" hidden="1" customHeight="1" x14ac:dyDescent="0.25">
      <c r="A549" s="798" t="s">
        <v>64</v>
      </c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2"/>
      <c r="P549" s="792"/>
      <c r="Q549" s="792"/>
      <c r="R549" s="792"/>
      <c r="S549" s="792"/>
      <c r="T549" s="792"/>
      <c r="U549" s="792"/>
      <c r="V549" s="792"/>
      <c r="W549" s="792"/>
      <c r="X549" s="792"/>
      <c r="Y549" s="792"/>
      <c r="Z549" s="792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8">
        <v>4680115885103</v>
      </c>
      <c r="E550" s="789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803"/>
      <c r="P551" s="784" t="s">
        <v>71</v>
      </c>
      <c r="Q551" s="782"/>
      <c r="R551" s="782"/>
      <c r="S551" s="782"/>
      <c r="T551" s="782"/>
      <c r="U551" s="782"/>
      <c r="V551" s="783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803"/>
      <c r="P552" s="784" t="s">
        <v>71</v>
      </c>
      <c r="Q552" s="782"/>
      <c r="R552" s="782"/>
      <c r="S552" s="782"/>
      <c r="T552" s="782"/>
      <c r="U552" s="782"/>
      <c r="V552" s="783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57" t="s">
        <v>862</v>
      </c>
      <c r="B553" s="958"/>
      <c r="C553" s="958"/>
      <c r="D553" s="958"/>
      <c r="E553" s="958"/>
      <c r="F553" s="958"/>
      <c r="G553" s="958"/>
      <c r="H553" s="958"/>
      <c r="I553" s="958"/>
      <c r="J553" s="958"/>
      <c r="K553" s="958"/>
      <c r="L553" s="958"/>
      <c r="M553" s="958"/>
      <c r="N553" s="958"/>
      <c r="O553" s="958"/>
      <c r="P553" s="958"/>
      <c r="Q553" s="958"/>
      <c r="R553" s="958"/>
      <c r="S553" s="958"/>
      <c r="T553" s="958"/>
      <c r="U553" s="958"/>
      <c r="V553" s="958"/>
      <c r="W553" s="958"/>
      <c r="X553" s="958"/>
      <c r="Y553" s="958"/>
      <c r="Z553" s="958"/>
      <c r="AA553" s="48"/>
      <c r="AB553" s="48"/>
      <c r="AC553" s="48"/>
    </row>
    <row r="554" spans="1:68" ht="16.5" hidden="1" customHeight="1" x14ac:dyDescent="0.25">
      <c r="A554" s="830" t="s">
        <v>862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2"/>
      <c r="AB554" s="772"/>
      <c r="AC554" s="772"/>
    </row>
    <row r="555" spans="1:68" ht="14.25" hidden="1" customHeight="1" x14ac:dyDescent="0.25">
      <c r="A555" s="798" t="s">
        <v>124</v>
      </c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792"/>
      <c r="P555" s="792"/>
      <c r="Q555" s="792"/>
      <c r="R555" s="792"/>
      <c r="S555" s="792"/>
      <c r="T555" s="792"/>
      <c r="U555" s="792"/>
      <c r="V555" s="792"/>
      <c r="W555" s="792"/>
      <c r="X555" s="792"/>
      <c r="Y555" s="792"/>
      <c r="Z555" s="792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9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7">
        <v>718.08</v>
      </c>
      <c r="Y559" s="778">
        <f t="shared" si="104"/>
        <v>718.08</v>
      </c>
      <c r="Z559" s="36">
        <f t="shared" si="105"/>
        <v>1.62656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767.04</v>
      </c>
      <c r="BN559" s="64">
        <f t="shared" si="107"/>
        <v>767.04</v>
      </c>
      <c r="BO559" s="64">
        <f t="shared" si="108"/>
        <v>1.3076923076923077</v>
      </c>
      <c r="BP559" s="64">
        <f t="shared" si="109"/>
        <v>1.3076923076923077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7">
        <v>464.64</v>
      </c>
      <c r="Y561" s="778">
        <f t="shared" si="104"/>
        <v>464.64000000000004</v>
      </c>
      <c r="Z561" s="36">
        <f t="shared" si="105"/>
        <v>1.0524800000000001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496.31999999999994</v>
      </c>
      <c r="BN561" s="64">
        <f t="shared" si="107"/>
        <v>496.32000000000005</v>
      </c>
      <c r="BO561" s="64">
        <f t="shared" si="108"/>
        <v>0.84615384615384626</v>
      </c>
      <c r="BP561" s="64">
        <f t="shared" si="109"/>
        <v>0.84615384615384626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1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2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2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803"/>
      <c r="P567" s="784" t="s">
        <v>71</v>
      </c>
      <c r="Q567" s="782"/>
      <c r="R567" s="782"/>
      <c r="S567" s="782"/>
      <c r="T567" s="782"/>
      <c r="U567" s="782"/>
      <c r="V567" s="783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224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224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2.6790400000000001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803"/>
      <c r="P568" s="784" t="s">
        <v>71</v>
      </c>
      <c r="Q568" s="782"/>
      <c r="R568" s="782"/>
      <c r="S568" s="782"/>
      <c r="T568" s="782"/>
      <c r="U568" s="782"/>
      <c r="V568" s="783"/>
      <c r="W568" s="37" t="s">
        <v>69</v>
      </c>
      <c r="X568" s="779">
        <f>IFERROR(SUM(X556:X566),"0")</f>
        <v>1182.72</v>
      </c>
      <c r="Y568" s="779">
        <f>IFERROR(SUM(Y556:Y566),"0")</f>
        <v>1182.72</v>
      </c>
      <c r="Z568" s="37"/>
      <c r="AA568" s="780"/>
      <c r="AB568" s="780"/>
      <c r="AC568" s="780"/>
    </row>
    <row r="569" spans="1:68" ht="14.25" hidden="1" customHeight="1" x14ac:dyDescent="0.25">
      <c r="A569" s="798" t="s">
        <v>180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1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8">
        <v>4680115880054</v>
      </c>
      <c r="E571" s="789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8">
        <v>4680115880054</v>
      </c>
      <c r="E572" s="789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1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2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803"/>
      <c r="P573" s="784" t="s">
        <v>71</v>
      </c>
      <c r="Q573" s="782"/>
      <c r="R573" s="782"/>
      <c r="S573" s="782"/>
      <c r="T573" s="782"/>
      <c r="U573" s="782"/>
      <c r="V573" s="783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803"/>
      <c r="P574" s="784" t="s">
        <v>71</v>
      </c>
      <c r="Q574" s="782"/>
      <c r="R574" s="782"/>
      <c r="S574" s="782"/>
      <c r="T574" s="782"/>
      <c r="U574" s="782"/>
      <c r="V574" s="783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8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77">
        <v>337.92</v>
      </c>
      <c r="Y576" s="778">
        <f t="shared" ref="Y576:Y584" si="110">IFERROR(IF(X576="",0,CEILING((X576/$H576),1)*$H576),"")</f>
        <v>337.92</v>
      </c>
      <c r="Z576" s="36">
        <f>IFERROR(IF(Y576=0,"",ROUNDUP(Y576/H576,0)*0.01196),"")</f>
        <v>0.76544000000000001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360.96</v>
      </c>
      <c r="BN576" s="64">
        <f t="shared" ref="BN576:BN584" si="112">IFERROR(Y576*I576/H576,"0")</f>
        <v>360.96</v>
      </c>
      <c r="BO576" s="64">
        <f t="shared" ref="BO576:BO584" si="113">IFERROR(1/J576*(X576/H576),"0")</f>
        <v>0.61538461538461542</v>
      </c>
      <c r="BP576" s="64">
        <f t="shared" ref="BP576:BP584" si="114">IFERROR(1/J576*(Y576/H576),"0")</f>
        <v>0.61538461538461542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77">
        <v>337.92</v>
      </c>
      <c r="Y577" s="778">
        <f t="shared" si="110"/>
        <v>337.92</v>
      </c>
      <c r="Z577" s="36">
        <f>IFERROR(IF(Y577=0,"",ROUNDUP(Y577/H577,0)*0.01196),"")</f>
        <v>0.76544000000000001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360.96</v>
      </c>
      <c r="BN577" s="64">
        <f t="shared" si="112"/>
        <v>360.96</v>
      </c>
      <c r="BO577" s="64">
        <f t="shared" si="113"/>
        <v>0.61538461538461542</v>
      </c>
      <c r="BP577" s="64">
        <f t="shared" si="114"/>
        <v>0.61538461538461542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7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80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2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803"/>
      <c r="P585" s="784" t="s">
        <v>71</v>
      </c>
      <c r="Q585" s="782"/>
      <c r="R585" s="782"/>
      <c r="S585" s="782"/>
      <c r="T585" s="782"/>
      <c r="U585" s="782"/>
      <c r="V585" s="783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128</v>
      </c>
      <c r="Y585" s="779">
        <f>IFERROR(Y576/H576,"0")+IFERROR(Y577/H577,"0")+IFERROR(Y578/H578,"0")+IFERROR(Y579/H579,"0")+IFERROR(Y580/H580,"0")+IFERROR(Y581/H581,"0")+IFERROR(Y582/H582,"0")+IFERROR(Y583/H583,"0")+IFERROR(Y584/H584,"0")</f>
        <v>128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1.53088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803"/>
      <c r="P586" s="784" t="s">
        <v>71</v>
      </c>
      <c r="Q586" s="782"/>
      <c r="R586" s="782"/>
      <c r="S586" s="782"/>
      <c r="T586" s="782"/>
      <c r="U586" s="782"/>
      <c r="V586" s="783"/>
      <c r="W586" s="37" t="s">
        <v>69</v>
      </c>
      <c r="X586" s="779">
        <f>IFERROR(SUM(X576:X584),"0")</f>
        <v>675.84</v>
      </c>
      <c r="Y586" s="779">
        <f>IFERROR(SUM(Y576:Y584),"0")</f>
        <v>675.84</v>
      </c>
      <c r="Z586" s="37"/>
      <c r="AA586" s="780"/>
      <c r="AB586" s="780"/>
      <c r="AC586" s="780"/>
    </row>
    <row r="587" spans="1:68" ht="14.25" hidden="1" customHeight="1" x14ac:dyDescent="0.25">
      <c r="A587" s="798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803"/>
      <c r="P591" s="784" t="s">
        <v>71</v>
      </c>
      <c r="Q591" s="782"/>
      <c r="R591" s="782"/>
      <c r="S591" s="782"/>
      <c r="T591" s="782"/>
      <c r="U591" s="782"/>
      <c r="V591" s="783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803"/>
      <c r="P592" s="784" t="s">
        <v>71</v>
      </c>
      <c r="Q592" s="782"/>
      <c r="R592" s="782"/>
      <c r="S592" s="782"/>
      <c r="T592" s="782"/>
      <c r="U592" s="782"/>
      <c r="V592" s="783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8" t="s">
        <v>222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52" t="s">
        <v>929</v>
      </c>
      <c r="Q595" s="786"/>
      <c r="R595" s="786"/>
      <c r="S595" s="786"/>
      <c r="T595" s="787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2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803"/>
      <c r="P596" s="784" t="s">
        <v>71</v>
      </c>
      <c r="Q596" s="782"/>
      <c r="R596" s="782"/>
      <c r="S596" s="782"/>
      <c r="T596" s="782"/>
      <c r="U596" s="782"/>
      <c r="V596" s="783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803"/>
      <c r="P597" s="784" t="s">
        <v>71</v>
      </c>
      <c r="Q597" s="782"/>
      <c r="R597" s="782"/>
      <c r="S597" s="782"/>
      <c r="T597" s="782"/>
      <c r="U597" s="782"/>
      <c r="V597" s="783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57" t="s">
        <v>930</v>
      </c>
      <c r="B598" s="958"/>
      <c r="C598" s="958"/>
      <c r="D598" s="958"/>
      <c r="E598" s="958"/>
      <c r="F598" s="958"/>
      <c r="G598" s="958"/>
      <c r="H598" s="958"/>
      <c r="I598" s="958"/>
      <c r="J598" s="958"/>
      <c r="K598" s="958"/>
      <c r="L598" s="958"/>
      <c r="M598" s="958"/>
      <c r="N598" s="958"/>
      <c r="O598" s="958"/>
      <c r="P598" s="958"/>
      <c r="Q598" s="958"/>
      <c r="R598" s="958"/>
      <c r="S598" s="958"/>
      <c r="T598" s="958"/>
      <c r="U598" s="958"/>
      <c r="V598" s="958"/>
      <c r="W598" s="958"/>
      <c r="X598" s="958"/>
      <c r="Y598" s="958"/>
      <c r="Z598" s="958"/>
      <c r="AA598" s="48"/>
      <c r="AB598" s="48"/>
      <c r="AC598" s="48"/>
    </row>
    <row r="599" spans="1:68" ht="16.5" hidden="1" customHeight="1" x14ac:dyDescent="0.25">
      <c r="A599" s="830" t="s">
        <v>930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hidden="1" customHeight="1" x14ac:dyDescent="0.25">
      <c r="A600" s="798" t="s">
        <v>124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57" t="s">
        <v>933</v>
      </c>
      <c r="Q601" s="786"/>
      <c r="R601" s="786"/>
      <c r="S601" s="786"/>
      <c r="T601" s="787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75" t="s">
        <v>937</v>
      </c>
      <c r="Q602" s="786"/>
      <c r="R602" s="786"/>
      <c r="S602" s="786"/>
      <c r="T602" s="787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62" t="s">
        <v>941</v>
      </c>
      <c r="Q603" s="786"/>
      <c r="R603" s="786"/>
      <c r="S603" s="786"/>
      <c r="T603" s="787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60" t="s">
        <v>945</v>
      </c>
      <c r="Q604" s="786"/>
      <c r="R604" s="786"/>
      <c r="S604" s="786"/>
      <c r="T604" s="787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06" t="s">
        <v>949</v>
      </c>
      <c r="Q605" s="786"/>
      <c r="R605" s="786"/>
      <c r="S605" s="786"/>
      <c r="T605" s="787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69" t="s">
        <v>952</v>
      </c>
      <c r="Q606" s="786"/>
      <c r="R606" s="786"/>
      <c r="S606" s="786"/>
      <c r="T606" s="787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27" t="s">
        <v>955</v>
      </c>
      <c r="Q607" s="786"/>
      <c r="R607" s="786"/>
      <c r="S607" s="786"/>
      <c r="T607" s="787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0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803"/>
      <c r="P608" s="784" t="s">
        <v>71</v>
      </c>
      <c r="Q608" s="782"/>
      <c r="R608" s="782"/>
      <c r="S608" s="782"/>
      <c r="T608" s="782"/>
      <c r="U608" s="782"/>
      <c r="V608" s="783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803"/>
      <c r="P609" s="784" t="s">
        <v>71</v>
      </c>
      <c r="Q609" s="782"/>
      <c r="R609" s="782"/>
      <c r="S609" s="782"/>
      <c r="T609" s="782"/>
      <c r="U609" s="782"/>
      <c r="V609" s="783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8" t="s">
        <v>180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28" t="s">
        <v>958</v>
      </c>
      <c r="Q611" s="786"/>
      <c r="R611" s="786"/>
      <c r="S611" s="786"/>
      <c r="T611" s="787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978" t="s">
        <v>962</v>
      </c>
      <c r="Q612" s="786"/>
      <c r="R612" s="786"/>
      <c r="S612" s="786"/>
      <c r="T612" s="787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11" t="s">
        <v>965</v>
      </c>
      <c r="Q613" s="786"/>
      <c r="R613" s="786"/>
      <c r="S613" s="786"/>
      <c r="T613" s="787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988" t="s">
        <v>969</v>
      </c>
      <c r="Q614" s="786"/>
      <c r="R614" s="786"/>
      <c r="S614" s="786"/>
      <c r="T614" s="787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2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803"/>
      <c r="P615" s="784" t="s">
        <v>71</v>
      </c>
      <c r="Q615" s="782"/>
      <c r="R615" s="782"/>
      <c r="S615" s="782"/>
      <c r="T615" s="782"/>
      <c r="U615" s="782"/>
      <c r="V615" s="783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803"/>
      <c r="P616" s="784" t="s">
        <v>71</v>
      </c>
      <c r="Q616" s="782"/>
      <c r="R616" s="782"/>
      <c r="S616" s="782"/>
      <c r="T616" s="782"/>
      <c r="U616" s="782"/>
      <c r="V616" s="783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8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05" t="s">
        <v>972</v>
      </c>
      <c r="Q618" s="786"/>
      <c r="R618" s="786"/>
      <c r="S618" s="786"/>
      <c r="T618" s="787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72" t="s">
        <v>976</v>
      </c>
      <c r="Q619" s="786"/>
      <c r="R619" s="786"/>
      <c r="S619" s="786"/>
      <c r="T619" s="787"/>
      <c r="U619" s="34"/>
      <c r="V619" s="34"/>
      <c r="W619" s="35" t="s">
        <v>69</v>
      </c>
      <c r="X619" s="777">
        <v>151.19999999999999</v>
      </c>
      <c r="Y619" s="778">
        <f t="shared" si="120"/>
        <v>151.20000000000002</v>
      </c>
      <c r="Z619" s="36">
        <f>IFERROR(IF(Y619=0,"",ROUNDUP(Y619/H619,0)*0.00753),"")</f>
        <v>0.27107999999999999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160.55999999999997</v>
      </c>
      <c r="BN619" s="64">
        <f t="shared" si="122"/>
        <v>160.56</v>
      </c>
      <c r="BO619" s="64">
        <f t="shared" si="123"/>
        <v>0.23076923076923073</v>
      </c>
      <c r="BP619" s="64">
        <f t="shared" si="124"/>
        <v>0.23076923076923075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25" t="s">
        <v>980</v>
      </c>
      <c r="Q620" s="786"/>
      <c r="R620" s="786"/>
      <c r="S620" s="786"/>
      <c r="T620" s="787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95" t="s">
        <v>984</v>
      </c>
      <c r="Q621" s="786"/>
      <c r="R621" s="786"/>
      <c r="S621" s="786"/>
      <c r="T621" s="787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997" t="s">
        <v>988</v>
      </c>
      <c r="Q622" s="786"/>
      <c r="R622" s="786"/>
      <c r="S622" s="786"/>
      <c r="T622" s="787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5" t="s">
        <v>992</v>
      </c>
      <c r="Q623" s="786"/>
      <c r="R623" s="786"/>
      <c r="S623" s="786"/>
      <c r="T623" s="787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46" t="s">
        <v>995</v>
      </c>
      <c r="Q624" s="786"/>
      <c r="R624" s="786"/>
      <c r="S624" s="786"/>
      <c r="T624" s="787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2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803"/>
      <c r="P625" s="784" t="s">
        <v>71</v>
      </c>
      <c r="Q625" s="782"/>
      <c r="R625" s="782"/>
      <c r="S625" s="782"/>
      <c r="T625" s="782"/>
      <c r="U625" s="782"/>
      <c r="V625" s="783"/>
      <c r="W625" s="37" t="s">
        <v>72</v>
      </c>
      <c r="X625" s="779">
        <f>IFERROR(X618/H618,"0")+IFERROR(X619/H619,"0")+IFERROR(X620/H620,"0")+IFERROR(X621/H621,"0")+IFERROR(X622/H622,"0")+IFERROR(X623/H623,"0")+IFERROR(X624/H624,"0")</f>
        <v>35.999999999999993</v>
      </c>
      <c r="Y625" s="779">
        <f>IFERROR(Y618/H618,"0")+IFERROR(Y619/H619,"0")+IFERROR(Y620/H620,"0")+IFERROR(Y621/H621,"0")+IFERROR(Y622/H622,"0")+IFERROR(Y623/H623,"0")+IFERROR(Y624/H624,"0")</f>
        <v>36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0.27107999999999999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803"/>
      <c r="P626" s="784" t="s">
        <v>71</v>
      </c>
      <c r="Q626" s="782"/>
      <c r="R626" s="782"/>
      <c r="S626" s="782"/>
      <c r="T626" s="782"/>
      <c r="U626" s="782"/>
      <c r="V626" s="783"/>
      <c r="W626" s="37" t="s">
        <v>69</v>
      </c>
      <c r="X626" s="779">
        <f>IFERROR(SUM(X618:X624),"0")</f>
        <v>151.19999999999999</v>
      </c>
      <c r="Y626" s="779">
        <f>IFERROR(SUM(Y618:Y624),"0")</f>
        <v>151.20000000000002</v>
      </c>
      <c r="Z626" s="37"/>
      <c r="AA626" s="780"/>
      <c r="AB626" s="780"/>
      <c r="AC626" s="780"/>
    </row>
    <row r="627" spans="1:68" ht="14.25" hidden="1" customHeight="1" x14ac:dyDescent="0.25">
      <c r="A627" s="798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82" t="s">
        <v>998</v>
      </c>
      <c r="Q628" s="786"/>
      <c r="R628" s="786"/>
      <c r="S628" s="786"/>
      <c r="T628" s="787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04" t="s">
        <v>1001</v>
      </c>
      <c r="Q629" s="786"/>
      <c r="R629" s="786"/>
      <c r="S629" s="786"/>
      <c r="T629" s="787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52" t="s">
        <v>1004</v>
      </c>
      <c r="Q630" s="786"/>
      <c r="R630" s="786"/>
      <c r="S630" s="786"/>
      <c r="T630" s="787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11" t="s">
        <v>1007</v>
      </c>
      <c r="Q631" s="786"/>
      <c r="R631" s="786"/>
      <c r="S631" s="786"/>
      <c r="T631" s="787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55" t="s">
        <v>1010</v>
      </c>
      <c r="Q632" s="786"/>
      <c r="R632" s="786"/>
      <c r="S632" s="786"/>
      <c r="T632" s="787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18" t="s">
        <v>1012</v>
      </c>
      <c r="Q633" s="786"/>
      <c r="R633" s="786"/>
      <c r="S633" s="786"/>
      <c r="T633" s="787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48" t="s">
        <v>1015</v>
      </c>
      <c r="Q634" s="786"/>
      <c r="R634" s="786"/>
      <c r="S634" s="786"/>
      <c r="T634" s="787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139" t="s">
        <v>1017</v>
      </c>
      <c r="Q635" s="786"/>
      <c r="R635" s="786"/>
      <c r="S635" s="786"/>
      <c r="T635" s="787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02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803"/>
      <c r="P636" s="784" t="s">
        <v>71</v>
      </c>
      <c r="Q636" s="782"/>
      <c r="R636" s="782"/>
      <c r="S636" s="782"/>
      <c r="T636" s="782"/>
      <c r="U636" s="782"/>
      <c r="V636" s="783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803"/>
      <c r="P637" s="784" t="s">
        <v>71</v>
      </c>
      <c r="Q637" s="782"/>
      <c r="R637" s="782"/>
      <c r="S637" s="782"/>
      <c r="T637" s="782"/>
      <c r="U637" s="782"/>
      <c r="V637" s="783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8" t="s">
        <v>222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905" t="s">
        <v>1020</v>
      </c>
      <c r="Q639" s="786"/>
      <c r="R639" s="786"/>
      <c r="S639" s="786"/>
      <c r="T639" s="787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111" t="s">
        <v>1023</v>
      </c>
      <c r="Q640" s="786"/>
      <c r="R640" s="786"/>
      <c r="S640" s="786"/>
      <c r="T640" s="787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009" t="s">
        <v>1026</v>
      </c>
      <c r="Q641" s="786"/>
      <c r="R641" s="786"/>
      <c r="S641" s="786"/>
      <c r="T641" s="787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010" t="s">
        <v>1029</v>
      </c>
      <c r="Q642" s="786"/>
      <c r="R642" s="786"/>
      <c r="S642" s="786"/>
      <c r="T642" s="787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2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803"/>
      <c r="P643" s="784" t="s">
        <v>71</v>
      </c>
      <c r="Q643" s="782"/>
      <c r="R643" s="782"/>
      <c r="S643" s="782"/>
      <c r="T643" s="782"/>
      <c r="U643" s="782"/>
      <c r="V643" s="783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803"/>
      <c r="P644" s="784" t="s">
        <v>71</v>
      </c>
      <c r="Q644" s="782"/>
      <c r="R644" s="782"/>
      <c r="S644" s="782"/>
      <c r="T644" s="782"/>
      <c r="U644" s="782"/>
      <c r="V644" s="783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30" t="s">
        <v>1030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hidden="1" customHeight="1" x14ac:dyDescent="0.25">
      <c r="A646" s="798" t="s">
        <v>124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36" t="s">
        <v>1033</v>
      </c>
      <c r="Q647" s="786"/>
      <c r="R647" s="786"/>
      <c r="S647" s="786"/>
      <c r="T647" s="787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896" t="s">
        <v>1037</v>
      </c>
      <c r="Q648" s="786"/>
      <c r="R648" s="786"/>
      <c r="S648" s="786"/>
      <c r="T648" s="787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2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803"/>
      <c r="P649" s="784" t="s">
        <v>71</v>
      </c>
      <c r="Q649" s="782"/>
      <c r="R649" s="782"/>
      <c r="S649" s="782"/>
      <c r="T649" s="782"/>
      <c r="U649" s="782"/>
      <c r="V649" s="783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803"/>
      <c r="P650" s="784" t="s">
        <v>71</v>
      </c>
      <c r="Q650" s="782"/>
      <c r="R650" s="782"/>
      <c r="S650" s="782"/>
      <c r="T650" s="782"/>
      <c r="U650" s="782"/>
      <c r="V650" s="783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8" t="s">
        <v>180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907" t="s">
        <v>1041</v>
      </c>
      <c r="Q652" s="786"/>
      <c r="R652" s="786"/>
      <c r="S652" s="786"/>
      <c r="T652" s="787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3"/>
      <c r="P653" s="784" t="s">
        <v>71</v>
      </c>
      <c r="Q653" s="782"/>
      <c r="R653" s="782"/>
      <c r="S653" s="782"/>
      <c r="T653" s="782"/>
      <c r="U653" s="782"/>
      <c r="V653" s="783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803"/>
      <c r="P654" s="784" t="s">
        <v>71</v>
      </c>
      <c r="Q654" s="782"/>
      <c r="R654" s="782"/>
      <c r="S654" s="782"/>
      <c r="T654" s="782"/>
      <c r="U654" s="782"/>
      <c r="V654" s="783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8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131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3"/>
      <c r="P657" s="784" t="s">
        <v>71</v>
      </c>
      <c r="Q657" s="782"/>
      <c r="R657" s="782"/>
      <c r="S657" s="782"/>
      <c r="T657" s="782"/>
      <c r="U657" s="782"/>
      <c r="V657" s="783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803"/>
      <c r="P658" s="784" t="s">
        <v>71</v>
      </c>
      <c r="Q658" s="782"/>
      <c r="R658" s="782"/>
      <c r="S658" s="782"/>
      <c r="T658" s="782"/>
      <c r="U658" s="782"/>
      <c r="V658" s="783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8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37" t="s">
        <v>1049</v>
      </c>
      <c r="Q660" s="786"/>
      <c r="R660" s="786"/>
      <c r="S660" s="786"/>
      <c r="T660" s="787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3"/>
      <c r="P661" s="784" t="s">
        <v>71</v>
      </c>
      <c r="Q661" s="782"/>
      <c r="R661" s="782"/>
      <c r="S661" s="782"/>
      <c r="T661" s="782"/>
      <c r="U661" s="782"/>
      <c r="V661" s="783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803"/>
      <c r="P662" s="784" t="s">
        <v>71</v>
      </c>
      <c r="Q662" s="782"/>
      <c r="R662" s="782"/>
      <c r="S662" s="782"/>
      <c r="T662" s="782"/>
      <c r="U662" s="782"/>
      <c r="V662" s="783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65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20"/>
      <c r="P663" s="853" t="s">
        <v>1051</v>
      </c>
      <c r="Q663" s="854"/>
      <c r="R663" s="854"/>
      <c r="S663" s="854"/>
      <c r="T663" s="854"/>
      <c r="U663" s="854"/>
      <c r="V663" s="821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11459.04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11459.039999999999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20"/>
      <c r="P664" s="853" t="s">
        <v>1052</v>
      </c>
      <c r="Q664" s="854"/>
      <c r="R664" s="854"/>
      <c r="S664" s="854"/>
      <c r="T664" s="854"/>
      <c r="U664" s="854"/>
      <c r="V664" s="821"/>
      <c r="W664" s="37" t="s">
        <v>69</v>
      </c>
      <c r="X664" s="779">
        <f>IFERROR(SUM(BM22:BM660),"0")</f>
        <v>12111.071999999998</v>
      </c>
      <c r="Y664" s="779">
        <f>IFERROR(SUM(BN22:BN660),"0")</f>
        <v>12111.071999999998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20"/>
      <c r="P665" s="853" t="s">
        <v>1053</v>
      </c>
      <c r="Q665" s="854"/>
      <c r="R665" s="854"/>
      <c r="S665" s="854"/>
      <c r="T665" s="854"/>
      <c r="U665" s="854"/>
      <c r="V665" s="821"/>
      <c r="W665" s="37" t="s">
        <v>1054</v>
      </c>
      <c r="X665" s="38">
        <f>ROUNDUP(SUM(BO22:BO660),0)</f>
        <v>22</v>
      </c>
      <c r="Y665" s="38">
        <f>ROUNDUP(SUM(BP22:BP660),0)</f>
        <v>22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20"/>
      <c r="P666" s="853" t="s">
        <v>1055</v>
      </c>
      <c r="Q666" s="854"/>
      <c r="R666" s="854"/>
      <c r="S666" s="854"/>
      <c r="T666" s="854"/>
      <c r="U666" s="854"/>
      <c r="V666" s="821"/>
      <c r="W666" s="37" t="s">
        <v>69</v>
      </c>
      <c r="X666" s="779">
        <f>GrossWeightTotal+PalletQtyTotal*25</f>
        <v>12661.071999999998</v>
      </c>
      <c r="Y666" s="779">
        <f>GrossWeightTotalR+PalletQtyTotalR*25</f>
        <v>12661.071999999998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1020"/>
      <c r="P667" s="853" t="s">
        <v>1056</v>
      </c>
      <c r="Q667" s="854"/>
      <c r="R667" s="854"/>
      <c r="S667" s="854"/>
      <c r="T667" s="854"/>
      <c r="U667" s="854"/>
      <c r="V667" s="821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1778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1778</v>
      </c>
      <c r="Z667" s="37"/>
      <c r="AA667" s="780"/>
      <c r="AB667" s="780"/>
      <c r="AC667" s="780"/>
    </row>
    <row r="668" spans="1:68" ht="14.25" hidden="1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1020"/>
      <c r="P668" s="853" t="s">
        <v>1057</v>
      </c>
      <c r="Q668" s="854"/>
      <c r="R668" s="854"/>
      <c r="S668" s="854"/>
      <c r="T668" s="854"/>
      <c r="U668" s="854"/>
      <c r="V668" s="821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24.864799999999999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32" t="s">
        <v>122</v>
      </c>
      <c r="D670" s="858"/>
      <c r="E670" s="858"/>
      <c r="F670" s="858"/>
      <c r="G670" s="858"/>
      <c r="H670" s="859"/>
      <c r="I670" s="832" t="s">
        <v>336</v>
      </c>
      <c r="J670" s="858"/>
      <c r="K670" s="858"/>
      <c r="L670" s="858"/>
      <c r="M670" s="858"/>
      <c r="N670" s="858"/>
      <c r="O670" s="858"/>
      <c r="P670" s="858"/>
      <c r="Q670" s="858"/>
      <c r="R670" s="858"/>
      <c r="S670" s="858"/>
      <c r="T670" s="858"/>
      <c r="U670" s="858"/>
      <c r="V670" s="859"/>
      <c r="W670" s="832" t="s">
        <v>667</v>
      </c>
      <c r="X670" s="859"/>
      <c r="Y670" s="832" t="s">
        <v>768</v>
      </c>
      <c r="Z670" s="858"/>
      <c r="AA670" s="858"/>
      <c r="AB670" s="859"/>
      <c r="AC670" s="774" t="s">
        <v>862</v>
      </c>
      <c r="AD670" s="832" t="s">
        <v>930</v>
      </c>
      <c r="AE670" s="859"/>
      <c r="AF670" s="775"/>
    </row>
    <row r="671" spans="1:68" ht="14.25" customHeight="1" thickTop="1" x14ac:dyDescent="0.2">
      <c r="A671" s="908" t="s">
        <v>1060</v>
      </c>
      <c r="B671" s="832" t="s">
        <v>63</v>
      </c>
      <c r="C671" s="832" t="s">
        <v>123</v>
      </c>
      <c r="D671" s="832" t="s">
        <v>149</v>
      </c>
      <c r="E671" s="832" t="s">
        <v>230</v>
      </c>
      <c r="F671" s="832" t="s">
        <v>254</v>
      </c>
      <c r="G671" s="832" t="s">
        <v>300</v>
      </c>
      <c r="H671" s="832" t="s">
        <v>122</v>
      </c>
      <c r="I671" s="832" t="s">
        <v>337</v>
      </c>
      <c r="J671" s="832" t="s">
        <v>361</v>
      </c>
      <c r="K671" s="832" t="s">
        <v>436</v>
      </c>
      <c r="L671" s="832" t="s">
        <v>457</v>
      </c>
      <c r="M671" s="832" t="s">
        <v>481</v>
      </c>
      <c r="N671" s="775"/>
      <c r="O671" s="832" t="s">
        <v>508</v>
      </c>
      <c r="P671" s="832" t="s">
        <v>511</v>
      </c>
      <c r="Q671" s="832" t="s">
        <v>520</v>
      </c>
      <c r="R671" s="832" t="s">
        <v>536</v>
      </c>
      <c r="S671" s="832" t="s">
        <v>546</v>
      </c>
      <c r="T671" s="832" t="s">
        <v>559</v>
      </c>
      <c r="U671" s="832" t="s">
        <v>570</v>
      </c>
      <c r="V671" s="832" t="s">
        <v>654</v>
      </c>
      <c r="W671" s="832" t="s">
        <v>668</v>
      </c>
      <c r="X671" s="832" t="s">
        <v>720</v>
      </c>
      <c r="Y671" s="832" t="s">
        <v>769</v>
      </c>
      <c r="Z671" s="832" t="s">
        <v>824</v>
      </c>
      <c r="AA671" s="832" t="s">
        <v>846</v>
      </c>
      <c r="AB671" s="832" t="s">
        <v>858</v>
      </c>
      <c r="AC671" s="832" t="s">
        <v>862</v>
      </c>
      <c r="AD671" s="832" t="s">
        <v>930</v>
      </c>
      <c r="AE671" s="832" t="s">
        <v>1030</v>
      </c>
      <c r="AF671" s="775"/>
    </row>
    <row r="672" spans="1:68" ht="13.5" customHeight="1" thickBot="1" x14ac:dyDescent="0.25">
      <c r="A672" s="909"/>
      <c r="B672" s="833"/>
      <c r="C672" s="833"/>
      <c r="D672" s="833"/>
      <c r="E672" s="833"/>
      <c r="F672" s="833"/>
      <c r="G672" s="833"/>
      <c r="H672" s="833"/>
      <c r="I672" s="833"/>
      <c r="J672" s="833"/>
      <c r="K672" s="833"/>
      <c r="L672" s="833"/>
      <c r="M672" s="833"/>
      <c r="N672" s="775"/>
      <c r="O672" s="833"/>
      <c r="P672" s="833"/>
      <c r="Q672" s="833"/>
      <c r="R672" s="833"/>
      <c r="S672" s="833"/>
      <c r="T672" s="833"/>
      <c r="U672" s="833"/>
      <c r="V672" s="833"/>
      <c r="W672" s="833"/>
      <c r="X672" s="833"/>
      <c r="Y672" s="833"/>
      <c r="Z672" s="833"/>
      <c r="AA672" s="833"/>
      <c r="AB672" s="833"/>
      <c r="AC672" s="833"/>
      <c r="AD672" s="833"/>
      <c r="AE672" s="833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1036.8000000000002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1084.8</v>
      </c>
      <c r="E673" s="46">
        <f>IFERROR(Y110*1,"0")+IFERROR(Y111*1,"0")+IFERROR(Y112*1,"0")+IFERROR(Y116*1,"0")+IFERROR(Y117*1,"0")+IFERROR(Y118*1,"0")+IFERROR(Y119*1,"0")+IFERROR(Y120*1,"0")+IFERROR(Y121*1,"0")</f>
        <v>356.4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885.59999999999991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134.4</v>
      </c>
      <c r="I673" s="46">
        <f>IFERROR(Y193*1,"0")+IFERROR(Y197*1,"0")+IFERROR(Y198*1,"0")+IFERROR(Y199*1,"0")+IFERROR(Y200*1,"0")+IFERROR(Y201*1,"0")+IFERROR(Y202*1,"0")+IFERROR(Y203*1,"0")+IFERROR(Y204*1,"0")</f>
        <v>491.40000000000003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1247.9999999999998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633.6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460.68000000000006</v>
      </c>
      <c r="V673" s="46">
        <f>IFERROR(Y407*1,"0")+IFERROR(Y411*1,"0")+IFERROR(Y412*1,"0")+IFERROR(Y413*1,"0")</f>
        <v>64.8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2284.8000000000002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768.00000000000011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1858.5600000000002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151.20000000000002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053,60"/>
        <filter val="1 182,72"/>
        <filter val="1 778,00"/>
        <filter val="1 800,00"/>
        <filter val="11 459,04"/>
        <filter val="12 111,07"/>
        <filter val="12 661,07"/>
        <filter val="120,00"/>
        <filter val="124,80"/>
        <filter val="128,00"/>
        <filter val="134,40"/>
        <filter val="151,20"/>
        <filter val="16,00"/>
        <filter val="172,80"/>
        <filter val="194,40"/>
        <filter val="198,00"/>
        <filter val="201,60"/>
        <filter val="208,00"/>
        <filter val="22"/>
        <filter val="224,00"/>
        <filter val="24,00"/>
        <filter val="249,60"/>
        <filter val="259,20"/>
        <filter val="264,00"/>
        <filter val="264,60"/>
        <filter val="268,80"/>
        <filter val="30,60"/>
        <filter val="316,80"/>
        <filter val="32,00"/>
        <filter val="32,40"/>
        <filter val="324,00"/>
        <filter val="337,92"/>
        <filter val="356,40"/>
        <filter val="36,00"/>
        <filter val="36,48"/>
        <filter val="360,00"/>
        <filter val="393,60"/>
        <filter val="40,00"/>
        <filter val="432,00"/>
        <filter val="453,60"/>
        <filter val="464,64"/>
        <filter val="48,00"/>
        <filter val="480,00"/>
        <filter val="491,40"/>
        <filter val="518,40"/>
        <filter val="52,00"/>
        <filter val="528,00"/>
        <filter val="56,00"/>
        <filter val="57,60"/>
        <filter val="633,60"/>
        <filter val="64,80"/>
        <filter val="67,08"/>
        <filter val="67,20"/>
        <filter val="675,84"/>
        <filter val="718,08"/>
        <filter val="75,60"/>
        <filter val="765,60"/>
        <filter val="8,00"/>
        <filter val="840,00"/>
        <filter val="96,00"/>
      </filters>
    </filterColumn>
    <filterColumn colId="29" showButton="0"/>
    <filterColumn colId="30" showButton="0"/>
  </autoFilter>
  <mergeCells count="1188"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P609:V609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P562:T562"/>
    <mergeCell ref="D312:E312"/>
    <mergeCell ref="D505:E505"/>
    <mergeCell ref="P220:T220"/>
    <mergeCell ref="P217:V217"/>
    <mergeCell ref="A213:Z213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382:T382"/>
    <mergeCell ref="D303:E303"/>
    <mergeCell ref="P624:T624"/>
    <mergeCell ref="D496:E496"/>
    <mergeCell ref="P453:T453"/>
    <mergeCell ref="D290:E290"/>
    <mergeCell ref="D361:E361"/>
    <mergeCell ref="P634:T634"/>
    <mergeCell ref="D640:E640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D313:E313"/>
    <mergeCell ref="A174:O175"/>
    <mergeCell ref="D236:E236"/>
    <mergeCell ref="D117:E117"/>
    <mergeCell ref="D5:E5"/>
    <mergeCell ref="D94:E94"/>
    <mergeCell ref="A211:O21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A627:Z627"/>
    <mergeCell ref="A392:Z392"/>
    <mergeCell ref="P259:T259"/>
    <mergeCell ref="A278:O279"/>
    <mergeCell ref="P175:V175"/>
    <mergeCell ref="D584:E584"/>
    <mergeCell ref="D559:E559"/>
    <mergeCell ref="A610:Z610"/>
    <mergeCell ref="D366:E366"/>
    <mergeCell ref="P550:T550"/>
    <mergeCell ref="P332:V332"/>
    <mergeCell ref="D70:E70"/>
    <mergeCell ref="P546:V546"/>
    <mergeCell ref="D81:E81"/>
    <mergeCell ref="P621:T621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A534:O535"/>
    <mergeCell ref="P667:V667"/>
    <mergeCell ref="P656:T656"/>
    <mergeCell ref="P647:T647"/>
    <mergeCell ref="P660:T660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P644:V644"/>
    <mergeCell ref="D456:E456"/>
    <mergeCell ref="D632:E632"/>
    <mergeCell ref="A567:O568"/>
    <mergeCell ref="A430:O431"/>
    <mergeCell ref="P419:T419"/>
    <mergeCell ref="P219:T219"/>
    <mergeCell ref="A663:O668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A636:O637"/>
    <mergeCell ref="P297:V297"/>
    <mergeCell ref="P435:V435"/>
    <mergeCell ref="A553:Z553"/>
    <mergeCell ref="P285:T285"/>
    <mergeCell ref="D157:E157"/>
    <mergeCell ref="P22:T22"/>
    <mergeCell ref="P15:T16"/>
    <mergeCell ref="D116:E11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V6:W9"/>
    <mergeCell ref="D162:E162"/>
    <mergeCell ref="P272:T272"/>
    <mergeCell ref="F9:G9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185:T185"/>
    <mergeCell ref="P581:T581"/>
    <mergeCell ref="P277:T277"/>
    <mergeCell ref="D220:E220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668:V668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P561:T561"/>
    <mergeCell ref="P632:T63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U671:U672"/>
    <mergeCell ref="W671:W672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D33:E33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D589:E589"/>
    <mergeCell ref="D560:E560"/>
    <mergeCell ref="P643:V643"/>
    <mergeCell ref="A615:O616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554:Z554"/>
    <mergeCell ref="P421:T421"/>
    <mergeCell ref="A348:Z348"/>
    <mergeCell ref="P189:V189"/>
    <mergeCell ref="A483:Z483"/>
    <mergeCell ref="D605:E605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P60:T60"/>
    <mergeCell ref="D291:E291"/>
    <mergeCell ref="A20:Z20"/>
    <mergeCell ref="P585:V585"/>
    <mergeCell ref="P414:V4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2024-12-05T10:58:08Z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