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451669-7FB9-447B-8E69-DFF975EBD9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X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Z295" i="1" s="1"/>
  <c r="Y274" i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X261" i="1"/>
  <c r="X260" i="1"/>
  <c r="BO259" i="1"/>
  <c r="BM259" i="1"/>
  <c r="Z259" i="1"/>
  <c r="Z260" i="1" s="1"/>
  <c r="Y259" i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P235" i="1"/>
  <c r="X231" i="1"/>
  <c r="X230" i="1"/>
  <c r="BO229" i="1"/>
  <c r="BM229" i="1"/>
  <c r="Z229" i="1"/>
  <c r="Z230" i="1" s="1"/>
  <c r="Y229" i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Z183" i="1" s="1"/>
  <c r="Y180" i="1"/>
  <c r="P180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X171" i="1"/>
  <c r="X170" i="1"/>
  <c r="BO169" i="1"/>
  <c r="BM169" i="1"/>
  <c r="Z169" i="1"/>
  <c r="Y169" i="1"/>
  <c r="P169" i="1"/>
  <c r="BO168" i="1"/>
  <c r="BM168" i="1"/>
  <c r="Z168" i="1"/>
  <c r="Y168" i="1"/>
  <c r="P168" i="1"/>
  <c r="BO167" i="1"/>
  <c r="BM167" i="1"/>
  <c r="Z167" i="1"/>
  <c r="Z170" i="1" s="1"/>
  <c r="Y167" i="1"/>
  <c r="P167" i="1"/>
  <c r="X163" i="1"/>
  <c r="X162" i="1"/>
  <c r="BO161" i="1"/>
  <c r="BM161" i="1"/>
  <c r="Z161" i="1"/>
  <c r="Y161" i="1"/>
  <c r="P161" i="1"/>
  <c r="BP160" i="1"/>
  <c r="BO160" i="1"/>
  <c r="BN160" i="1"/>
  <c r="BM160" i="1"/>
  <c r="Z160" i="1"/>
  <c r="Z162" i="1" s="1"/>
  <c r="Y160" i="1"/>
  <c r="P160" i="1"/>
  <c r="X158" i="1"/>
  <c r="X157" i="1"/>
  <c r="BO156" i="1"/>
  <c r="BM156" i="1"/>
  <c r="Z156" i="1"/>
  <c r="Y156" i="1"/>
  <c r="BO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X133" i="1"/>
  <c r="Y132" i="1"/>
  <c r="X132" i="1"/>
  <c r="BP131" i="1"/>
  <c r="BO131" i="1"/>
  <c r="BN131" i="1"/>
  <c r="BM131" i="1"/>
  <c r="Z131" i="1"/>
  <c r="Z132" i="1" s="1"/>
  <c r="Y131" i="1"/>
  <c r="Y133" i="1" s="1"/>
  <c r="X128" i="1"/>
  <c r="X127" i="1"/>
  <c r="BO126" i="1"/>
  <c r="BM126" i="1"/>
  <c r="Z126" i="1"/>
  <c r="Z127" i="1" s="1"/>
  <c r="Y126" i="1"/>
  <c r="Y127" i="1" s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Y110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98" i="1" s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Z116" i="1" l="1"/>
  <c r="BN113" i="1"/>
  <c r="BN115" i="1"/>
  <c r="Z271" i="1"/>
  <c r="BN268" i="1"/>
  <c r="BN269" i="1"/>
  <c r="Y150" i="1"/>
  <c r="Y149" i="1"/>
  <c r="BP148" i="1"/>
  <c r="BN148" i="1"/>
  <c r="BP235" i="1"/>
  <c r="BN235" i="1"/>
  <c r="Y249" i="1"/>
  <c r="Y248" i="1"/>
  <c r="BP247" i="1"/>
  <c r="BN247" i="1"/>
  <c r="Y296" i="1"/>
  <c r="Y295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J9" i="1"/>
  <c r="X299" i="1"/>
  <c r="X301" i="1"/>
  <c r="X297" i="1"/>
  <c r="Y32" i="1"/>
  <c r="Y39" i="1"/>
  <c r="BN37" i="1"/>
  <c r="Y59" i="1"/>
  <c r="Y66" i="1"/>
  <c r="BN64" i="1"/>
  <c r="Y76" i="1"/>
  <c r="Y87" i="1"/>
  <c r="BN81" i="1"/>
  <c r="BN83" i="1"/>
  <c r="BN85" i="1"/>
  <c r="Y94" i="1"/>
  <c r="Z103" i="1"/>
  <c r="BN97" i="1"/>
  <c r="BP97" i="1"/>
  <c r="BN99" i="1"/>
  <c r="BN101" i="1"/>
  <c r="Z109" i="1"/>
  <c r="BP108" i="1"/>
  <c r="BN108" i="1"/>
  <c r="Y122" i="1"/>
  <c r="BP120" i="1"/>
  <c r="BN120" i="1"/>
  <c r="BP155" i="1"/>
  <c r="BN155" i="1"/>
  <c r="BP156" i="1"/>
  <c r="BN156" i="1"/>
  <c r="BP168" i="1"/>
  <c r="BN168" i="1"/>
  <c r="Y171" i="1"/>
  <c r="BP181" i="1"/>
  <c r="BN181" i="1"/>
  <c r="Y184" i="1"/>
  <c r="BP195" i="1"/>
  <c r="BN195" i="1"/>
  <c r="BP197" i="1"/>
  <c r="BN197" i="1"/>
  <c r="BP199" i="1"/>
  <c r="BN199" i="1"/>
  <c r="Y231" i="1"/>
  <c r="Y230" i="1"/>
  <c r="BP229" i="1"/>
  <c r="BN229" i="1"/>
  <c r="Y261" i="1"/>
  <c r="Y260" i="1"/>
  <c r="BP259" i="1"/>
  <c r="BN259" i="1"/>
  <c r="Y117" i="1"/>
  <c r="Z122" i="1"/>
  <c r="Y138" i="1"/>
  <c r="Y208" i="1"/>
  <c r="Y209" i="1"/>
  <c r="Z237" i="1"/>
  <c r="X300" i="1"/>
  <c r="Y33" i="1"/>
  <c r="Y38" i="1"/>
  <c r="Y60" i="1"/>
  <c r="Y65" i="1"/>
  <c r="Y77" i="1"/>
  <c r="Y86" i="1"/>
  <c r="Y93" i="1"/>
  <c r="Y104" i="1"/>
  <c r="Y109" i="1"/>
  <c r="Y116" i="1"/>
  <c r="Y123" i="1"/>
  <c r="Y128" i="1"/>
  <c r="Y139" i="1"/>
  <c r="Y144" i="1"/>
  <c r="Y158" i="1"/>
  <c r="BP153" i="1"/>
  <c r="BN153" i="1"/>
  <c r="BP154" i="1"/>
  <c r="BN154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56" i="1"/>
  <c r="BP253" i="1"/>
  <c r="BN253" i="1"/>
  <c r="BP254" i="1"/>
  <c r="BN254" i="1"/>
  <c r="BP255" i="1"/>
  <c r="BN255" i="1"/>
  <c r="BP270" i="1"/>
  <c r="BN270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BN114" i="1"/>
  <c r="BN121" i="1"/>
  <c r="BN126" i="1"/>
  <c r="BP126" i="1"/>
  <c r="BN137" i="1"/>
  <c r="BN142" i="1"/>
  <c r="BP142" i="1"/>
  <c r="Z157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Y237" i="1"/>
  <c r="Y238" i="1"/>
  <c r="Y242" i="1"/>
  <c r="BP241" i="1"/>
  <c r="BN241" i="1"/>
  <c r="Y257" i="1"/>
  <c r="Y265" i="1"/>
  <c r="BP263" i="1"/>
  <c r="BN263" i="1"/>
  <c r="BP264" i="1"/>
  <c r="BN264" i="1"/>
  <c r="Y271" i="1"/>
  <c r="Y272" i="1"/>
  <c r="Z302" i="1" l="1"/>
  <c r="Y298" i="1"/>
  <c r="Y297" i="1"/>
  <c r="Y299" i="1"/>
  <c r="Y301" i="1"/>
  <c r="Y300" i="1" l="1"/>
  <c r="C310" i="1" l="1"/>
  <c r="B310" i="1"/>
  <c r="A310" i="1"/>
</calcChain>
</file>

<file path=xl/sharedStrings.xml><?xml version="1.0" encoding="utf-8"?>
<sst xmlns="http://schemas.openxmlformats.org/spreadsheetml/2006/main" count="1489" uniqueCount="499">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</sst>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0" t="s">
        <v>0</v>
      </c>
      <c r="E1" s="340"/>
      <c r="F1" s="340"/>
      <c r="G1" s="12" t="s">
        <v>1</v>
      </c>
      <c r="H1" s="370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398" t="s">
        <v>8</v>
      </c>
      <c r="B5" s="355"/>
      <c r="C5" s="356"/>
      <c r="D5" s="372"/>
      <c r="E5" s="373"/>
      <c r="F5" s="503" t="s">
        <v>9</v>
      </c>
      <c r="G5" s="356"/>
      <c r="H5" s="372" t="s">
        <v>498</v>
      </c>
      <c r="I5" s="484"/>
      <c r="J5" s="484"/>
      <c r="K5" s="484"/>
      <c r="L5" s="484"/>
      <c r="M5" s="373"/>
      <c r="N5" s="61"/>
      <c r="P5" s="24" t="s">
        <v>10</v>
      </c>
      <c r="Q5" s="513">
        <v>45634</v>
      </c>
      <c r="R5" s="393"/>
      <c r="T5" s="441" t="s">
        <v>11</v>
      </c>
      <c r="U5" s="442"/>
      <c r="V5" s="443" t="s">
        <v>12</v>
      </c>
      <c r="W5" s="393"/>
      <c r="AB5" s="51"/>
      <c r="AC5" s="51"/>
      <c r="AD5" s="51"/>
      <c r="AE5" s="51"/>
    </row>
    <row r="6" spans="1:32" s="312" customFormat="1" ht="24" customHeight="1" x14ac:dyDescent="0.2">
      <c r="A6" s="398" t="s">
        <v>13</v>
      </c>
      <c r="B6" s="355"/>
      <c r="C6" s="356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3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45" t="s">
        <v>16</v>
      </c>
      <c r="U6" s="442"/>
      <c r="V6" s="470" t="s">
        <v>17</v>
      </c>
      <c r="W6" s="35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63"/>
      <c r="P7" s="24"/>
      <c r="Q7" s="42"/>
      <c r="R7" s="42"/>
      <c r="T7" s="323"/>
      <c r="U7" s="442"/>
      <c r="V7" s="471"/>
      <c r="W7" s="472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7"/>
      <c r="C8" s="328"/>
      <c r="D8" s="362" t="s">
        <v>19</v>
      </c>
      <c r="E8" s="363"/>
      <c r="F8" s="363"/>
      <c r="G8" s="363"/>
      <c r="H8" s="363"/>
      <c r="I8" s="363"/>
      <c r="J8" s="363"/>
      <c r="K8" s="363"/>
      <c r="L8" s="363"/>
      <c r="M8" s="364"/>
      <c r="N8" s="64"/>
      <c r="P8" s="24" t="s">
        <v>20</v>
      </c>
      <c r="Q8" s="405">
        <v>0.41666666666666669</v>
      </c>
      <c r="R8" s="347"/>
      <c r="T8" s="323"/>
      <c r="U8" s="442"/>
      <c r="V8" s="471"/>
      <c r="W8" s="472"/>
      <c r="AB8" s="51"/>
      <c r="AC8" s="51"/>
      <c r="AD8" s="51"/>
      <c r="AE8" s="51"/>
    </row>
    <row r="9" spans="1:32" s="312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3"/>
      <c r="E9" s="325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0"/>
      <c r="P9" s="26" t="s">
        <v>21</v>
      </c>
      <c r="Q9" s="390"/>
      <c r="R9" s="391"/>
      <c r="T9" s="323"/>
      <c r="U9" s="44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3"/>
      <c r="E10" s="325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6"/>
      <c r="R10" s="447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2"/>
      <c r="R11" s="393"/>
      <c r="U11" s="24" t="s">
        <v>27</v>
      </c>
      <c r="V11" s="489" t="s">
        <v>28</v>
      </c>
      <c r="W11" s="39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65"/>
      <c r="P12" s="24" t="s">
        <v>30</v>
      </c>
      <c r="Q12" s="405"/>
      <c r="R12" s="347"/>
      <c r="S12" s="23"/>
      <c r="U12" s="24"/>
      <c r="V12" s="340"/>
      <c r="W12" s="323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6"/>
      <c r="N13" s="65"/>
      <c r="O13" s="26"/>
      <c r="P13" s="26" t="s">
        <v>32</v>
      </c>
      <c r="Q13" s="489"/>
      <c r="R13" s="3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6" t="s">
        <v>34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6"/>
      <c r="N15" s="66"/>
      <c r="P15" s="395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6"/>
      <c r="Q16" s="396"/>
      <c r="R16" s="396"/>
      <c r="S16" s="396"/>
      <c r="T16" s="3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6" t="s">
        <v>36</v>
      </c>
      <c r="B17" s="336" t="s">
        <v>37</v>
      </c>
      <c r="C17" s="409" t="s">
        <v>38</v>
      </c>
      <c r="D17" s="336" t="s">
        <v>39</v>
      </c>
      <c r="E17" s="379"/>
      <c r="F17" s="336" t="s">
        <v>40</v>
      </c>
      <c r="G17" s="336" t="s">
        <v>41</v>
      </c>
      <c r="H17" s="336" t="s">
        <v>42</v>
      </c>
      <c r="I17" s="336" t="s">
        <v>43</v>
      </c>
      <c r="J17" s="336" t="s">
        <v>44</v>
      </c>
      <c r="K17" s="336" t="s">
        <v>45</v>
      </c>
      <c r="L17" s="336" t="s">
        <v>46</v>
      </c>
      <c r="M17" s="336" t="s">
        <v>47</v>
      </c>
      <c r="N17" s="336" t="s">
        <v>48</v>
      </c>
      <c r="O17" s="336" t="s">
        <v>49</v>
      </c>
      <c r="P17" s="336" t="s">
        <v>50</v>
      </c>
      <c r="Q17" s="378"/>
      <c r="R17" s="378"/>
      <c r="S17" s="378"/>
      <c r="T17" s="379"/>
      <c r="U17" s="523" t="s">
        <v>51</v>
      </c>
      <c r="V17" s="356"/>
      <c r="W17" s="336" t="s">
        <v>52</v>
      </c>
      <c r="X17" s="336" t="s">
        <v>53</v>
      </c>
      <c r="Y17" s="524" t="s">
        <v>54</v>
      </c>
      <c r="Z17" s="480" t="s">
        <v>55</v>
      </c>
      <c r="AA17" s="434" t="s">
        <v>56</v>
      </c>
      <c r="AB17" s="434" t="s">
        <v>57</v>
      </c>
      <c r="AC17" s="434" t="s">
        <v>58</v>
      </c>
      <c r="AD17" s="434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337"/>
      <c r="B18" s="337"/>
      <c r="C18" s="337"/>
      <c r="D18" s="380"/>
      <c r="E18" s="382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80"/>
      <c r="Q18" s="381"/>
      <c r="R18" s="381"/>
      <c r="S18" s="381"/>
      <c r="T18" s="382"/>
      <c r="U18" s="70" t="s">
        <v>61</v>
      </c>
      <c r="V18" s="70" t="s">
        <v>62</v>
      </c>
      <c r="W18" s="337"/>
      <c r="X18" s="337"/>
      <c r="Y18" s="525"/>
      <c r="Z18" s="481"/>
      <c r="AA18" s="435"/>
      <c r="AB18" s="435"/>
      <c r="AC18" s="435"/>
      <c r="AD18" s="438"/>
      <c r="AE18" s="439"/>
      <c r="AF18" s="440"/>
      <c r="AG18" s="69"/>
      <c r="BD18" s="68"/>
    </row>
    <row r="19" spans="1:68" ht="27.75" hidden="1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2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2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6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98</v>
      </c>
      <c r="Y28" s="31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70</v>
      </c>
      <c r="Y30" s="319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42</v>
      </c>
      <c r="Y31" s="319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1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2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210</v>
      </c>
      <c r="Y32" s="320">
        <f>IFERROR(SUM(Y28:Y31),"0")</f>
        <v>210</v>
      </c>
      <c r="Z32" s="320">
        <f>IFERROR(IF(Z28="",0,Z28),"0")+IFERROR(IF(Z29="",0,Z29),"0")+IFERROR(IF(Z30="",0,Z30),"0")+IFERROR(IF(Z31="",0,Z31),"0")</f>
        <v>1.9761000000000002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2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315</v>
      </c>
      <c r="Y33" s="320">
        <f>IFERROR(SUMPRODUCT(Y28:Y31*H28:H31),"0")</f>
        <v>315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24</v>
      </c>
      <c r="Y36" s="31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9">
        <v>4607111036292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12</v>
      </c>
      <c r="Y37" s="319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1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32"/>
      <c r="P38" s="326" t="s">
        <v>73</v>
      </c>
      <c r="Q38" s="327"/>
      <c r="R38" s="327"/>
      <c r="S38" s="327"/>
      <c r="T38" s="327"/>
      <c r="U38" s="327"/>
      <c r="V38" s="328"/>
      <c r="W38" s="37" t="s">
        <v>70</v>
      </c>
      <c r="X38" s="320">
        <f>IFERROR(SUM(X36:X37),"0")</f>
        <v>36</v>
      </c>
      <c r="Y38" s="320">
        <f>IFERROR(SUM(Y36:Y37),"0")</f>
        <v>36</v>
      </c>
      <c r="Z38" s="320">
        <f>IFERROR(IF(Z36="",0,Z36),"0")+IFERROR(IF(Z37="",0,Z37),"0")</f>
        <v>0.55800000000000005</v>
      </c>
      <c r="AA38" s="321"/>
      <c r="AB38" s="321"/>
      <c r="AC38" s="321"/>
    </row>
    <row r="39" spans="1:68" x14ac:dyDescent="0.2">
      <c r="A39" s="323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2"/>
      <c r="P39" s="326" t="s">
        <v>73</v>
      </c>
      <c r="Q39" s="327"/>
      <c r="R39" s="327"/>
      <c r="S39" s="327"/>
      <c r="T39" s="327"/>
      <c r="U39" s="327"/>
      <c r="V39" s="328"/>
      <c r="W39" s="37" t="s">
        <v>74</v>
      </c>
      <c r="X39" s="320">
        <f>IFERROR(SUMPRODUCT(X36:X37*H36:H37),"0")</f>
        <v>216</v>
      </c>
      <c r="Y39" s="320">
        <f>IFERROR(SUMPRODUCT(Y36:Y37*H36:H37),"0")</f>
        <v>216</v>
      </c>
      <c r="Z39" s="37"/>
      <c r="AA39" s="321"/>
      <c r="AB39" s="321"/>
      <c r="AC39" s="321"/>
    </row>
    <row r="40" spans="1:68" ht="16.5" hidden="1" customHeight="1" x14ac:dyDescent="0.25">
      <c r="A40" s="322" t="s">
        <v>100</v>
      </c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13"/>
      <c r="AB40" s="313"/>
      <c r="AC40" s="313"/>
    </row>
    <row r="41" spans="1:68" ht="14.25" hidden="1" customHeight="1" x14ac:dyDescent="0.25">
      <c r="A41" s="343" t="s">
        <v>101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4"/>
      <c r="AB41" s="314"/>
      <c r="AC41" s="314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9">
        <v>4607111037053</v>
      </c>
      <c r="E42" s="330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32"/>
      <c r="P43" s="326" t="s">
        <v>73</v>
      </c>
      <c r="Q43" s="327"/>
      <c r="R43" s="327"/>
      <c r="S43" s="327"/>
      <c r="T43" s="327"/>
      <c r="U43" s="327"/>
      <c r="V43" s="328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hidden="1" x14ac:dyDescent="0.2">
      <c r="A44" s="323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2"/>
      <c r="P44" s="326" t="s">
        <v>73</v>
      </c>
      <c r="Q44" s="327"/>
      <c r="R44" s="327"/>
      <c r="S44" s="327"/>
      <c r="T44" s="327"/>
      <c r="U44" s="327"/>
      <c r="V44" s="328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hidden="1" customHeight="1" x14ac:dyDescent="0.25">
      <c r="A45" s="322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  <c r="AA45" s="313"/>
      <c r="AB45" s="313"/>
      <c r="AC45" s="313"/>
    </row>
    <row r="46" spans="1:68" ht="14.25" hidden="1" customHeight="1" x14ac:dyDescent="0.25">
      <c r="A46" s="343" t="s">
        <v>64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9">
        <v>4607111037190</v>
      </c>
      <c r="E47" s="330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12</v>
      </c>
      <c r="Y47" s="319">
        <f t="shared" ref="Y47:Y58" si="0">IFERROR(IF(X47="","",X47),"")</f>
        <v>12</v>
      </c>
      <c r="Z47" s="36">
        <f t="shared" ref="Z47:Z58" si="1">IFERROR(IF(X47="","",X47*0.0155),"")</f>
        <v>0.186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86.395200000000003</v>
      </c>
      <c r="BN47" s="67">
        <f t="shared" ref="BN47:BN58" si="3">IFERROR(Y47*I47,"0")</f>
        <v>86.395200000000003</v>
      </c>
      <c r="BO47" s="67">
        <f t="shared" ref="BO47:BO58" si="4">IFERROR(X47/J47,"0")</f>
        <v>0.14285714285714285</v>
      </c>
      <c r="BP47" s="67">
        <f t="shared" ref="BP47:BP58" si="5">IFERROR(Y47/J47,"0")</f>
        <v>0.14285714285714285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9">
        <v>4607111037183</v>
      </c>
      <c r="E49" s="330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9">
        <v>4607111039385</v>
      </c>
      <c r="E50" s="330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9">
        <v>4607111037091</v>
      </c>
      <c r="E51" s="330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8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9">
        <v>4607111036902</v>
      </c>
      <c r="E53" s="330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9">
        <v>4607111038982</v>
      </c>
      <c r="E54" s="330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9">
        <v>4607111036858</v>
      </c>
      <c r="E55" s="330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9">
        <v>4607111039354</v>
      </c>
      <c r="E56" s="330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29">
        <v>4607111036889</v>
      </c>
      <c r="E57" s="330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9">
        <v>4607111039330</v>
      </c>
      <c r="E58" s="330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32"/>
      <c r="P59" s="326" t="s">
        <v>73</v>
      </c>
      <c r="Q59" s="327"/>
      <c r="R59" s="327"/>
      <c r="S59" s="327"/>
      <c r="T59" s="327"/>
      <c r="U59" s="327"/>
      <c r="V59" s="328"/>
      <c r="W59" s="37" t="s">
        <v>70</v>
      </c>
      <c r="X59" s="320">
        <f>IFERROR(SUM(X47:X58),"0")</f>
        <v>24</v>
      </c>
      <c r="Y59" s="320">
        <f>IFERROR(SUM(Y47:Y58),"0")</f>
        <v>24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1"/>
      <c r="AB59" s="321"/>
      <c r="AC59" s="321"/>
    </row>
    <row r="60" spans="1:68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2"/>
      <c r="P60" s="326" t="s">
        <v>73</v>
      </c>
      <c r="Q60" s="327"/>
      <c r="R60" s="327"/>
      <c r="S60" s="327"/>
      <c r="T60" s="327"/>
      <c r="U60" s="327"/>
      <c r="V60" s="328"/>
      <c r="W60" s="37" t="s">
        <v>74</v>
      </c>
      <c r="X60" s="320">
        <f>IFERROR(SUMPRODUCT(X47:X58*H47:H58),"0")</f>
        <v>168.96</v>
      </c>
      <c r="Y60" s="320">
        <f>IFERROR(SUMPRODUCT(Y47:Y58*H47:H58),"0")</f>
        <v>168.96</v>
      </c>
      <c r="Z60" s="37"/>
      <c r="AA60" s="321"/>
      <c r="AB60" s="321"/>
      <c r="AC60" s="321"/>
    </row>
    <row r="61" spans="1:68" ht="16.5" hidden="1" customHeight="1" x14ac:dyDescent="0.25">
      <c r="A61" s="322" t="s">
        <v>133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13"/>
      <c r="AB61" s="313"/>
      <c r="AC61" s="313"/>
    </row>
    <row r="62" spans="1:68" ht="14.25" hidden="1" customHeight="1" x14ac:dyDescent="0.25">
      <c r="A62" s="343" t="s">
        <v>64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9">
        <v>4607111037411</v>
      </c>
      <c r="E63" s="330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9">
        <v>4607111036728</v>
      </c>
      <c r="E64" s="330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48</v>
      </c>
      <c r="Y64" s="319">
        <f>IFERROR(IF(X64="","",X64),"")</f>
        <v>48</v>
      </c>
      <c r="Z64" s="36">
        <f>IFERROR(IF(X64="","",X64*0.00866),"")</f>
        <v>0.41567999999999994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250.23359999999997</v>
      </c>
      <c r="BN64" s="67">
        <f>IFERROR(Y64*I64,"0")</f>
        <v>250.23359999999997</v>
      </c>
      <c r="BO64" s="67">
        <f>IFERROR(X64/J64,"0")</f>
        <v>0.33333333333333331</v>
      </c>
      <c r="BP64" s="67">
        <f>IFERROR(Y64/J64,"0")</f>
        <v>0.33333333333333331</v>
      </c>
    </row>
    <row r="65" spans="1:68" x14ac:dyDescent="0.2">
      <c r="A65" s="331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32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IFERROR(SUM(X63:X64),"0")</f>
        <v>48</v>
      </c>
      <c r="Y65" s="320">
        <f>IFERROR(SUM(Y63:Y64),"0")</f>
        <v>48</v>
      </c>
      <c r="Z65" s="320">
        <f>IFERROR(IF(Z63="",0,Z63),"0")+IFERROR(IF(Z64="",0,Z64),"0")</f>
        <v>0.41567999999999994</v>
      </c>
      <c r="AA65" s="321"/>
      <c r="AB65" s="321"/>
      <c r="AC65" s="321"/>
    </row>
    <row r="66" spans="1:68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2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IFERROR(SUMPRODUCT(X63:X64*H63:H64),"0")</f>
        <v>240</v>
      </c>
      <c r="Y66" s="320">
        <f>IFERROR(SUMPRODUCT(Y63:Y64*H63:H64),"0")</f>
        <v>240</v>
      </c>
      <c r="Z66" s="37"/>
      <c r="AA66" s="321"/>
      <c r="AB66" s="321"/>
      <c r="AC66" s="321"/>
    </row>
    <row r="67" spans="1:68" ht="16.5" hidden="1" customHeight="1" x14ac:dyDescent="0.25">
      <c r="A67" s="322" t="s">
        <v>140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3" t="s">
        <v>141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9">
        <v>4607111033659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1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32"/>
      <c r="P70" s="326" t="s">
        <v>73</v>
      </c>
      <c r="Q70" s="327"/>
      <c r="R70" s="327"/>
      <c r="S70" s="327"/>
      <c r="T70" s="327"/>
      <c r="U70" s="327"/>
      <c r="V70" s="328"/>
      <c r="W70" s="37" t="s">
        <v>70</v>
      </c>
      <c r="X70" s="320">
        <f>IFERROR(SUM(X69:X69),"0")</f>
        <v>0</v>
      </c>
      <c r="Y70" s="320">
        <f>IFERROR(SUM(Y69:Y69),"0")</f>
        <v>0</v>
      </c>
      <c r="Z70" s="320">
        <f>IFERROR(IF(Z69="",0,Z69),"0")</f>
        <v>0</v>
      </c>
      <c r="AA70" s="321"/>
      <c r="AB70" s="321"/>
      <c r="AC70" s="321"/>
    </row>
    <row r="71" spans="1:68" hidden="1" x14ac:dyDescent="0.2">
      <c r="A71" s="323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2"/>
      <c r="P71" s="326" t="s">
        <v>73</v>
      </c>
      <c r="Q71" s="327"/>
      <c r="R71" s="327"/>
      <c r="S71" s="327"/>
      <c r="T71" s="327"/>
      <c r="U71" s="327"/>
      <c r="V71" s="328"/>
      <c r="W71" s="37" t="s">
        <v>74</v>
      </c>
      <c r="X71" s="320">
        <f>IFERROR(SUMPRODUCT(X69:X69*H69:H69),"0")</f>
        <v>0</v>
      </c>
      <c r="Y71" s="320">
        <f>IFERROR(SUMPRODUCT(Y69:Y69*H69:H69),"0")</f>
        <v>0</v>
      </c>
      <c r="Z71" s="37"/>
      <c r="AA71" s="321"/>
      <c r="AB71" s="321"/>
      <c r="AC71" s="321"/>
    </row>
    <row r="72" spans="1:68" ht="16.5" hidden="1" customHeight="1" x14ac:dyDescent="0.25">
      <c r="A72" s="322" t="s">
        <v>145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3"/>
      <c r="AB72" s="313"/>
      <c r="AC72" s="313"/>
    </row>
    <row r="73" spans="1:68" ht="14.25" hidden="1" customHeight="1" x14ac:dyDescent="0.25">
      <c r="A73" s="343" t="s">
        <v>146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9">
        <v>4607111034137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14</v>
      </c>
      <c r="Y74" s="319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9">
        <v>4607111034120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14</v>
      </c>
      <c r="Y75" s="319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1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32"/>
      <c r="P76" s="326" t="s">
        <v>73</v>
      </c>
      <c r="Q76" s="327"/>
      <c r="R76" s="327"/>
      <c r="S76" s="327"/>
      <c r="T76" s="327"/>
      <c r="U76" s="327"/>
      <c r="V76" s="328"/>
      <c r="W76" s="37" t="s">
        <v>70</v>
      </c>
      <c r="X76" s="320">
        <f>IFERROR(SUM(X74:X75),"0")</f>
        <v>28</v>
      </c>
      <c r="Y76" s="320">
        <f>IFERROR(SUM(Y74:Y75),"0")</f>
        <v>28</v>
      </c>
      <c r="Z76" s="320">
        <f>IFERROR(IF(Z74="",0,Z74),"0")+IFERROR(IF(Z75="",0,Z75),"0")</f>
        <v>0.50063999999999997</v>
      </c>
      <c r="AA76" s="321"/>
      <c r="AB76" s="321"/>
      <c r="AC76" s="321"/>
    </row>
    <row r="77" spans="1:68" x14ac:dyDescent="0.2">
      <c r="A77" s="323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2"/>
      <c r="P77" s="326" t="s">
        <v>73</v>
      </c>
      <c r="Q77" s="327"/>
      <c r="R77" s="327"/>
      <c r="S77" s="327"/>
      <c r="T77" s="327"/>
      <c r="U77" s="327"/>
      <c r="V77" s="328"/>
      <c r="W77" s="37" t="s">
        <v>74</v>
      </c>
      <c r="X77" s="320">
        <f>IFERROR(SUMPRODUCT(X74:X75*H74:H75),"0")</f>
        <v>100.8</v>
      </c>
      <c r="Y77" s="320">
        <f>IFERROR(SUMPRODUCT(Y74:Y75*H74:H75),"0")</f>
        <v>100.8</v>
      </c>
      <c r="Z77" s="37"/>
      <c r="AA77" s="321"/>
      <c r="AB77" s="321"/>
      <c r="AC77" s="321"/>
    </row>
    <row r="78" spans="1:68" ht="16.5" hidden="1" customHeight="1" x14ac:dyDescent="0.25">
      <c r="A78" s="322" t="s">
        <v>153</v>
      </c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13"/>
      <c r="AB78" s="313"/>
      <c r="AC78" s="313"/>
    </row>
    <row r="79" spans="1:68" ht="14.25" hidden="1" customHeight="1" x14ac:dyDescent="0.25">
      <c r="A79" s="343" t="s">
        <v>141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42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126</v>
      </c>
      <c r="Y81" s="319">
        <f t="shared" si="6"/>
        <v>126</v>
      </c>
      <c r="Z81" s="36">
        <f t="shared" si="7"/>
        <v>2.2528800000000002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542.25360000000001</v>
      </c>
      <c r="BN81" s="67">
        <f t="shared" si="9"/>
        <v>542.25360000000001</v>
      </c>
      <c r="BO81" s="67">
        <f t="shared" si="10"/>
        <v>1.8</v>
      </c>
      <c r="BP81" s="67">
        <f t="shared" si="11"/>
        <v>1.8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154</v>
      </c>
      <c r="Y82" s="319">
        <f t="shared" si="6"/>
        <v>154</v>
      </c>
      <c r="Z82" s="36">
        <f t="shared" si="7"/>
        <v>2.75352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662.75440000000003</v>
      </c>
      <c r="BN82" s="67">
        <f t="shared" si="9"/>
        <v>662.75440000000003</v>
      </c>
      <c r="BO82" s="67">
        <f t="shared" si="10"/>
        <v>2.2000000000000002</v>
      </c>
      <c r="BP82" s="67">
        <f t="shared" si="11"/>
        <v>2.2000000000000002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9">
        <v>4607111035141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56</v>
      </c>
      <c r="Y83" s="319">
        <f t="shared" si="6"/>
        <v>56</v>
      </c>
      <c r="Z83" s="36">
        <f t="shared" si="7"/>
        <v>1.0012799999999999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166</v>
      </c>
      <c r="B84" s="54" t="s">
        <v>167</v>
      </c>
      <c r="C84" s="31">
        <v>4301135578</v>
      </c>
      <c r="D84" s="329">
        <v>4607111033444</v>
      </c>
      <c r="E84" s="330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9">
        <v>4607111035028</v>
      </c>
      <c r="E85" s="330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28</v>
      </c>
      <c r="Y85" s="319">
        <f t="shared" si="6"/>
        <v>28</v>
      </c>
      <c r="Z85" s="36">
        <f t="shared" si="7"/>
        <v>0.50063999999999997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31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32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IFERROR(SUM(X80:X85),"0")</f>
        <v>364</v>
      </c>
      <c r="Y86" s="320">
        <f>IFERROR(SUM(Y80:Y85),"0")</f>
        <v>364</v>
      </c>
      <c r="Z86" s="320">
        <f>IFERROR(IF(Z80="",0,Z80),"0")+IFERROR(IF(Z81="",0,Z81),"0")+IFERROR(IF(Z82="",0,Z82),"0")+IFERROR(IF(Z83="",0,Z83),"0")+IFERROR(IF(Z84="",0,Z84),"0")+IFERROR(IF(Z85="",0,Z85),"0")</f>
        <v>6.5083200000000003</v>
      </c>
      <c r="AA86" s="321"/>
      <c r="AB86" s="321"/>
      <c r="AC86" s="321"/>
    </row>
    <row r="87" spans="1:68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2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IFERROR(SUMPRODUCT(X80:X85*H80:H85),"0")</f>
        <v>1317.12</v>
      </c>
      <c r="Y87" s="320">
        <f>IFERROR(SUMPRODUCT(Y80:Y85*H80:H85),"0")</f>
        <v>1317.12</v>
      </c>
      <c r="Z87" s="37"/>
      <c r="AA87" s="321"/>
      <c r="AB87" s="321"/>
      <c r="AC87" s="321"/>
    </row>
    <row r="88" spans="1:68" ht="16.5" hidden="1" customHeight="1" x14ac:dyDescent="0.25">
      <c r="A88" s="322" t="s">
        <v>170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3" t="s">
        <v>171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9">
        <v>4607025784012</v>
      </c>
      <c r="E90" s="330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14</v>
      </c>
      <c r="Y90" s="319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9">
        <v>4607025784319</v>
      </c>
      <c r="E91" s="330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1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56</v>
      </c>
      <c r="Y91" s="319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12</v>
      </c>
      <c r="Y92" s="319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31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32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82</v>
      </c>
      <c r="Y93" s="320">
        <f>IFERROR(SUM(Y90:Y92),"0")</f>
        <v>82</v>
      </c>
      <c r="Z93" s="320">
        <f>IFERROR(IF(Z90="",0,Z90),"0")+IFERROR(IF(Z91="",0,Z91),"0")+IFERROR(IF(Z92="",0,Z92),"0")</f>
        <v>1.3183199999999999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2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268.8</v>
      </c>
      <c r="Y94" s="320">
        <f>IFERROR(SUMPRODUCT(Y90:Y92*H90:H92),"0")</f>
        <v>268.8</v>
      </c>
      <c r="Z94" s="37"/>
      <c r="AA94" s="321"/>
      <c r="AB94" s="321"/>
      <c r="AC94" s="321"/>
    </row>
    <row r="95" spans="1:68" ht="16.5" hidden="1" customHeight="1" x14ac:dyDescent="0.25">
      <c r="A95" s="322" t="s">
        <v>180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3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181</v>
      </c>
      <c r="B97" s="54" t="s">
        <v>182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24</v>
      </c>
      <c r="Y99" s="319">
        <f t="shared" si="12"/>
        <v>24</v>
      </c>
      <c r="Z99" s="36">
        <f t="shared" si="13"/>
        <v>0.372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175.2</v>
      </c>
      <c r="BN99" s="67">
        <f t="shared" si="15"/>
        <v>175.2</v>
      </c>
      <c r="BO99" s="67">
        <f t="shared" si="16"/>
        <v>0.2857142857142857</v>
      </c>
      <c r="BP99" s="67">
        <f t="shared" si="17"/>
        <v>0.2857142857142857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4301070973</v>
      </c>
      <c r="D100" s="329">
        <v>4607111033987</v>
      </c>
      <c r="E100" s="330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5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4301071049</v>
      </c>
      <c r="D101" s="329">
        <v>4607111039293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9">
        <v>4607111039279</v>
      </c>
      <c r="E102" s="330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5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12</v>
      </c>
      <c r="Y102" s="319">
        <f t="shared" si="12"/>
        <v>12</v>
      </c>
      <c r="Z102" s="36">
        <f t="shared" si="13"/>
        <v>0.186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87.6</v>
      </c>
      <c r="BN102" s="67">
        <f t="shared" si="15"/>
        <v>87.6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331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32"/>
      <c r="P103" s="326" t="s">
        <v>73</v>
      </c>
      <c r="Q103" s="327"/>
      <c r="R103" s="327"/>
      <c r="S103" s="327"/>
      <c r="T103" s="327"/>
      <c r="U103" s="327"/>
      <c r="V103" s="328"/>
      <c r="W103" s="37" t="s">
        <v>70</v>
      </c>
      <c r="X103" s="320">
        <f>IFERROR(SUM(X97:X102),"0")</f>
        <v>36</v>
      </c>
      <c r="Y103" s="320">
        <f>IFERROR(SUM(Y97:Y102),"0")</f>
        <v>36</v>
      </c>
      <c r="Z103" s="320">
        <f>IFERROR(IF(Z97="",0,Z97),"0")+IFERROR(IF(Z98="",0,Z98),"0")+IFERROR(IF(Z99="",0,Z99),"0")+IFERROR(IF(Z100="",0,Z100),"0")+IFERROR(IF(Z101="",0,Z101),"0")+IFERROR(IF(Z102="",0,Z102),"0")</f>
        <v>0.55800000000000005</v>
      </c>
      <c r="AA103" s="321"/>
      <c r="AB103" s="321"/>
      <c r="AC103" s="321"/>
    </row>
    <row r="104" spans="1:68" x14ac:dyDescent="0.2">
      <c r="A104" s="323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32"/>
      <c r="P104" s="326" t="s">
        <v>73</v>
      </c>
      <c r="Q104" s="327"/>
      <c r="R104" s="327"/>
      <c r="S104" s="327"/>
      <c r="T104" s="327"/>
      <c r="U104" s="327"/>
      <c r="V104" s="328"/>
      <c r="W104" s="37" t="s">
        <v>74</v>
      </c>
      <c r="X104" s="320">
        <f>IFERROR(SUMPRODUCT(X97:X102*H97:H102),"0")</f>
        <v>252</v>
      </c>
      <c r="Y104" s="320">
        <f>IFERROR(SUMPRODUCT(Y97:Y102*H97:H102),"0")</f>
        <v>252</v>
      </c>
      <c r="Z104" s="37"/>
      <c r="AA104" s="321"/>
      <c r="AB104" s="321"/>
      <c r="AC104" s="321"/>
    </row>
    <row r="105" spans="1:68" ht="16.5" hidden="1" customHeight="1" x14ac:dyDescent="0.25">
      <c r="A105" s="322" t="s">
        <v>194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3"/>
      <c r="AB105" s="313"/>
      <c r="AC105" s="313"/>
    </row>
    <row r="106" spans="1:68" ht="14.25" hidden="1" customHeight="1" x14ac:dyDescent="0.25">
      <c r="A106" s="343" t="s">
        <v>141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9">
        <v>4607111034014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126</v>
      </c>
      <c r="Y107" s="319">
        <f>IFERROR(IF(X107="","",X107),"")</f>
        <v>126</v>
      </c>
      <c r="Z107" s="36">
        <f>IFERROR(IF(X107="","",X107*0.01788),"")</f>
        <v>2.2528800000000002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466.65359999999998</v>
      </c>
      <c r="BN107" s="67">
        <f>IFERROR(Y107*I107,"0")</f>
        <v>466.65359999999998</v>
      </c>
      <c r="BO107" s="67">
        <f>IFERROR(X107/J107,"0")</f>
        <v>1.8</v>
      </c>
      <c r="BP107" s="67">
        <f>IFERROR(Y107/J107,"0")</f>
        <v>1.8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9">
        <v>4607111033994</v>
      </c>
      <c r="E108" s="330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182</v>
      </c>
      <c r="Y108" s="319">
        <f>IFERROR(IF(X108="","",X108),"")</f>
        <v>182</v>
      </c>
      <c r="Z108" s="36">
        <f>IFERROR(IF(X108="","",X108*0.01788),"")</f>
        <v>3.2541600000000002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674.05520000000001</v>
      </c>
      <c r="BN108" s="67">
        <f>IFERROR(Y108*I108,"0")</f>
        <v>674.05520000000001</v>
      </c>
      <c r="BO108" s="67">
        <f>IFERROR(X108/J108,"0")</f>
        <v>2.6</v>
      </c>
      <c r="BP108" s="67">
        <f>IFERROR(Y108/J108,"0")</f>
        <v>2.6</v>
      </c>
    </row>
    <row r="109" spans="1:68" x14ac:dyDescent="0.2">
      <c r="A109" s="331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32"/>
      <c r="P109" s="326" t="s">
        <v>73</v>
      </c>
      <c r="Q109" s="327"/>
      <c r="R109" s="327"/>
      <c r="S109" s="327"/>
      <c r="T109" s="327"/>
      <c r="U109" s="327"/>
      <c r="V109" s="328"/>
      <c r="W109" s="37" t="s">
        <v>70</v>
      </c>
      <c r="X109" s="320">
        <f>IFERROR(SUM(X107:X108),"0")</f>
        <v>308</v>
      </c>
      <c r="Y109" s="320">
        <f>IFERROR(SUM(Y107:Y108),"0")</f>
        <v>308</v>
      </c>
      <c r="Z109" s="320">
        <f>IFERROR(IF(Z107="",0,Z107),"0")+IFERROR(IF(Z108="",0,Z108),"0")</f>
        <v>5.5070399999999999</v>
      </c>
      <c r="AA109" s="321"/>
      <c r="AB109" s="321"/>
      <c r="AC109" s="321"/>
    </row>
    <row r="110" spans="1:68" x14ac:dyDescent="0.2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32"/>
      <c r="P110" s="326" t="s">
        <v>73</v>
      </c>
      <c r="Q110" s="327"/>
      <c r="R110" s="327"/>
      <c r="S110" s="327"/>
      <c r="T110" s="327"/>
      <c r="U110" s="327"/>
      <c r="V110" s="328"/>
      <c r="W110" s="37" t="s">
        <v>74</v>
      </c>
      <c r="X110" s="320">
        <f>IFERROR(SUMPRODUCT(X107:X108*H107:H108),"0")</f>
        <v>924</v>
      </c>
      <c r="Y110" s="320">
        <f>IFERROR(SUMPRODUCT(Y107:Y108*H107:H108),"0")</f>
        <v>924</v>
      </c>
      <c r="Z110" s="37"/>
      <c r="AA110" s="321"/>
      <c r="AB110" s="321"/>
      <c r="AC110" s="321"/>
    </row>
    <row r="111" spans="1:68" ht="16.5" hidden="1" customHeight="1" x14ac:dyDescent="0.25">
      <c r="A111" s="322" t="s">
        <v>200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3"/>
      <c r="AB111" s="313"/>
      <c r="AC111" s="313"/>
    </row>
    <row r="112" spans="1:68" ht="14.25" hidden="1" customHeight="1" x14ac:dyDescent="0.25">
      <c r="A112" s="343" t="s">
        <v>141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4"/>
      <c r="AB112" s="314"/>
      <c r="AC112" s="314"/>
    </row>
    <row r="113" spans="1:68" ht="27" hidden="1" customHeight="1" x14ac:dyDescent="0.25">
      <c r="A113" s="54" t="s">
        <v>201</v>
      </c>
      <c r="B113" s="54" t="s">
        <v>202</v>
      </c>
      <c r="C113" s="31">
        <v>4301135311</v>
      </c>
      <c r="D113" s="329">
        <v>4607111039095</v>
      </c>
      <c r="E113" s="330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204</v>
      </c>
      <c r="B114" s="54" t="s">
        <v>205</v>
      </c>
      <c r="C114" s="31">
        <v>4301135300</v>
      </c>
      <c r="D114" s="329">
        <v>4607111039101</v>
      </c>
      <c r="E114" s="330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9">
        <v>4607111034199</v>
      </c>
      <c r="E115" s="330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56</v>
      </c>
      <c r="Y115" s="319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x14ac:dyDescent="0.2">
      <c r="A116" s="331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32"/>
      <c r="P116" s="326" t="s">
        <v>73</v>
      </c>
      <c r="Q116" s="327"/>
      <c r="R116" s="327"/>
      <c r="S116" s="327"/>
      <c r="T116" s="327"/>
      <c r="U116" s="327"/>
      <c r="V116" s="328"/>
      <c r="W116" s="37" t="s">
        <v>70</v>
      </c>
      <c r="X116" s="320">
        <f>IFERROR(SUM(X113:X115),"0")</f>
        <v>56</v>
      </c>
      <c r="Y116" s="320">
        <f>IFERROR(SUM(Y113:Y115),"0")</f>
        <v>56</v>
      </c>
      <c r="Z116" s="320">
        <f>IFERROR(IF(Z113="",0,Z113),"0")+IFERROR(IF(Z114="",0,Z114),"0")+IFERROR(IF(Z115="",0,Z115),"0")</f>
        <v>1.0012799999999999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32"/>
      <c r="P117" s="326" t="s">
        <v>73</v>
      </c>
      <c r="Q117" s="327"/>
      <c r="R117" s="327"/>
      <c r="S117" s="327"/>
      <c r="T117" s="327"/>
      <c r="U117" s="327"/>
      <c r="V117" s="328"/>
      <c r="W117" s="37" t="s">
        <v>74</v>
      </c>
      <c r="X117" s="320">
        <f>IFERROR(SUMPRODUCT(X113:X115*H113:H115),"0")</f>
        <v>168</v>
      </c>
      <c r="Y117" s="320">
        <f>IFERROR(SUMPRODUCT(Y113:Y115*H113:H115),"0")</f>
        <v>168</v>
      </c>
      <c r="Z117" s="37"/>
      <c r="AA117" s="321"/>
      <c r="AB117" s="321"/>
      <c r="AC117" s="321"/>
    </row>
    <row r="118" spans="1:68" ht="16.5" hidden="1" customHeight="1" x14ac:dyDescent="0.25">
      <c r="A118" s="322" t="s">
        <v>209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hidden="1" customHeight="1" x14ac:dyDescent="0.25">
      <c r="A119" s="343" t="s">
        <v>141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9">
        <v>4607111034380</v>
      </c>
      <c r="E120" s="330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14</v>
      </c>
      <c r="Y120" s="31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9">
        <v>4607111034397</v>
      </c>
      <c r="E121" s="330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14</v>
      </c>
      <c r="Y121" s="31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45.919999999999995</v>
      </c>
      <c r="BN121" s="67">
        <f>IFERROR(Y121*I121,"0")</f>
        <v>45.919999999999995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31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32"/>
      <c r="P122" s="326" t="s">
        <v>73</v>
      </c>
      <c r="Q122" s="327"/>
      <c r="R122" s="327"/>
      <c r="S122" s="327"/>
      <c r="T122" s="327"/>
      <c r="U122" s="327"/>
      <c r="V122" s="328"/>
      <c r="W122" s="37" t="s">
        <v>70</v>
      </c>
      <c r="X122" s="320">
        <f>IFERROR(SUM(X120:X121),"0")</f>
        <v>28</v>
      </c>
      <c r="Y122" s="320">
        <f>IFERROR(SUM(Y120:Y121),"0")</f>
        <v>28</v>
      </c>
      <c r="Z122" s="320">
        <f>IFERROR(IF(Z120="",0,Z120),"0")+IFERROR(IF(Z121="",0,Z121),"0")</f>
        <v>0.50063999999999997</v>
      </c>
      <c r="AA122" s="321"/>
      <c r="AB122" s="321"/>
      <c r="AC122" s="321"/>
    </row>
    <row r="123" spans="1:68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32"/>
      <c r="P123" s="326" t="s">
        <v>73</v>
      </c>
      <c r="Q123" s="327"/>
      <c r="R123" s="327"/>
      <c r="S123" s="327"/>
      <c r="T123" s="327"/>
      <c r="U123" s="327"/>
      <c r="V123" s="328"/>
      <c r="W123" s="37" t="s">
        <v>74</v>
      </c>
      <c r="X123" s="320">
        <f>IFERROR(SUMPRODUCT(X120:X121*H120:H121),"0")</f>
        <v>84</v>
      </c>
      <c r="Y123" s="320">
        <f>IFERROR(SUMPRODUCT(Y120:Y121*H120:H121),"0")</f>
        <v>84</v>
      </c>
      <c r="Z123" s="37"/>
      <c r="AA123" s="321"/>
      <c r="AB123" s="321"/>
      <c r="AC123" s="321"/>
    </row>
    <row r="124" spans="1:68" ht="16.5" hidden="1" customHeight="1" x14ac:dyDescent="0.25">
      <c r="A124" s="322" t="s">
        <v>215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hidden="1" customHeight="1" x14ac:dyDescent="0.25">
      <c r="A125" s="343" t="s">
        <v>141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customHeight="1" x14ac:dyDescent="0.25">
      <c r="A126" s="54" t="s">
        <v>216</v>
      </c>
      <c r="B126" s="54" t="s">
        <v>217</v>
      </c>
      <c r="C126" s="31">
        <v>4301135279</v>
      </c>
      <c r="D126" s="329">
        <v>4607111035806</v>
      </c>
      <c r="E126" s="330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42</v>
      </c>
      <c r="Y126" s="319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x14ac:dyDescent="0.2">
      <c r="A127" s="331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32"/>
      <c r="P127" s="326" t="s">
        <v>73</v>
      </c>
      <c r="Q127" s="327"/>
      <c r="R127" s="327"/>
      <c r="S127" s="327"/>
      <c r="T127" s="327"/>
      <c r="U127" s="327"/>
      <c r="V127" s="328"/>
      <c r="W127" s="37" t="s">
        <v>70</v>
      </c>
      <c r="X127" s="320">
        <f>IFERROR(SUM(X126:X126),"0")</f>
        <v>42</v>
      </c>
      <c r="Y127" s="320">
        <f>IFERROR(SUM(Y126:Y126),"0")</f>
        <v>42</v>
      </c>
      <c r="Z127" s="320">
        <f>IFERROR(IF(Z126="",0,Z126),"0")</f>
        <v>0.75095999999999996</v>
      </c>
      <c r="AA127" s="321"/>
      <c r="AB127" s="321"/>
      <c r="AC127" s="321"/>
    </row>
    <row r="128" spans="1:68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32"/>
      <c r="P128" s="326" t="s">
        <v>73</v>
      </c>
      <c r="Q128" s="327"/>
      <c r="R128" s="327"/>
      <c r="S128" s="327"/>
      <c r="T128" s="327"/>
      <c r="U128" s="327"/>
      <c r="V128" s="328"/>
      <c r="W128" s="37" t="s">
        <v>74</v>
      </c>
      <c r="X128" s="320">
        <f>IFERROR(SUMPRODUCT(X126:X126*H126:H126),"0")</f>
        <v>126</v>
      </c>
      <c r="Y128" s="320">
        <f>IFERROR(SUMPRODUCT(Y126:Y126*H126:H126),"0")</f>
        <v>126</v>
      </c>
      <c r="Z128" s="37"/>
      <c r="AA128" s="321"/>
      <c r="AB128" s="321"/>
      <c r="AC128" s="321"/>
    </row>
    <row r="129" spans="1:68" ht="16.5" hidden="1" customHeight="1" x14ac:dyDescent="0.25">
      <c r="A129" s="322" t="s">
        <v>219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13"/>
      <c r="AB129" s="313"/>
      <c r="AC129" s="313"/>
    </row>
    <row r="130" spans="1:68" ht="14.25" hidden="1" customHeight="1" x14ac:dyDescent="0.25">
      <c r="A130" s="343" t="s">
        <v>141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14"/>
      <c r="AB130" s="314"/>
      <c r="AC130" s="314"/>
    </row>
    <row r="131" spans="1:68" ht="16.5" hidden="1" customHeight="1" x14ac:dyDescent="0.25">
      <c r="A131" s="54" t="s">
        <v>220</v>
      </c>
      <c r="B131" s="54" t="s">
        <v>221</v>
      </c>
      <c r="C131" s="31">
        <v>4301135596</v>
      </c>
      <c r="D131" s="329">
        <v>4607111039613</v>
      </c>
      <c r="E131" s="330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86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31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32"/>
      <c r="P132" s="326" t="s">
        <v>73</v>
      </c>
      <c r="Q132" s="327"/>
      <c r="R132" s="327"/>
      <c r="S132" s="327"/>
      <c r="T132" s="327"/>
      <c r="U132" s="327"/>
      <c r="V132" s="328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hidden="1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32"/>
      <c r="P133" s="326" t="s">
        <v>73</v>
      </c>
      <c r="Q133" s="327"/>
      <c r="R133" s="327"/>
      <c r="S133" s="327"/>
      <c r="T133" s="327"/>
      <c r="U133" s="327"/>
      <c r="V133" s="328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hidden="1" customHeight="1" x14ac:dyDescent="0.25">
      <c r="A134" s="322" t="s">
        <v>224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13"/>
      <c r="AB134" s="313"/>
      <c r="AC134" s="313"/>
    </row>
    <row r="135" spans="1:68" ht="14.25" hidden="1" customHeight="1" x14ac:dyDescent="0.25">
      <c r="A135" s="343" t="s">
        <v>225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  <c r="AA135" s="314"/>
      <c r="AB135" s="314"/>
      <c r="AC135" s="314"/>
    </row>
    <row r="136" spans="1:68" ht="27" hidden="1" customHeight="1" x14ac:dyDescent="0.25">
      <c r="A136" s="54" t="s">
        <v>226</v>
      </c>
      <c r="B136" s="54" t="s">
        <v>227</v>
      </c>
      <c r="C136" s="31">
        <v>4301071054</v>
      </c>
      <c r="D136" s="329">
        <v>4607111035639</v>
      </c>
      <c r="E136" s="330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230</v>
      </c>
      <c r="B137" s="54" t="s">
        <v>231</v>
      </c>
      <c r="C137" s="31">
        <v>4301135540</v>
      </c>
      <c r="D137" s="329">
        <v>4607111035646</v>
      </c>
      <c r="E137" s="330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31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32"/>
      <c r="P138" s="326" t="s">
        <v>73</v>
      </c>
      <c r="Q138" s="327"/>
      <c r="R138" s="327"/>
      <c r="S138" s="327"/>
      <c r="T138" s="327"/>
      <c r="U138" s="327"/>
      <c r="V138" s="328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32"/>
      <c r="P139" s="326" t="s">
        <v>73</v>
      </c>
      <c r="Q139" s="327"/>
      <c r="R139" s="327"/>
      <c r="S139" s="327"/>
      <c r="T139" s="327"/>
      <c r="U139" s="327"/>
      <c r="V139" s="328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hidden="1" customHeight="1" x14ac:dyDescent="0.25">
      <c r="A140" s="322" t="s">
        <v>232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13"/>
      <c r="AB140" s="313"/>
      <c r="AC140" s="313"/>
    </row>
    <row r="141" spans="1:68" ht="14.25" hidden="1" customHeight="1" x14ac:dyDescent="0.25">
      <c r="A141" s="343" t="s">
        <v>141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  <c r="AA141" s="314"/>
      <c r="AB141" s="314"/>
      <c r="AC141" s="314"/>
    </row>
    <row r="142" spans="1:68" ht="27" hidden="1" customHeight="1" x14ac:dyDescent="0.25">
      <c r="A142" s="54" t="s">
        <v>233</v>
      </c>
      <c r="B142" s="54" t="s">
        <v>234</v>
      </c>
      <c r="C142" s="31">
        <v>4301135281</v>
      </c>
      <c r="D142" s="329">
        <v>4607111036568</v>
      </c>
      <c r="E142" s="330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31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32"/>
      <c r="P143" s="326" t="s">
        <v>73</v>
      </c>
      <c r="Q143" s="327"/>
      <c r="R143" s="327"/>
      <c r="S143" s="327"/>
      <c r="T143" s="327"/>
      <c r="U143" s="327"/>
      <c r="V143" s="328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hidden="1" x14ac:dyDescent="0.2">
      <c r="A144" s="323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32"/>
      <c r="P144" s="326" t="s">
        <v>73</v>
      </c>
      <c r="Q144" s="327"/>
      <c r="R144" s="327"/>
      <c r="S144" s="327"/>
      <c r="T144" s="327"/>
      <c r="U144" s="327"/>
      <c r="V144" s="328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hidden="1" customHeight="1" x14ac:dyDescent="0.2">
      <c r="A145" s="367" t="s">
        <v>236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hidden="1" customHeight="1" x14ac:dyDescent="0.25">
      <c r="A146" s="322" t="s">
        <v>237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  <c r="AA146" s="313"/>
      <c r="AB146" s="313"/>
      <c r="AC146" s="313"/>
    </row>
    <row r="147" spans="1:68" ht="14.25" hidden="1" customHeight="1" x14ac:dyDescent="0.25">
      <c r="A147" s="343" t="s">
        <v>141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314"/>
      <c r="AB147" s="314"/>
      <c r="AC147" s="314"/>
    </row>
    <row r="148" spans="1:68" ht="27" hidden="1" customHeight="1" x14ac:dyDescent="0.25">
      <c r="A148" s="54" t="s">
        <v>238</v>
      </c>
      <c r="B148" s="54" t="s">
        <v>239</v>
      </c>
      <c r="C148" s="31">
        <v>4301135317</v>
      </c>
      <c r="D148" s="329">
        <v>4607111039057</v>
      </c>
      <c r="E148" s="330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97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1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32"/>
      <c r="P149" s="326" t="s">
        <v>73</v>
      </c>
      <c r="Q149" s="327"/>
      <c r="R149" s="327"/>
      <c r="S149" s="327"/>
      <c r="T149" s="327"/>
      <c r="U149" s="327"/>
      <c r="V149" s="328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hidden="1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32"/>
      <c r="P150" s="326" t="s">
        <v>73</v>
      </c>
      <c r="Q150" s="327"/>
      <c r="R150" s="327"/>
      <c r="S150" s="327"/>
      <c r="T150" s="327"/>
      <c r="U150" s="327"/>
      <c r="V150" s="328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hidden="1" customHeight="1" x14ac:dyDescent="0.25">
      <c r="A151" s="322" t="s">
        <v>241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13"/>
      <c r="AB151" s="313"/>
      <c r="AC151" s="313"/>
    </row>
    <row r="152" spans="1:68" ht="14.25" hidden="1" customHeight="1" x14ac:dyDescent="0.25">
      <c r="A152" s="343" t="s">
        <v>64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  <c r="AA152" s="314"/>
      <c r="AB152" s="314"/>
      <c r="AC152" s="314"/>
    </row>
    <row r="153" spans="1:68" ht="16.5" hidden="1" customHeight="1" x14ac:dyDescent="0.25">
      <c r="A153" s="54" t="s">
        <v>242</v>
      </c>
      <c r="B153" s="54" t="s">
        <v>243</v>
      </c>
      <c r="C153" s="31">
        <v>4301071062</v>
      </c>
      <c r="D153" s="329">
        <v>4607111036384</v>
      </c>
      <c r="E153" s="330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3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246</v>
      </c>
      <c r="B154" s="54" t="s">
        <v>247</v>
      </c>
      <c r="C154" s="31">
        <v>4301071056</v>
      </c>
      <c r="D154" s="329">
        <v>4640242180250</v>
      </c>
      <c r="E154" s="330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10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250</v>
      </c>
      <c r="B155" s="54" t="s">
        <v>251</v>
      </c>
      <c r="C155" s="31">
        <v>4301071050</v>
      </c>
      <c r="D155" s="329">
        <v>4607111036216</v>
      </c>
      <c r="E155" s="330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253</v>
      </c>
      <c r="B156" s="54" t="s">
        <v>254</v>
      </c>
      <c r="C156" s="31">
        <v>4301071061</v>
      </c>
      <c r="D156" s="329">
        <v>4607111036278</v>
      </c>
      <c r="E156" s="330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12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31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32"/>
      <c r="P157" s="326" t="s">
        <v>73</v>
      </c>
      <c r="Q157" s="327"/>
      <c r="R157" s="327"/>
      <c r="S157" s="327"/>
      <c r="T157" s="327"/>
      <c r="U157" s="327"/>
      <c r="V157" s="328"/>
      <c r="W157" s="37" t="s">
        <v>70</v>
      </c>
      <c r="X157" s="320">
        <f>IFERROR(SUM(X153:X156),"0")</f>
        <v>0</v>
      </c>
      <c r="Y157" s="320">
        <f>IFERROR(SUM(Y153:Y156),"0")</f>
        <v>0</v>
      </c>
      <c r="Z157" s="320">
        <f>IFERROR(IF(Z153="",0,Z153),"0")+IFERROR(IF(Z154="",0,Z154),"0")+IFERROR(IF(Z155="",0,Z155),"0")+IFERROR(IF(Z156="",0,Z156),"0")</f>
        <v>0</v>
      </c>
      <c r="AA157" s="321"/>
      <c r="AB157" s="321"/>
      <c r="AC157" s="321"/>
    </row>
    <row r="158" spans="1:68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32"/>
      <c r="P158" s="326" t="s">
        <v>73</v>
      </c>
      <c r="Q158" s="327"/>
      <c r="R158" s="327"/>
      <c r="S158" s="327"/>
      <c r="T158" s="327"/>
      <c r="U158" s="327"/>
      <c r="V158" s="328"/>
      <c r="W158" s="37" t="s">
        <v>74</v>
      </c>
      <c r="X158" s="320">
        <f>IFERROR(SUMPRODUCT(X153:X156*H153:H156),"0")</f>
        <v>0</v>
      </c>
      <c r="Y158" s="320">
        <f>IFERROR(SUMPRODUCT(Y153:Y156*H153:H156),"0")</f>
        <v>0</v>
      </c>
      <c r="Z158" s="37"/>
      <c r="AA158" s="321"/>
      <c r="AB158" s="321"/>
      <c r="AC158" s="321"/>
    </row>
    <row r="159" spans="1:68" ht="14.25" hidden="1" customHeight="1" x14ac:dyDescent="0.25">
      <c r="A159" s="343" t="s">
        <v>257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  <c r="AA159" s="314"/>
      <c r="AB159" s="314"/>
      <c r="AC159" s="314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29">
        <v>4607111036827</v>
      </c>
      <c r="E160" s="330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29">
        <v>4607111036834</v>
      </c>
      <c r="E161" s="330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31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32"/>
      <c r="P162" s="326" t="s">
        <v>73</v>
      </c>
      <c r="Q162" s="327"/>
      <c r="R162" s="327"/>
      <c r="S162" s="327"/>
      <c r="T162" s="327"/>
      <c r="U162" s="327"/>
      <c r="V162" s="328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32"/>
      <c r="P163" s="326" t="s">
        <v>73</v>
      </c>
      <c r="Q163" s="327"/>
      <c r="R163" s="327"/>
      <c r="S163" s="327"/>
      <c r="T163" s="327"/>
      <c r="U163" s="327"/>
      <c r="V163" s="328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hidden="1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hidden="1" customHeight="1" x14ac:dyDescent="0.25">
      <c r="A165" s="322" t="s">
        <v>264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13"/>
      <c r="AB165" s="313"/>
      <c r="AC165" s="313"/>
    </row>
    <row r="166" spans="1:68" ht="14.25" hidden="1" customHeight="1" x14ac:dyDescent="0.25">
      <c r="A166" s="343" t="s">
        <v>77</v>
      </c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314"/>
      <c r="AB166" s="314"/>
      <c r="AC166" s="314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9">
        <v>4607111035721</v>
      </c>
      <c r="E167" s="330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28</v>
      </c>
      <c r="Y167" s="319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hidden="1" customHeight="1" x14ac:dyDescent="0.25">
      <c r="A168" s="54" t="s">
        <v>268</v>
      </c>
      <c r="B168" s="54" t="s">
        <v>269</v>
      </c>
      <c r="C168" s="31">
        <v>4301132100</v>
      </c>
      <c r="D168" s="329">
        <v>4607111035691</v>
      </c>
      <c r="E168" s="330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42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0</v>
      </c>
      <c r="Y168" s="319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9">
        <v>4607111038487</v>
      </c>
      <c r="E169" s="330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14</v>
      </c>
      <c r="Y169" s="31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331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32"/>
      <c r="P170" s="326" t="s">
        <v>73</v>
      </c>
      <c r="Q170" s="327"/>
      <c r="R170" s="327"/>
      <c r="S170" s="327"/>
      <c r="T170" s="327"/>
      <c r="U170" s="327"/>
      <c r="V170" s="328"/>
      <c r="W170" s="37" t="s">
        <v>70</v>
      </c>
      <c r="X170" s="320">
        <f>IFERROR(SUM(X167:X169),"0")</f>
        <v>42</v>
      </c>
      <c r="Y170" s="320">
        <f>IFERROR(SUM(Y167:Y169),"0")</f>
        <v>42</v>
      </c>
      <c r="Z170" s="320">
        <f>IFERROR(IF(Z167="",0,Z167),"0")+IFERROR(IF(Z168="",0,Z168),"0")+IFERROR(IF(Z169="",0,Z169),"0")</f>
        <v>0.75095999999999996</v>
      </c>
      <c r="AA170" s="321"/>
      <c r="AB170" s="321"/>
      <c r="AC170" s="321"/>
    </row>
    <row r="171" spans="1:68" x14ac:dyDescent="0.2">
      <c r="A171" s="323"/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32"/>
      <c r="P171" s="326" t="s">
        <v>73</v>
      </c>
      <c r="Q171" s="327"/>
      <c r="R171" s="327"/>
      <c r="S171" s="327"/>
      <c r="T171" s="327"/>
      <c r="U171" s="327"/>
      <c r="V171" s="328"/>
      <c r="W171" s="37" t="s">
        <v>74</v>
      </c>
      <c r="X171" s="320">
        <f>IFERROR(SUMPRODUCT(X167:X169*H167:H169),"0")</f>
        <v>126</v>
      </c>
      <c r="Y171" s="320">
        <f>IFERROR(SUMPRODUCT(Y167:Y169*H167:H169),"0")</f>
        <v>126</v>
      </c>
      <c r="Z171" s="37"/>
      <c r="AA171" s="321"/>
      <c r="AB171" s="321"/>
      <c r="AC171" s="321"/>
    </row>
    <row r="172" spans="1:68" ht="14.25" hidden="1" customHeight="1" x14ac:dyDescent="0.25">
      <c r="A172" s="343" t="s">
        <v>274</v>
      </c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  <c r="T172" s="323"/>
      <c r="U172" s="323"/>
      <c r="V172" s="323"/>
      <c r="W172" s="323"/>
      <c r="X172" s="323"/>
      <c r="Y172" s="323"/>
      <c r="Z172" s="323"/>
      <c r="AA172" s="314"/>
      <c r="AB172" s="314"/>
      <c r="AC172" s="314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29">
        <v>4680115885875</v>
      </c>
      <c r="E173" s="330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48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29">
        <v>4680115881204</v>
      </c>
      <c r="E174" s="330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31"/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32"/>
      <c r="P175" s="326" t="s">
        <v>73</v>
      </c>
      <c r="Q175" s="327"/>
      <c r="R175" s="327"/>
      <c r="S175" s="327"/>
      <c r="T175" s="327"/>
      <c r="U175" s="327"/>
      <c r="V175" s="328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hidden="1" x14ac:dyDescent="0.2">
      <c r="A176" s="323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32"/>
      <c r="P176" s="326" t="s">
        <v>73</v>
      </c>
      <c r="Q176" s="327"/>
      <c r="R176" s="327"/>
      <c r="S176" s="327"/>
      <c r="T176" s="327"/>
      <c r="U176" s="327"/>
      <c r="V176" s="328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hidden="1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hidden="1" customHeight="1" x14ac:dyDescent="0.25">
      <c r="A178" s="322" t="s">
        <v>286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hidden="1" customHeight="1" x14ac:dyDescent="0.25">
      <c r="A179" s="343" t="s">
        <v>141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29">
        <v>4620207490198</v>
      </c>
      <c r="E180" s="330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3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29">
        <v>4620207490235</v>
      </c>
      <c r="E181" s="330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29">
        <v>4620207490259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1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2"/>
      <c r="P183" s="326" t="s">
        <v>73</v>
      </c>
      <c r="Q183" s="327"/>
      <c r="R183" s="327"/>
      <c r="S183" s="327"/>
      <c r="T183" s="327"/>
      <c r="U183" s="327"/>
      <c r="V183" s="328"/>
      <c r="W183" s="37" t="s">
        <v>70</v>
      </c>
      <c r="X183" s="320">
        <f>IFERROR(SUM(X180:X182),"0")</f>
        <v>0</v>
      </c>
      <c r="Y183" s="320">
        <f>IFERROR(SUM(Y180:Y182),"0")</f>
        <v>0</v>
      </c>
      <c r="Z183" s="320">
        <f>IFERROR(IF(Z180="",0,Z180),"0")+IFERROR(IF(Z181="",0,Z181),"0")+IFERROR(IF(Z182="",0,Z182),"0")</f>
        <v>0</v>
      </c>
      <c r="AA183" s="321"/>
      <c r="AB183" s="321"/>
      <c r="AC183" s="321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2"/>
      <c r="P184" s="326" t="s">
        <v>73</v>
      </c>
      <c r="Q184" s="327"/>
      <c r="R184" s="327"/>
      <c r="S184" s="327"/>
      <c r="T184" s="327"/>
      <c r="U184" s="327"/>
      <c r="V184" s="328"/>
      <c r="W184" s="37" t="s">
        <v>74</v>
      </c>
      <c r="X184" s="320">
        <f>IFERROR(SUMPRODUCT(X180:X182*H180:H182),"0")</f>
        <v>0</v>
      </c>
      <c r="Y184" s="320">
        <f>IFERROR(SUMPRODUCT(Y180:Y182*H180:H182),"0")</f>
        <v>0</v>
      </c>
      <c r="Z184" s="37"/>
      <c r="AA184" s="321"/>
      <c r="AB184" s="321"/>
      <c r="AC184" s="321"/>
    </row>
    <row r="185" spans="1:68" ht="16.5" hidden="1" customHeight="1" x14ac:dyDescent="0.25">
      <c r="A185" s="322" t="s">
        <v>295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3"/>
      <c r="AB185" s="313"/>
      <c r="AC185" s="313"/>
    </row>
    <row r="186" spans="1:68" ht="14.25" hidden="1" customHeight="1" x14ac:dyDescent="0.25">
      <c r="A186" s="343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14"/>
      <c r="AB186" s="314"/>
      <c r="AC186" s="314"/>
    </row>
    <row r="187" spans="1:68" ht="16.5" hidden="1" customHeight="1" x14ac:dyDescent="0.25">
      <c r="A187" s="54" t="s">
        <v>296</v>
      </c>
      <c r="B187" s="54" t="s">
        <v>297</v>
      </c>
      <c r="C187" s="31">
        <v>4301070948</v>
      </c>
      <c r="D187" s="329">
        <v>4607111037022</v>
      </c>
      <c r="E187" s="330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29">
        <v>4607111038494</v>
      </c>
      <c r="E188" s="330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29">
        <v>4607111038135</v>
      </c>
      <c r="E189" s="330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1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2"/>
      <c r="P190" s="326" t="s">
        <v>73</v>
      </c>
      <c r="Q190" s="327"/>
      <c r="R190" s="327"/>
      <c r="S190" s="327"/>
      <c r="T190" s="327"/>
      <c r="U190" s="327"/>
      <c r="V190" s="328"/>
      <c r="W190" s="37" t="s">
        <v>70</v>
      </c>
      <c r="X190" s="320">
        <f>IFERROR(SUM(X187:X189),"0")</f>
        <v>0</v>
      </c>
      <c r="Y190" s="320">
        <f>IFERROR(SUM(Y187:Y189),"0")</f>
        <v>0</v>
      </c>
      <c r="Z190" s="320">
        <f>IFERROR(IF(Z187="",0,Z187),"0")+IFERROR(IF(Z188="",0,Z188),"0")+IFERROR(IF(Z189="",0,Z189),"0")</f>
        <v>0</v>
      </c>
      <c r="AA190" s="321"/>
      <c r="AB190" s="321"/>
      <c r="AC190" s="321"/>
    </row>
    <row r="191" spans="1:68" hidden="1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2"/>
      <c r="P191" s="326" t="s">
        <v>73</v>
      </c>
      <c r="Q191" s="327"/>
      <c r="R191" s="327"/>
      <c r="S191" s="327"/>
      <c r="T191" s="327"/>
      <c r="U191" s="327"/>
      <c r="V191" s="328"/>
      <c r="W191" s="37" t="s">
        <v>74</v>
      </c>
      <c r="X191" s="320">
        <f>IFERROR(SUMPRODUCT(X187:X189*H187:H189),"0")</f>
        <v>0</v>
      </c>
      <c r="Y191" s="320">
        <f>IFERROR(SUMPRODUCT(Y187:Y189*H187:H189),"0")</f>
        <v>0</v>
      </c>
      <c r="Z191" s="37"/>
      <c r="AA191" s="321"/>
      <c r="AB191" s="321"/>
      <c r="AC191" s="321"/>
    </row>
    <row r="192" spans="1:68" ht="16.5" hidden="1" customHeight="1" x14ac:dyDescent="0.25">
      <c r="A192" s="322" t="s">
        <v>305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3"/>
      <c r="AB192" s="313"/>
      <c r="AC192" s="313"/>
    </row>
    <row r="193" spans="1:68" ht="14.25" hidden="1" customHeight="1" x14ac:dyDescent="0.25">
      <c r="A193" s="343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14"/>
      <c r="AB193" s="314"/>
      <c r="AC193" s="314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29">
        <v>4607111038654</v>
      </c>
      <c r="E194" s="330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29">
        <v>4607111038586</v>
      </c>
      <c r="E195" s="330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29">
        <v>4607111038609</v>
      </c>
      <c r="E196" s="330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29">
        <v>4607111038630</v>
      </c>
      <c r="E197" s="330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29">
        <v>4607111038616</v>
      </c>
      <c r="E198" s="330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29">
        <v>4607111038623</v>
      </c>
      <c r="E199" s="330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31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2"/>
      <c r="P200" s="326" t="s">
        <v>73</v>
      </c>
      <c r="Q200" s="327"/>
      <c r="R200" s="327"/>
      <c r="S200" s="327"/>
      <c r="T200" s="327"/>
      <c r="U200" s="327"/>
      <c r="V200" s="328"/>
      <c r="W200" s="37" t="s">
        <v>70</v>
      </c>
      <c r="X200" s="320">
        <f>IFERROR(SUM(X194:X199),"0")</f>
        <v>0</v>
      </c>
      <c r="Y200" s="320">
        <f>IFERROR(SUM(Y194:Y199),"0")</f>
        <v>0</v>
      </c>
      <c r="Z200" s="320">
        <f>IFERROR(IF(Z194="",0,Z194),"0")+IFERROR(IF(Z195="",0,Z195),"0")+IFERROR(IF(Z196="",0,Z196),"0")+IFERROR(IF(Z197="",0,Z197),"0")+IFERROR(IF(Z198="",0,Z198),"0")+IFERROR(IF(Z199="",0,Z199),"0")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hidden="1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2"/>
      <c r="P201" s="326" t="s">
        <v>73</v>
      </c>
      <c r="Q201" s="327"/>
      <c r="R201" s="327"/>
      <c r="S201" s="327"/>
      <c r="T201" s="327"/>
      <c r="U201" s="327"/>
      <c r="V201" s="328"/>
      <c r="W201" s="37" t="s">
        <v>74</v>
      </c>
      <c r="X201" s="320">
        <f>IFERROR(SUMPRODUCT(X194:X199*H194:H199),"0")</f>
        <v>0</v>
      </c>
      <c r="Y201" s="320">
        <f>IFERROR(SUMPRODUCT(Y194:Y199*H194:H199),"0")</f>
        <v>0</v>
      </c>
      <c r="Z201" s="37"/>
      <c r="AA201" s="321"/>
      <c r="AB201" s="321"/>
      <c r="AC201" s="321"/>
    </row>
    <row r="202" spans="1:68" ht="16.5" hidden="1" customHeight="1" x14ac:dyDescent="0.25">
      <c r="A202" s="322" t="s">
        <v>320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3"/>
      <c r="AB202" s="313"/>
      <c r="AC202" s="313"/>
    </row>
    <row r="203" spans="1:68" ht="14.25" hidden="1" customHeight="1" x14ac:dyDescent="0.25">
      <c r="A203" s="343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14"/>
      <c r="AB203" s="314"/>
      <c r="AC203" s="314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29">
        <v>4607111035882</v>
      </c>
      <c r="E204" s="330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9">
        <v>4607111035905</v>
      </c>
      <c r="E205" s="330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12</v>
      </c>
      <c r="Y205" s="319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29">
        <v>4607111035912</v>
      </c>
      <c r="E206" s="330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9">
        <v>4607111035929</v>
      </c>
      <c r="E207" s="330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12</v>
      </c>
      <c r="Y207" s="319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31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2"/>
      <c r="P208" s="326" t="s">
        <v>73</v>
      </c>
      <c r="Q208" s="327"/>
      <c r="R208" s="327"/>
      <c r="S208" s="327"/>
      <c r="T208" s="327"/>
      <c r="U208" s="327"/>
      <c r="V208" s="328"/>
      <c r="W208" s="37" t="s">
        <v>70</v>
      </c>
      <c r="X208" s="320">
        <f>IFERROR(SUM(X204:X207),"0")</f>
        <v>24</v>
      </c>
      <c r="Y208" s="320">
        <f>IFERROR(SUM(Y204:Y207),"0")</f>
        <v>24</v>
      </c>
      <c r="Z208" s="320">
        <f>IFERROR(IF(Z204="",0,Z204),"0")+IFERROR(IF(Z205="",0,Z205),"0")+IFERROR(IF(Z206="",0,Z206),"0")+IFERROR(IF(Z207="",0,Z207),"0")</f>
        <v>0.372</v>
      </c>
      <c r="AA208" s="321"/>
      <c r="AB208" s="321"/>
      <c r="AC208" s="321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2"/>
      <c r="P209" s="326" t="s">
        <v>73</v>
      </c>
      <c r="Q209" s="327"/>
      <c r="R209" s="327"/>
      <c r="S209" s="327"/>
      <c r="T209" s="327"/>
      <c r="U209" s="327"/>
      <c r="V209" s="328"/>
      <c r="W209" s="37" t="s">
        <v>74</v>
      </c>
      <c r="X209" s="320">
        <f>IFERROR(SUMPRODUCT(X204:X207*H204:H207),"0")</f>
        <v>172.8</v>
      </c>
      <c r="Y209" s="320">
        <f>IFERROR(SUMPRODUCT(Y204:Y207*H204:H207),"0")</f>
        <v>172.8</v>
      </c>
      <c r="Z209" s="37"/>
      <c r="AA209" s="321"/>
      <c r="AB209" s="321"/>
      <c r="AC209" s="321"/>
    </row>
    <row r="210" spans="1:68" ht="16.5" hidden="1" customHeight="1" x14ac:dyDescent="0.25">
      <c r="A210" s="322" t="s">
        <v>331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3"/>
      <c r="AB210" s="313"/>
      <c r="AC210" s="313"/>
    </row>
    <row r="211" spans="1:68" ht="14.25" hidden="1" customHeight="1" x14ac:dyDescent="0.25">
      <c r="A211" s="343" t="s">
        <v>64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14"/>
      <c r="AB211" s="314"/>
      <c r="AC211" s="314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29">
        <v>4607111037213</v>
      </c>
      <c r="E212" s="330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2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1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2"/>
      <c r="P213" s="326" t="s">
        <v>73</v>
      </c>
      <c r="Q213" s="327"/>
      <c r="R213" s="327"/>
      <c r="S213" s="327"/>
      <c r="T213" s="327"/>
      <c r="U213" s="327"/>
      <c r="V213" s="328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2"/>
      <c r="P214" s="326" t="s">
        <v>73</v>
      </c>
      <c r="Q214" s="327"/>
      <c r="R214" s="327"/>
      <c r="S214" s="327"/>
      <c r="T214" s="327"/>
      <c r="U214" s="327"/>
      <c r="V214" s="328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hidden="1" customHeight="1" x14ac:dyDescent="0.25">
      <c r="A215" s="322" t="s">
        <v>335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3"/>
      <c r="AB215" s="313"/>
      <c r="AC215" s="313"/>
    </row>
    <row r="216" spans="1:68" ht="14.25" hidden="1" customHeight="1" x14ac:dyDescent="0.25">
      <c r="A216" s="343" t="s">
        <v>274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14"/>
      <c r="AB216" s="314"/>
      <c r="AC216" s="314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29">
        <v>4680115881334</v>
      </c>
      <c r="E217" s="330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32"/>
      <c r="P218" s="326" t="s">
        <v>73</v>
      </c>
      <c r="Q218" s="327"/>
      <c r="R218" s="327"/>
      <c r="S218" s="327"/>
      <c r="T218" s="327"/>
      <c r="U218" s="327"/>
      <c r="V218" s="328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hidden="1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2"/>
      <c r="P219" s="326" t="s">
        <v>73</v>
      </c>
      <c r="Q219" s="327"/>
      <c r="R219" s="327"/>
      <c r="S219" s="327"/>
      <c r="T219" s="327"/>
      <c r="U219" s="327"/>
      <c r="V219" s="328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hidden="1" customHeight="1" x14ac:dyDescent="0.25">
      <c r="A220" s="322" t="s">
        <v>339</v>
      </c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313"/>
      <c r="AB220" s="313"/>
      <c r="AC220" s="313"/>
    </row>
    <row r="221" spans="1:68" ht="14.25" hidden="1" customHeight="1" x14ac:dyDescent="0.25">
      <c r="A221" s="343" t="s">
        <v>64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4"/>
      <c r="AB221" s="314"/>
      <c r="AC221" s="314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29">
        <v>4607111039019</v>
      </c>
      <c r="E222" s="330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29">
        <v>4607111038708</v>
      </c>
      <c r="E223" s="330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32"/>
      <c r="P224" s="326" t="s">
        <v>73</v>
      </c>
      <c r="Q224" s="327"/>
      <c r="R224" s="327"/>
      <c r="S224" s="327"/>
      <c r="T224" s="327"/>
      <c r="U224" s="327"/>
      <c r="V224" s="328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2"/>
      <c r="P225" s="326" t="s">
        <v>73</v>
      </c>
      <c r="Q225" s="327"/>
      <c r="R225" s="327"/>
      <c r="S225" s="327"/>
      <c r="T225" s="327"/>
      <c r="U225" s="327"/>
      <c r="V225" s="328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hidden="1" customHeight="1" x14ac:dyDescent="0.25">
      <c r="A227" s="322" t="s">
        <v>346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hidden="1" customHeight="1" x14ac:dyDescent="0.25">
      <c r="A228" s="34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29">
        <v>4607111036162</v>
      </c>
      <c r="E229" s="330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31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32"/>
      <c r="P230" s="326" t="s">
        <v>73</v>
      </c>
      <c r="Q230" s="327"/>
      <c r="R230" s="327"/>
      <c r="S230" s="327"/>
      <c r="T230" s="327"/>
      <c r="U230" s="327"/>
      <c r="V230" s="328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32"/>
      <c r="P231" s="326" t="s">
        <v>73</v>
      </c>
      <c r="Q231" s="327"/>
      <c r="R231" s="327"/>
      <c r="S231" s="327"/>
      <c r="T231" s="327"/>
      <c r="U231" s="327"/>
      <c r="V231" s="328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hidden="1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hidden="1" customHeight="1" x14ac:dyDescent="0.25">
      <c r="A233" s="322" t="s">
        <v>351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313"/>
      <c r="AB233" s="313"/>
      <c r="AC233" s="313"/>
    </row>
    <row r="234" spans="1:68" ht="14.25" hidden="1" customHeight="1" x14ac:dyDescent="0.25">
      <c r="A234" s="343" t="s">
        <v>64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4"/>
      <c r="AB234" s="314"/>
      <c r="AC234" s="314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29">
        <v>4607111035899</v>
      </c>
      <c r="E235" s="330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0</v>
      </c>
      <c r="Y235" s="319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29">
        <v>4607111038180</v>
      </c>
      <c r="E236" s="330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32"/>
      <c r="P237" s="326" t="s">
        <v>73</v>
      </c>
      <c r="Q237" s="327"/>
      <c r="R237" s="327"/>
      <c r="S237" s="327"/>
      <c r="T237" s="327"/>
      <c r="U237" s="327"/>
      <c r="V237" s="328"/>
      <c r="W237" s="37" t="s">
        <v>70</v>
      </c>
      <c r="X237" s="320">
        <f>IFERROR(SUM(X235:X236),"0")</f>
        <v>0</v>
      </c>
      <c r="Y237" s="320">
        <f>IFERROR(SUM(Y235:Y236),"0")</f>
        <v>0</v>
      </c>
      <c r="Z237" s="320">
        <f>IFERROR(IF(Z235="",0,Z235),"0")+IFERROR(IF(Z236="",0,Z236),"0")</f>
        <v>0</v>
      </c>
      <c r="AA237" s="321"/>
      <c r="AB237" s="321"/>
      <c r="AC237" s="321"/>
    </row>
    <row r="238" spans="1:68" hidden="1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2"/>
      <c r="P238" s="326" t="s">
        <v>73</v>
      </c>
      <c r="Q238" s="327"/>
      <c r="R238" s="327"/>
      <c r="S238" s="327"/>
      <c r="T238" s="327"/>
      <c r="U238" s="327"/>
      <c r="V238" s="328"/>
      <c r="W238" s="37" t="s">
        <v>74</v>
      </c>
      <c r="X238" s="320">
        <f>IFERROR(SUMPRODUCT(X235:X236*H235:H236),"0")</f>
        <v>0</v>
      </c>
      <c r="Y238" s="320">
        <f>IFERROR(SUMPRODUCT(Y235:Y236*H235:H236),"0")</f>
        <v>0</v>
      </c>
      <c r="Z238" s="37"/>
      <c r="AA238" s="321"/>
      <c r="AB238" s="321"/>
      <c r="AC238" s="321"/>
    </row>
    <row r="239" spans="1:68" ht="16.5" hidden="1" customHeight="1" x14ac:dyDescent="0.25">
      <c r="A239" s="322" t="s">
        <v>357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  <c r="AA239" s="313"/>
      <c r="AB239" s="313"/>
      <c r="AC239" s="313"/>
    </row>
    <row r="240" spans="1:68" ht="14.25" hidden="1" customHeight="1" x14ac:dyDescent="0.25">
      <c r="A240" s="343" t="s">
        <v>64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4"/>
      <c r="AB240" s="314"/>
      <c r="AC240" s="314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29">
        <v>4607111036711</v>
      </c>
      <c r="E241" s="330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31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32"/>
      <c r="P242" s="326" t="s">
        <v>73</v>
      </c>
      <c r="Q242" s="327"/>
      <c r="R242" s="327"/>
      <c r="S242" s="327"/>
      <c r="T242" s="327"/>
      <c r="U242" s="327"/>
      <c r="V242" s="328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32"/>
      <c r="P243" s="326" t="s">
        <v>73</v>
      </c>
      <c r="Q243" s="327"/>
      <c r="R243" s="327"/>
      <c r="S243" s="327"/>
      <c r="T243" s="327"/>
      <c r="U243" s="327"/>
      <c r="V243" s="328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hidden="1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hidden="1" customHeight="1" x14ac:dyDescent="0.25">
      <c r="A245" s="322" t="s">
        <v>361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23"/>
      <c r="Z245" s="323"/>
      <c r="AA245" s="313"/>
      <c r="AB245" s="313"/>
      <c r="AC245" s="313"/>
    </row>
    <row r="246" spans="1:68" ht="14.25" hidden="1" customHeight="1" x14ac:dyDescent="0.25">
      <c r="A246" s="343" t="s">
        <v>141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23"/>
      <c r="Z246" s="323"/>
      <c r="AA246" s="314"/>
      <c r="AB246" s="314"/>
      <c r="AC246" s="314"/>
    </row>
    <row r="247" spans="1:68" ht="37.5" hidden="1" customHeight="1" x14ac:dyDescent="0.25">
      <c r="A247" s="54" t="s">
        <v>362</v>
      </c>
      <c r="B247" s="54" t="s">
        <v>363</v>
      </c>
      <c r="C247" s="31">
        <v>4301135400</v>
      </c>
      <c r="D247" s="329">
        <v>4607111039361</v>
      </c>
      <c r="E247" s="330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90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31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32"/>
      <c r="P248" s="326" t="s">
        <v>73</v>
      </c>
      <c r="Q248" s="327"/>
      <c r="R248" s="327"/>
      <c r="S248" s="327"/>
      <c r="T248" s="327"/>
      <c r="U248" s="327"/>
      <c r="V248" s="328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32"/>
      <c r="P249" s="326" t="s">
        <v>73</v>
      </c>
      <c r="Q249" s="327"/>
      <c r="R249" s="327"/>
      <c r="S249" s="327"/>
      <c r="T249" s="327"/>
      <c r="U249" s="327"/>
      <c r="V249" s="328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hidden="1" customHeight="1" x14ac:dyDescent="0.2">
      <c r="A250" s="367" t="s">
        <v>237</v>
      </c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8"/>
      <c r="N250" s="368"/>
      <c r="O250" s="368"/>
      <c r="P250" s="368"/>
      <c r="Q250" s="368"/>
      <c r="R250" s="368"/>
      <c r="S250" s="368"/>
      <c r="T250" s="368"/>
      <c r="U250" s="368"/>
      <c r="V250" s="368"/>
      <c r="W250" s="368"/>
      <c r="X250" s="368"/>
      <c r="Y250" s="368"/>
      <c r="Z250" s="368"/>
      <c r="AA250" s="48"/>
      <c r="AB250" s="48"/>
      <c r="AC250" s="48"/>
    </row>
    <row r="251" spans="1:68" ht="16.5" hidden="1" customHeight="1" x14ac:dyDescent="0.25">
      <c r="A251" s="322" t="s">
        <v>237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3"/>
      <c r="AB251" s="313"/>
      <c r="AC251" s="313"/>
    </row>
    <row r="252" spans="1:68" ht="14.25" hidden="1" customHeight="1" x14ac:dyDescent="0.25">
      <c r="A252" s="343" t="s">
        <v>64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14"/>
      <c r="AB252" s="314"/>
      <c r="AC252" s="314"/>
    </row>
    <row r="253" spans="1:68" ht="27" hidden="1" customHeight="1" x14ac:dyDescent="0.25">
      <c r="A253" s="54" t="s">
        <v>366</v>
      </c>
      <c r="B253" s="54" t="s">
        <v>367</v>
      </c>
      <c r="C253" s="31">
        <v>4301071014</v>
      </c>
      <c r="D253" s="329">
        <v>4640242181264</v>
      </c>
      <c r="E253" s="330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4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370</v>
      </c>
      <c r="B254" s="54" t="s">
        <v>371</v>
      </c>
      <c r="C254" s="31">
        <v>4301071021</v>
      </c>
      <c r="D254" s="329">
        <v>4640242181325</v>
      </c>
      <c r="E254" s="330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4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373</v>
      </c>
      <c r="B255" s="54" t="s">
        <v>374</v>
      </c>
      <c r="C255" s="31">
        <v>4301070993</v>
      </c>
      <c r="D255" s="329">
        <v>4640242180670</v>
      </c>
      <c r="E255" s="330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76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0</v>
      </c>
      <c r="Y255" s="319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1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2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0">
        <f>IFERROR(SUM(X253:X255),"0")</f>
        <v>0</v>
      </c>
      <c r="Y256" s="320">
        <f>IFERROR(SUM(Y253:Y255),"0")</f>
        <v>0</v>
      </c>
      <c r="Z256" s="320">
        <f>IFERROR(IF(Z253="",0,Z253),"0")+IFERROR(IF(Z254="",0,Z254),"0")+IFERROR(IF(Z255="",0,Z255),"0")</f>
        <v>0</v>
      </c>
      <c r="AA256" s="321"/>
      <c r="AB256" s="321"/>
      <c r="AC256" s="321"/>
    </row>
    <row r="257" spans="1:68" hidden="1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32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0">
        <f>IFERROR(SUMPRODUCT(X253:X255*H253:H255),"0")</f>
        <v>0</v>
      </c>
      <c r="Y257" s="320">
        <f>IFERROR(SUMPRODUCT(Y253:Y255*H253:H255),"0")</f>
        <v>0</v>
      </c>
      <c r="Z257" s="37"/>
      <c r="AA257" s="321"/>
      <c r="AB257" s="321"/>
      <c r="AC257" s="321"/>
    </row>
    <row r="258" spans="1:68" ht="14.25" hidden="1" customHeight="1" x14ac:dyDescent="0.25">
      <c r="A258" s="343" t="s">
        <v>146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4"/>
      <c r="AB258" s="314"/>
      <c r="AC258" s="314"/>
    </row>
    <row r="259" spans="1:68" ht="27" hidden="1" customHeight="1" x14ac:dyDescent="0.25">
      <c r="A259" s="54" t="s">
        <v>377</v>
      </c>
      <c r="B259" s="54" t="s">
        <v>378</v>
      </c>
      <c r="C259" s="31">
        <v>4301131019</v>
      </c>
      <c r="D259" s="329">
        <v>4640242180427</v>
      </c>
      <c r="E259" s="330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419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0</v>
      </c>
      <c r="Y259" s="319">
        <f>IFERROR(IF(X259="","",X259),"")</f>
        <v>0</v>
      </c>
      <c r="Z259" s="36">
        <f>IFERROR(IF(X259="","",X259*0.00502),"")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31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32"/>
      <c r="P260" s="326" t="s">
        <v>73</v>
      </c>
      <c r="Q260" s="327"/>
      <c r="R260" s="327"/>
      <c r="S260" s="327"/>
      <c r="T260" s="327"/>
      <c r="U260" s="327"/>
      <c r="V260" s="328"/>
      <c r="W260" s="37" t="s">
        <v>70</v>
      </c>
      <c r="X260" s="320">
        <f>IFERROR(SUM(X259:X259),"0")</f>
        <v>0</v>
      </c>
      <c r="Y260" s="320">
        <f>IFERROR(SUM(Y259:Y259),"0")</f>
        <v>0</v>
      </c>
      <c r="Z260" s="320">
        <f>IFERROR(IF(Z259="",0,Z259),"0")</f>
        <v>0</v>
      </c>
      <c r="AA260" s="321"/>
      <c r="AB260" s="321"/>
      <c r="AC260" s="321"/>
    </row>
    <row r="261" spans="1:68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2"/>
      <c r="P261" s="326" t="s">
        <v>73</v>
      </c>
      <c r="Q261" s="327"/>
      <c r="R261" s="327"/>
      <c r="S261" s="327"/>
      <c r="T261" s="327"/>
      <c r="U261" s="327"/>
      <c r="V261" s="328"/>
      <c r="W261" s="37" t="s">
        <v>74</v>
      </c>
      <c r="X261" s="320">
        <f>IFERROR(SUMPRODUCT(X259:X259*H259:H259),"0")</f>
        <v>0</v>
      </c>
      <c r="Y261" s="320">
        <f>IFERROR(SUMPRODUCT(Y259:Y259*H259:H259),"0")</f>
        <v>0</v>
      </c>
      <c r="Z261" s="37"/>
      <c r="AA261" s="321"/>
      <c r="AB261" s="321"/>
      <c r="AC261" s="321"/>
    </row>
    <row r="262" spans="1:68" ht="14.25" hidden="1" customHeight="1" x14ac:dyDescent="0.25">
      <c r="A262" s="343" t="s">
        <v>77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9">
        <v>4640242180397</v>
      </c>
      <c r="E263" s="330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8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120</v>
      </c>
      <c r="Y263" s="319">
        <f>IFERROR(IF(X263="","",X263),"")</f>
        <v>120</v>
      </c>
      <c r="Z263" s="36">
        <f>IFERROR(IF(X263="","",X263*0.0155),"")</f>
        <v>1.8599999999999999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751.19999999999993</v>
      </c>
      <c r="BN263" s="67">
        <f>IFERROR(Y263*I263,"0")</f>
        <v>751.19999999999993</v>
      </c>
      <c r="BO263" s="67">
        <f>IFERROR(X263/J263,"0")</f>
        <v>1.4285714285714286</v>
      </c>
      <c r="BP263" s="67">
        <f>IFERROR(Y263/J263,"0")</f>
        <v>1.4285714285714286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4301132104</v>
      </c>
      <c r="D264" s="329">
        <v>4640242181219</v>
      </c>
      <c r="E264" s="330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07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31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32"/>
      <c r="P265" s="326" t="s">
        <v>73</v>
      </c>
      <c r="Q265" s="327"/>
      <c r="R265" s="327"/>
      <c r="S265" s="327"/>
      <c r="T265" s="327"/>
      <c r="U265" s="327"/>
      <c r="V265" s="328"/>
      <c r="W265" s="37" t="s">
        <v>70</v>
      </c>
      <c r="X265" s="320">
        <f>IFERROR(SUM(X263:X264),"0")</f>
        <v>120</v>
      </c>
      <c r="Y265" s="320">
        <f>IFERROR(SUM(Y263:Y264),"0")</f>
        <v>120</v>
      </c>
      <c r="Z265" s="320">
        <f>IFERROR(IF(Z263="",0,Z263),"0")+IFERROR(IF(Z264="",0,Z264),"0")</f>
        <v>1.8599999999999999</v>
      </c>
      <c r="AA265" s="321"/>
      <c r="AB265" s="321"/>
      <c r="AC265" s="321"/>
    </row>
    <row r="266" spans="1:68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3"/>
      <c r="N266" s="323"/>
      <c r="O266" s="332"/>
      <c r="P266" s="326" t="s">
        <v>73</v>
      </c>
      <c r="Q266" s="327"/>
      <c r="R266" s="327"/>
      <c r="S266" s="327"/>
      <c r="T266" s="327"/>
      <c r="U266" s="327"/>
      <c r="V266" s="328"/>
      <c r="W266" s="37" t="s">
        <v>74</v>
      </c>
      <c r="X266" s="320">
        <f>IFERROR(SUMPRODUCT(X263:X264*H263:H264),"0")</f>
        <v>720</v>
      </c>
      <c r="Y266" s="320">
        <f>IFERROR(SUMPRODUCT(Y263:Y264*H263:H264),"0")</f>
        <v>720</v>
      </c>
      <c r="Z266" s="37"/>
      <c r="AA266" s="321"/>
      <c r="AB266" s="321"/>
      <c r="AC266" s="321"/>
    </row>
    <row r="267" spans="1:68" ht="14.25" hidden="1" customHeight="1" x14ac:dyDescent="0.25">
      <c r="A267" s="343" t="s">
        <v>171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23"/>
      <c r="Z267" s="323"/>
      <c r="AA267" s="314"/>
      <c r="AB267" s="314"/>
      <c r="AC267" s="314"/>
    </row>
    <row r="268" spans="1:68" ht="27" hidden="1" customHeight="1" x14ac:dyDescent="0.25">
      <c r="A268" s="54" t="s">
        <v>388</v>
      </c>
      <c r="B268" s="54" t="s">
        <v>389</v>
      </c>
      <c r="C268" s="31">
        <v>4301136028</v>
      </c>
      <c r="D268" s="329">
        <v>4640242180304</v>
      </c>
      <c r="E268" s="330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0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0</v>
      </c>
      <c r="Y268" s="319">
        <f>IFERROR(IF(X268="","",X268),"")</f>
        <v>0</v>
      </c>
      <c r="Z268" s="36">
        <f>IFERROR(IF(X268="","",X268*0.00936),"")</f>
        <v>0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9">
        <v>4640242180236</v>
      </c>
      <c r="E269" s="330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8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108</v>
      </c>
      <c r="Y269" s="319">
        <f>IFERROR(IF(X269="","",X269),"")</f>
        <v>108</v>
      </c>
      <c r="Z269" s="36">
        <f>IFERROR(IF(X269="","",X269*0.0155),"")</f>
        <v>1.6739999999999999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565.38</v>
      </c>
      <c r="BN269" s="67">
        <f>IFERROR(Y269*I269,"0")</f>
        <v>565.38</v>
      </c>
      <c r="BO269" s="67">
        <f>IFERROR(X269/J269,"0")</f>
        <v>1.2857142857142858</v>
      </c>
      <c r="BP269" s="67">
        <f>IFERROR(Y269/J269,"0")</f>
        <v>1.2857142857142858</v>
      </c>
    </row>
    <row r="270" spans="1:68" ht="27" hidden="1" customHeight="1" x14ac:dyDescent="0.25">
      <c r="A270" s="54" t="s">
        <v>395</v>
      </c>
      <c r="B270" s="54" t="s">
        <v>396</v>
      </c>
      <c r="C270" s="31">
        <v>4301136029</v>
      </c>
      <c r="D270" s="329">
        <v>4640242180410</v>
      </c>
      <c r="E270" s="330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31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3"/>
      <c r="N271" s="323"/>
      <c r="O271" s="332"/>
      <c r="P271" s="326" t="s">
        <v>73</v>
      </c>
      <c r="Q271" s="327"/>
      <c r="R271" s="327"/>
      <c r="S271" s="327"/>
      <c r="T271" s="327"/>
      <c r="U271" s="327"/>
      <c r="V271" s="328"/>
      <c r="W271" s="37" t="s">
        <v>70</v>
      </c>
      <c r="X271" s="320">
        <f>IFERROR(SUM(X268:X270),"0")</f>
        <v>108</v>
      </c>
      <c r="Y271" s="320">
        <f>IFERROR(SUM(Y268:Y270),"0")</f>
        <v>108</v>
      </c>
      <c r="Z271" s="320">
        <f>IFERROR(IF(Z268="",0,Z268),"0")+IFERROR(IF(Z269="",0,Z269),"0")+IFERROR(IF(Z270="",0,Z270),"0")</f>
        <v>1.6739999999999999</v>
      </c>
      <c r="AA271" s="321"/>
      <c r="AB271" s="321"/>
      <c r="AC271" s="321"/>
    </row>
    <row r="272" spans="1:68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32"/>
      <c r="P272" s="326" t="s">
        <v>73</v>
      </c>
      <c r="Q272" s="327"/>
      <c r="R272" s="327"/>
      <c r="S272" s="327"/>
      <c r="T272" s="327"/>
      <c r="U272" s="327"/>
      <c r="V272" s="328"/>
      <c r="W272" s="37" t="s">
        <v>74</v>
      </c>
      <c r="X272" s="320">
        <f>IFERROR(SUMPRODUCT(X268:X270*H268:H270),"0")</f>
        <v>540</v>
      </c>
      <c r="Y272" s="320">
        <f>IFERROR(SUMPRODUCT(Y268:Y270*H268:H270),"0")</f>
        <v>540</v>
      </c>
      <c r="Z272" s="37"/>
      <c r="AA272" s="321"/>
      <c r="AB272" s="321"/>
      <c r="AC272" s="321"/>
    </row>
    <row r="273" spans="1:68" ht="14.25" hidden="1" customHeight="1" x14ac:dyDescent="0.25">
      <c r="A273" s="343" t="s">
        <v>141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23"/>
      <c r="Z273" s="323"/>
      <c r="AA273" s="314"/>
      <c r="AB273" s="314"/>
      <c r="AC273" s="314"/>
    </row>
    <row r="274" spans="1:68" ht="27" hidden="1" customHeight="1" x14ac:dyDescent="0.25">
      <c r="A274" s="54" t="s">
        <v>397</v>
      </c>
      <c r="B274" s="54" t="s">
        <v>398</v>
      </c>
      <c r="C274" s="31">
        <v>4301135723</v>
      </c>
      <c r="D274" s="329">
        <v>4640242181783</v>
      </c>
      <c r="E274" s="330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4301135504</v>
      </c>
      <c r="D275" s="329">
        <v>4640242181554</v>
      </c>
      <c r="E275" s="330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4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14</v>
      </c>
      <c r="Y275" s="319">
        <f t="shared" si="24"/>
        <v>14</v>
      </c>
      <c r="Z275" s="36">
        <f>IFERROR(IF(X275="","",X275*0.00936),"")</f>
        <v>0.13103999999999999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44.688000000000002</v>
      </c>
      <c r="BN275" s="67">
        <f t="shared" si="26"/>
        <v>44.688000000000002</v>
      </c>
      <c r="BO275" s="67">
        <f t="shared" si="27"/>
        <v>0.1111111111111111</v>
      </c>
      <c r="BP275" s="67">
        <f t="shared" si="28"/>
        <v>0.1111111111111111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9">
        <v>4640242181561</v>
      </c>
      <c r="E276" s="330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3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42</v>
      </c>
      <c r="Y276" s="319">
        <f t="shared" si="24"/>
        <v>42</v>
      </c>
      <c r="Z276" s="36">
        <f>IFERROR(IF(X276="","",X276*0.00936),"")</f>
        <v>0.39312000000000002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163.464</v>
      </c>
      <c r="BN276" s="67">
        <f t="shared" si="26"/>
        <v>163.464</v>
      </c>
      <c r="BO276" s="67">
        <f t="shared" si="27"/>
        <v>0.33333333333333331</v>
      </c>
      <c r="BP276" s="67">
        <f t="shared" si="28"/>
        <v>0.33333333333333331</v>
      </c>
    </row>
    <row r="277" spans="1:68" ht="37.5" hidden="1" customHeight="1" x14ac:dyDescent="0.25">
      <c r="A277" s="54" t="s">
        <v>409</v>
      </c>
      <c r="B277" s="54" t="s">
        <v>410</v>
      </c>
      <c r="C277" s="31">
        <v>4301135552</v>
      </c>
      <c r="D277" s="329">
        <v>4640242181431</v>
      </c>
      <c r="E277" s="330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6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413</v>
      </c>
      <c r="B278" s="54" t="s">
        <v>414</v>
      </c>
      <c r="C278" s="31">
        <v>4301135374</v>
      </c>
      <c r="D278" s="329">
        <v>4640242181424</v>
      </c>
      <c r="E278" s="330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7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IFERROR(IF(X278="","",X278*0.0155),"")</f>
        <v>0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416</v>
      </c>
      <c r="B279" s="54" t="s">
        <v>417</v>
      </c>
      <c r="C279" s="31">
        <v>4301135320</v>
      </c>
      <c r="D279" s="329">
        <v>4640242181592</v>
      </c>
      <c r="E279" s="330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420</v>
      </c>
      <c r="B280" s="54" t="s">
        <v>421</v>
      </c>
      <c r="C280" s="31">
        <v>4301135405</v>
      </c>
      <c r="D280" s="329">
        <v>4640242181523</v>
      </c>
      <c r="E280" s="330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04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28</v>
      </c>
      <c r="Y280" s="319">
        <f t="shared" si="24"/>
        <v>28</v>
      </c>
      <c r="Z280" s="36">
        <f t="shared" si="29"/>
        <v>0.26207999999999998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89.376000000000005</v>
      </c>
      <c r="BN280" s="67">
        <f t="shared" si="26"/>
        <v>89.376000000000005</v>
      </c>
      <c r="BO280" s="67">
        <f t="shared" si="27"/>
        <v>0.22222222222222221</v>
      </c>
      <c r="BP280" s="67">
        <f t="shared" si="28"/>
        <v>0.22222222222222221</v>
      </c>
    </row>
    <row r="281" spans="1:68" ht="27" hidden="1" customHeight="1" x14ac:dyDescent="0.25">
      <c r="A281" s="54" t="s">
        <v>423</v>
      </c>
      <c r="B281" s="54" t="s">
        <v>424</v>
      </c>
      <c r="C281" s="31">
        <v>4301135404</v>
      </c>
      <c r="D281" s="329">
        <v>4640242181516</v>
      </c>
      <c r="E281" s="330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18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hidden="1" customHeight="1" x14ac:dyDescent="0.25">
      <c r="A282" s="54" t="s">
        <v>426</v>
      </c>
      <c r="B282" s="54" t="s">
        <v>427</v>
      </c>
      <c r="C282" s="31">
        <v>4301135402</v>
      </c>
      <c r="D282" s="329">
        <v>4640242181493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65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429</v>
      </c>
      <c r="B283" s="54" t="s">
        <v>430</v>
      </c>
      <c r="C283" s="31">
        <v>4301135375</v>
      </c>
      <c r="D283" s="329">
        <v>4640242181486</v>
      </c>
      <c r="E283" s="330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5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196</v>
      </c>
      <c r="Y283" s="319">
        <f t="shared" si="24"/>
        <v>196</v>
      </c>
      <c r="Z283" s="36">
        <f t="shared" si="29"/>
        <v>1.83456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762.83199999999999</v>
      </c>
      <c r="BN283" s="67">
        <f t="shared" si="26"/>
        <v>762.83199999999999</v>
      </c>
      <c r="BO283" s="67">
        <f t="shared" si="27"/>
        <v>1.5555555555555556</v>
      </c>
      <c r="BP283" s="67">
        <f t="shared" si="28"/>
        <v>1.5555555555555556</v>
      </c>
    </row>
    <row r="284" spans="1:68" ht="27" hidden="1" customHeight="1" x14ac:dyDescent="0.25">
      <c r="A284" s="54" t="s">
        <v>432</v>
      </c>
      <c r="B284" s="54" t="s">
        <v>433</v>
      </c>
      <c r="C284" s="31">
        <v>4301135403</v>
      </c>
      <c r="D284" s="329">
        <v>4640242181509</v>
      </c>
      <c r="E284" s="330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21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435</v>
      </c>
      <c r="B285" s="54" t="s">
        <v>436</v>
      </c>
      <c r="C285" s="31">
        <v>4301135304</v>
      </c>
      <c r="D285" s="329">
        <v>4640242181240</v>
      </c>
      <c r="E285" s="330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16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438</v>
      </c>
      <c r="B286" s="54" t="s">
        <v>439</v>
      </c>
      <c r="C286" s="31">
        <v>4301135310</v>
      </c>
      <c r="D286" s="329">
        <v>4640242181318</v>
      </c>
      <c r="E286" s="330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422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441</v>
      </c>
      <c r="B287" s="54" t="s">
        <v>442</v>
      </c>
      <c r="C287" s="31">
        <v>4301135306</v>
      </c>
      <c r="D287" s="329">
        <v>4640242181578</v>
      </c>
      <c r="E287" s="330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17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444</v>
      </c>
      <c r="B288" s="54" t="s">
        <v>445</v>
      </c>
      <c r="C288" s="31">
        <v>4301135305</v>
      </c>
      <c r="D288" s="329">
        <v>4640242181394</v>
      </c>
      <c r="E288" s="330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6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447</v>
      </c>
      <c r="B289" s="54" t="s">
        <v>448</v>
      </c>
      <c r="C289" s="31">
        <v>4301135309</v>
      </c>
      <c r="D289" s="329">
        <v>4640242181332</v>
      </c>
      <c r="E289" s="330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15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4301135308</v>
      </c>
      <c r="D290" s="329">
        <v>4640242181349</v>
      </c>
      <c r="E290" s="330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2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4301135307</v>
      </c>
      <c r="D291" s="329">
        <v>4640242181370</v>
      </c>
      <c r="E291" s="330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5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4301135318</v>
      </c>
      <c r="D292" s="329">
        <v>4607111037480</v>
      </c>
      <c r="E292" s="330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08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4301135319</v>
      </c>
      <c r="D293" s="329">
        <v>4607111037473</v>
      </c>
      <c r="E293" s="330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07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4301135198</v>
      </c>
      <c r="D294" s="329">
        <v>4640242180663</v>
      </c>
      <c r="E294" s="330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09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31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32"/>
      <c r="P295" s="326" t="s">
        <v>73</v>
      </c>
      <c r="Q295" s="327"/>
      <c r="R295" s="327"/>
      <c r="S295" s="327"/>
      <c r="T295" s="327"/>
      <c r="U295" s="327"/>
      <c r="V295" s="328"/>
      <c r="W295" s="37" t="s">
        <v>70</v>
      </c>
      <c r="X295" s="320">
        <f>IFERROR(SUM(X274:X294),"0")</f>
        <v>280</v>
      </c>
      <c r="Y295" s="320">
        <f>IFERROR(SUM(Y274:Y294),"0")</f>
        <v>280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2.6208</v>
      </c>
      <c r="AA295" s="321"/>
      <c r="AB295" s="321"/>
      <c r="AC295" s="321"/>
    </row>
    <row r="296" spans="1:68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32"/>
      <c r="P296" s="326" t="s">
        <v>73</v>
      </c>
      <c r="Q296" s="327"/>
      <c r="R296" s="327"/>
      <c r="S296" s="327"/>
      <c r="T296" s="327"/>
      <c r="U296" s="327"/>
      <c r="V296" s="328"/>
      <c r="W296" s="37" t="s">
        <v>74</v>
      </c>
      <c r="X296" s="320">
        <f>IFERROR(SUMPRODUCT(X274:X294*H274:H294),"0")</f>
        <v>1006.6</v>
      </c>
      <c r="Y296" s="320">
        <f>IFERROR(SUMPRODUCT(Y274:Y294*H274:H294),"0")</f>
        <v>1006.6</v>
      </c>
      <c r="Z296" s="37"/>
      <c r="AA296" s="321"/>
      <c r="AB296" s="321"/>
      <c r="AC296" s="321"/>
    </row>
    <row r="297" spans="1:68" ht="15" customHeight="1" x14ac:dyDescent="0.2">
      <c r="A297" s="501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442"/>
      <c r="P297" s="354" t="s">
        <v>469</v>
      </c>
      <c r="Q297" s="355"/>
      <c r="R297" s="355"/>
      <c r="S297" s="355"/>
      <c r="T297" s="355"/>
      <c r="U297" s="355"/>
      <c r="V297" s="356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6746.0800000000008</v>
      </c>
      <c r="Y297" s="320">
        <f>IFERROR(Y24+Y33+Y39+Y44+Y60+Y66+Y71+Y77+Y87+Y94+Y104+Y110+Y117+Y123+Y128+Y133+Y139+Y144+Y150+Y158+Y163+Y171+Y176+Y184+Y191+Y201+Y209+Y214+Y219+Y225+Y231+Y238+Y243+Y249+Y257+Y261+Y266+Y272+Y296,"0")</f>
        <v>6746.0800000000008</v>
      </c>
      <c r="Z297" s="37"/>
      <c r="AA297" s="321"/>
      <c r="AB297" s="321"/>
      <c r="AC297" s="321"/>
    </row>
    <row r="298" spans="1:68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442"/>
      <c r="P298" s="354" t="s">
        <v>470</v>
      </c>
      <c r="Q298" s="355"/>
      <c r="R298" s="355"/>
      <c r="S298" s="355"/>
      <c r="T298" s="355"/>
      <c r="U298" s="355"/>
      <c r="V298" s="356"/>
      <c r="W298" s="37" t="s">
        <v>74</v>
      </c>
      <c r="X298" s="320">
        <f>IFERROR(SUM(BM22:BM294),"0")</f>
        <v>7621.9620000000004</v>
      </c>
      <c r="Y298" s="320">
        <f>IFERROR(SUM(BN22:BN294),"0")</f>
        <v>7621.9620000000004</v>
      </c>
      <c r="Z298" s="37"/>
      <c r="AA298" s="321"/>
      <c r="AB298" s="321"/>
      <c r="AC298" s="321"/>
    </row>
    <row r="299" spans="1:68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442"/>
      <c r="P299" s="354" t="s">
        <v>471</v>
      </c>
      <c r="Q299" s="355"/>
      <c r="R299" s="355"/>
      <c r="S299" s="355"/>
      <c r="T299" s="355"/>
      <c r="U299" s="355"/>
      <c r="V299" s="356"/>
      <c r="W299" s="37" t="s">
        <v>472</v>
      </c>
      <c r="X299" s="38">
        <f>ROUNDUP(SUM(BO22:BO294),0)</f>
        <v>22</v>
      </c>
      <c r="Y299" s="38">
        <f>ROUNDUP(SUM(BP22:BP294),0)</f>
        <v>22</v>
      </c>
      <c r="Z299" s="37"/>
      <c r="AA299" s="321"/>
      <c r="AB299" s="321"/>
      <c r="AC299" s="321"/>
    </row>
    <row r="300" spans="1:68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442"/>
      <c r="P300" s="354" t="s">
        <v>473</v>
      </c>
      <c r="Q300" s="355"/>
      <c r="R300" s="355"/>
      <c r="S300" s="355"/>
      <c r="T300" s="355"/>
      <c r="U300" s="355"/>
      <c r="V300" s="356"/>
      <c r="W300" s="37" t="s">
        <v>74</v>
      </c>
      <c r="X300" s="320">
        <f>GrossWeightTotal+PalletQtyTotal*25</f>
        <v>8171.9620000000004</v>
      </c>
      <c r="Y300" s="320">
        <f>GrossWeightTotalR+PalletQtyTotalR*25</f>
        <v>8171.9620000000004</v>
      </c>
      <c r="Z300" s="37"/>
      <c r="AA300" s="321"/>
      <c r="AB300" s="321"/>
      <c r="AC300" s="321"/>
    </row>
    <row r="301" spans="1:68" x14ac:dyDescent="0.2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442"/>
      <c r="P301" s="354" t="s">
        <v>474</v>
      </c>
      <c r="Q301" s="355"/>
      <c r="R301" s="355"/>
      <c r="S301" s="355"/>
      <c r="T301" s="355"/>
      <c r="U301" s="355"/>
      <c r="V301" s="356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1836</v>
      </c>
      <c r="Y301" s="320">
        <f>IFERROR(Y23+Y32+Y38+Y43+Y59+Y65+Y70+Y76+Y86+Y93+Y103+Y109+Y116+Y122+Y127+Y132+Y138+Y143+Y149+Y157+Y162+Y170+Y175+Y183+Y190+Y200+Y208+Y213+Y218+Y224+Y230+Y237+Y242+Y248+Y256+Y260+Y265+Y271+Y295,"0")</f>
        <v>1836</v>
      </c>
      <c r="Z301" s="37"/>
      <c r="AA301" s="321"/>
      <c r="AB301" s="321"/>
      <c r="AC301" s="321"/>
    </row>
    <row r="302" spans="1:68" ht="14.25" hidden="1" customHeight="1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442"/>
      <c r="P302" s="354" t="s">
        <v>475</v>
      </c>
      <c r="Q302" s="355"/>
      <c r="R302" s="355"/>
      <c r="S302" s="355"/>
      <c r="T302" s="355"/>
      <c r="U302" s="355"/>
      <c r="V302" s="356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27.24474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65" t="s">
        <v>75</v>
      </c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4"/>
      <c r="U304" s="365" t="s">
        <v>236</v>
      </c>
      <c r="V304" s="424"/>
      <c r="W304" s="315" t="s">
        <v>263</v>
      </c>
      <c r="X304" s="365" t="s">
        <v>285</v>
      </c>
      <c r="Y304" s="423"/>
      <c r="Z304" s="423"/>
      <c r="AA304" s="423"/>
      <c r="AB304" s="423"/>
      <c r="AC304" s="423"/>
      <c r="AD304" s="424"/>
      <c r="AE304" s="315" t="s">
        <v>345</v>
      </c>
      <c r="AF304" s="365" t="s">
        <v>350</v>
      </c>
      <c r="AG304" s="424"/>
      <c r="AH304" s="315" t="s">
        <v>360</v>
      </c>
      <c r="AI304" s="315" t="s">
        <v>237</v>
      </c>
    </row>
    <row r="305" spans="1:35" ht="14.25" customHeight="1" thickTop="1" x14ac:dyDescent="0.2">
      <c r="A305" s="466" t="s">
        <v>478</v>
      </c>
      <c r="B305" s="365" t="s">
        <v>63</v>
      </c>
      <c r="C305" s="365" t="s">
        <v>76</v>
      </c>
      <c r="D305" s="365" t="s">
        <v>93</v>
      </c>
      <c r="E305" s="365" t="s">
        <v>100</v>
      </c>
      <c r="F305" s="365" t="s">
        <v>106</v>
      </c>
      <c r="G305" s="365" t="s">
        <v>133</v>
      </c>
      <c r="H305" s="365" t="s">
        <v>140</v>
      </c>
      <c r="I305" s="365" t="s">
        <v>145</v>
      </c>
      <c r="J305" s="365" t="s">
        <v>153</v>
      </c>
      <c r="K305" s="365" t="s">
        <v>170</v>
      </c>
      <c r="L305" s="365" t="s">
        <v>180</v>
      </c>
      <c r="M305" s="365" t="s">
        <v>194</v>
      </c>
      <c r="N305" s="316"/>
      <c r="O305" s="365" t="s">
        <v>200</v>
      </c>
      <c r="P305" s="365" t="s">
        <v>209</v>
      </c>
      <c r="Q305" s="365" t="s">
        <v>215</v>
      </c>
      <c r="R305" s="365" t="s">
        <v>219</v>
      </c>
      <c r="S305" s="365" t="s">
        <v>224</v>
      </c>
      <c r="T305" s="365" t="s">
        <v>232</v>
      </c>
      <c r="U305" s="365" t="s">
        <v>237</v>
      </c>
      <c r="V305" s="365" t="s">
        <v>241</v>
      </c>
      <c r="W305" s="365" t="s">
        <v>264</v>
      </c>
      <c r="X305" s="365" t="s">
        <v>286</v>
      </c>
      <c r="Y305" s="365" t="s">
        <v>295</v>
      </c>
      <c r="Z305" s="365" t="s">
        <v>305</v>
      </c>
      <c r="AA305" s="365" t="s">
        <v>320</v>
      </c>
      <c r="AB305" s="365" t="s">
        <v>331</v>
      </c>
      <c r="AC305" s="365" t="s">
        <v>335</v>
      </c>
      <c r="AD305" s="365" t="s">
        <v>339</v>
      </c>
      <c r="AE305" s="365" t="s">
        <v>346</v>
      </c>
      <c r="AF305" s="365" t="s">
        <v>351</v>
      </c>
      <c r="AG305" s="365" t="s">
        <v>357</v>
      </c>
      <c r="AH305" s="365" t="s">
        <v>361</v>
      </c>
      <c r="AI305" s="365" t="s">
        <v>237</v>
      </c>
    </row>
    <row r="306" spans="1:35" ht="13.5" customHeight="1" thickBot="1" x14ac:dyDescent="0.25">
      <c r="A306" s="467"/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1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66"/>
      <c r="Z306" s="366"/>
      <c r="AA306" s="366"/>
      <c r="AB306" s="366"/>
      <c r="AC306" s="366"/>
      <c r="AD306" s="366"/>
      <c r="AE306" s="366"/>
      <c r="AF306" s="366"/>
      <c r="AG306" s="366"/>
      <c r="AH306" s="366"/>
      <c r="AI306" s="366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315</v>
      </c>
      <c r="D307" s="46">
        <f>IFERROR(X36*H36,"0")+IFERROR(X37*H37,"0")</f>
        <v>216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168.96</v>
      </c>
      <c r="G307" s="46">
        <f>IFERROR(X63*H63,"0")+IFERROR(X64*H64,"0")</f>
        <v>240</v>
      </c>
      <c r="H307" s="46">
        <f>IFERROR(X69*H69,"0")</f>
        <v>0</v>
      </c>
      <c r="I307" s="46">
        <f>IFERROR(X74*H74,"0")+IFERROR(X75*H75,"0")</f>
        <v>100.8</v>
      </c>
      <c r="J307" s="46">
        <f>IFERROR(X80*H80,"0")+IFERROR(X81*H81,"0")+IFERROR(X82*H82,"0")+IFERROR(X83*H83,"0")+IFERROR(X84*H84,"0")+IFERROR(X85*H85,"0")</f>
        <v>1317.12</v>
      </c>
      <c r="K307" s="46">
        <f>IFERROR(X90*H90,"0")+IFERROR(X91*H91,"0")+IFERROR(X92*H92,"0")</f>
        <v>268.8</v>
      </c>
      <c r="L307" s="46">
        <f>IFERROR(X97*H97,"0")+IFERROR(X98*H98,"0")+IFERROR(X99*H99,"0")+IFERROR(X100*H100,"0")+IFERROR(X101*H101,"0")+IFERROR(X102*H102,"0")</f>
        <v>252</v>
      </c>
      <c r="M307" s="46">
        <f>IFERROR(X107*H107,"0")+IFERROR(X108*H108,"0")</f>
        <v>924</v>
      </c>
      <c r="N307" s="316"/>
      <c r="O307" s="46">
        <f>IFERROR(X113*H113,"0")+IFERROR(X114*H114,"0")+IFERROR(X115*H115,"0")</f>
        <v>168</v>
      </c>
      <c r="P307" s="46">
        <f>IFERROR(X120*H120,"0")+IFERROR(X121*H121,"0")</f>
        <v>84</v>
      </c>
      <c r="Q307" s="46">
        <f>IFERROR(X126*H126,"0")</f>
        <v>126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0</v>
      </c>
      <c r="W307" s="46">
        <f>IFERROR(X167*H167,"0")+IFERROR(X168*H168,"0")+IFERROR(X169*H169,"0")+IFERROR(X173*H173,"0")+IFERROR(X174*H174,"0")</f>
        <v>126</v>
      </c>
      <c r="X307" s="46">
        <f>IFERROR(X180*H180,"0")+IFERROR(X181*H181,"0")+IFERROR(X182*H182,"0")</f>
        <v>0</v>
      </c>
      <c r="Y307" s="46">
        <f>IFERROR(X187*H187,"0")+IFERROR(X188*H188,"0")+IFERROR(X189*H189,"0")</f>
        <v>0</v>
      </c>
      <c r="Z307" s="46">
        <f>IFERROR(X194*H194,"0")+IFERROR(X195*H195,"0")+IFERROR(X196*H196,"0")+IFERROR(X197*H197,"0")+IFERROR(X198*H198,"0")+IFERROR(X199*H199,"0")</f>
        <v>0</v>
      </c>
      <c r="AA307" s="46">
        <f>IFERROR(X204*H204,"0")+IFERROR(X205*H205,"0")+IFERROR(X206*H206,"0")+IFERROR(X207*H207,"0")</f>
        <v>172.8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2266.6000000000004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1049.76</v>
      </c>
      <c r="B310" s="60">
        <f>SUMPRODUCT(--(BB:BB="ПГП"),--(W:W="кор"),H:H,Y:Y)+SUMPRODUCT(--(BB:BB="ПГП"),--(W:W="кг"),Y:Y)</f>
        <v>5696.3199999999988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3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6,60"/>
        <filter val="1 317,12"/>
        <filter val="1 836,00"/>
        <filter val="100,80"/>
        <filter val="108,00"/>
        <filter val="12,00"/>
        <filter val="120,00"/>
        <filter val="126,00"/>
        <filter val="14,00"/>
        <filter val="154,00"/>
        <filter val="168,00"/>
        <filter val="168,96"/>
        <filter val="172,80"/>
        <filter val="182,00"/>
        <filter val="196,00"/>
        <filter val="210,00"/>
        <filter val="216,00"/>
        <filter val="22"/>
        <filter val="24,00"/>
        <filter val="240,00"/>
        <filter val="252,00"/>
        <filter val="268,80"/>
        <filter val="28,00"/>
        <filter val="280,00"/>
        <filter val="308,00"/>
        <filter val="315,00"/>
        <filter val="36,00"/>
        <filter val="364,00"/>
        <filter val="42,00"/>
        <filter val="48,00"/>
        <filter val="540,00"/>
        <filter val="56,00"/>
        <filter val="6 746,08"/>
        <filter val="7 621,96"/>
        <filter val="70,00"/>
        <filter val="720,00"/>
        <filter val="8 171,96"/>
        <filter val="82,00"/>
        <filter val="84,00"/>
        <filter val="924,00"/>
        <filter val="98,00"/>
      </filters>
    </filterColumn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P66:V66"/>
    <mergeCell ref="D247:E247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J9:M9"/>
    <mergeCell ref="D283:E283"/>
    <mergeCell ref="A65:O66"/>
    <mergeCell ref="D56:E56"/>
    <mergeCell ref="P206:T206"/>
    <mergeCell ref="P37:T37"/>
    <mergeCell ref="A40:Z40"/>
    <mergeCell ref="A15:M15"/>
    <mergeCell ref="D48:E48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A145:Z145"/>
    <mergeCell ref="D137:E137"/>
    <mergeCell ref="A210:Z210"/>
    <mergeCell ref="D74:E74"/>
    <mergeCell ref="H10:M10"/>
    <mergeCell ref="P279:T279"/>
    <mergeCell ref="P108:T108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67:Z67"/>
    <mergeCell ref="A186:Z186"/>
    <mergeCell ref="AE305:AE306"/>
    <mergeCell ref="P115:T115"/>
    <mergeCell ref="D254:E254"/>
    <mergeCell ref="P231:V231"/>
    <mergeCell ref="P302:V302"/>
    <mergeCell ref="P229:T229"/>
    <mergeCell ref="A193:Z193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P121:T121"/>
    <mergeCell ref="P181:T181"/>
    <mergeCell ref="P209:V209"/>
    <mergeCell ref="A72:Z72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P287:T287"/>
    <mergeCell ref="P281:T281"/>
    <mergeCell ref="P301:V301"/>
    <mergeCell ref="P295:V295"/>
    <mergeCell ref="D290:E290"/>
    <mergeCell ref="P259:T259"/>
    <mergeCell ref="D274:E274"/>
    <mergeCell ref="P268:T268"/>
    <mergeCell ref="P284:T284"/>
    <mergeCell ref="P286:T286"/>
    <mergeCell ref="I305:I306"/>
    <mergeCell ref="C304:T304"/>
    <mergeCell ref="U304:V304"/>
    <mergeCell ref="P283:T283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W17:W18"/>
    <mergeCell ref="P261:V261"/>
    <mergeCell ref="A151:Z151"/>
    <mergeCell ref="D142:E142"/>
    <mergeCell ref="A215:Z215"/>
    <mergeCell ref="P236:T236"/>
    <mergeCell ref="P92:T92"/>
    <mergeCell ref="P28:T28"/>
    <mergeCell ref="A218:O219"/>
    <mergeCell ref="A125:Z125"/>
    <mergeCell ref="A20:Z20"/>
    <mergeCell ref="A112:Z112"/>
    <mergeCell ref="D91:E91"/>
    <mergeCell ref="A164:Z164"/>
    <mergeCell ref="D156:E156"/>
    <mergeCell ref="D235:E235"/>
    <mergeCell ref="A239:Z239"/>
    <mergeCell ref="P214:V214"/>
    <mergeCell ref="A95:Z95"/>
    <mergeCell ref="A45:Z45"/>
    <mergeCell ref="A46:Z46"/>
    <mergeCell ref="A89:Z89"/>
    <mergeCell ref="A105:Z105"/>
    <mergeCell ref="A162:O163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289:E289"/>
    <mergeCell ref="P160:T160"/>
    <mergeCell ref="D264:E264"/>
    <mergeCell ref="P277:T277"/>
    <mergeCell ref="P97:T97"/>
    <mergeCell ref="P168:T168"/>
    <mergeCell ref="P59:V59"/>
    <mergeCell ref="P190:V190"/>
    <mergeCell ref="P201:V201"/>
    <mergeCell ref="P81:T81"/>
    <mergeCell ref="A203:Z203"/>
    <mergeCell ref="D188:E188"/>
    <mergeCell ref="P225:V225"/>
    <mergeCell ref="P65:V65"/>
    <mergeCell ref="D279:E27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  <mergeCell ref="P56:T56"/>
    <mergeCell ref="D195:E195"/>
    <mergeCell ref="V10:W10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